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Z:\Website\ONHIRsite\employee-survey\"/>
    </mc:Choice>
  </mc:AlternateContent>
  <bookViews>
    <workbookView xWindow="0" yWindow="0" windowWidth="23040" windowHeight="8616" tabRatio="842" activeTab="2"/>
  </bookViews>
  <sheets>
    <sheet name="DASHBOARD" sheetId="56" r:id="rId1"/>
    <sheet name="DASHBOARD_TRENDING" sheetId="58" r:id="rId2"/>
    <sheet name="CORE SURVEY" sheetId="60" r:id="rId3"/>
    <sheet name="WORK LIFE-TELEWORK" sheetId="61" r:id="rId4"/>
    <sheet name="TREND CORE SURVEY" sheetId="62" r:id="rId5"/>
    <sheet name="ASI" sheetId="63" r:id="rId6"/>
    <sheet name="ITEM CHANGES" sheetId="59" r:id="rId7"/>
  </sheets>
  <definedNames>
    <definedName name="LeftData" xml:space="preserve"> OFFSET(#REF!, 0, 0,#REF!)</definedName>
    <definedName name="leftLabel">OFFSET(#REF!, 0, 0,#REF!)</definedName>
    <definedName name="nrAgencyName">DASHBOARD!$T$2:$T$3</definedName>
    <definedName name="nrChallenges">DASHBOARD!$Z$2:$Z$3</definedName>
    <definedName name="nrDemoAgeGroup">#REF!</definedName>
    <definedName name="nrDemoAgeGroupLabel">#REF!</definedName>
    <definedName name="nrDemoAgencyName">#REF!</definedName>
    <definedName name="nrDemoEducation">#REF!</definedName>
    <definedName name="nrDemoEducationLabel">#REF!</definedName>
    <definedName name="nrDemoGender">#REF!</definedName>
    <definedName name="nrDemoGrade">#REF!</definedName>
    <definedName name="nrDemoGradeLabel">#REF!</definedName>
    <definedName name="nrDemoHispanic">#REF!</definedName>
    <definedName name="nrDemoLeave">#REF!</definedName>
    <definedName name="nrDemoLocation">#REF!</definedName>
    <definedName name="nrDemoMilitary">#REF!</definedName>
    <definedName name="nrDemoRacial">#REF!</definedName>
    <definedName name="nrDemoRacialLabel">#REF!</definedName>
    <definedName name="nrDemoRetirement">#REF!</definedName>
    <definedName name="nrDemoSupervisory">#REF!</definedName>
    <definedName name="nrDemoSupervisoryLabel">#REF!</definedName>
    <definedName name="nrDemoYearsAgency">#REF!</definedName>
    <definedName name="nrDemoYearsAgencyLabel">#REF!</definedName>
    <definedName name="nrDemoYearsFederal">#REF!</definedName>
    <definedName name="nrDemoYearsFederalLabel">#REF!</definedName>
    <definedName name="nrEngagementIndex">DASHBOARD!$AA$2:$AA$3</definedName>
    <definedName name="nrFieldPeriod">DASHBOARD!$AE$2:$AE$3</definedName>
    <definedName name="nrHighestAgree">DASHBOARD!$AB$4:$AC$9</definedName>
    <definedName name="nrHighestDisagree">DASHBOARD!$AD$4:$AE$9</definedName>
    <definedName name="nrHighestPerNeg">DASHBOARD!$X$4:$Y$9</definedName>
    <definedName name="nrHighestPerPos">DASHBOARD!$T$4:$U$9</definedName>
    <definedName name="nrIntrinsicExperiences">DASHBOARD!$AD$2:$AD$3</definedName>
    <definedName name="nrLeadersLead">DASHBOARD!$AB$2:$AB$3</definedName>
    <definedName name="nrLowestPerNeg">DASHBOARD!$Z$4:$AA$9</definedName>
    <definedName name="nrLowestPerPos">DASHBOARD!$V$4:$W$9</definedName>
    <definedName name="nrNumAdministered">DASHBOARD!$W$2:$W$3</definedName>
    <definedName name="nrNumCompleted">DASHBOARD!$V$2:$V$3</definedName>
    <definedName name="nrQuestions">DASHBOARD!$B$42:$C$126</definedName>
    <definedName name="nrResponseRate">DASHBOARD!$X$2:$X$3</definedName>
    <definedName name="nrSampleOrCensus">DASHBOARD!$U$2:$U$3</definedName>
    <definedName name="nrStrengths">DASHBOARD!$Y$2:$Y$3</definedName>
    <definedName name="nrSupervisors">DASHBOARD!$AC$2:$AC$3</definedName>
    <definedName name="nrTrendAgencyName">DASHBOARD_TRENDING!$T$2:$T$3</definedName>
    <definedName name="nrTrendData">DASHBOARD_TRENDING!$D$42:$G$113</definedName>
    <definedName name="nrTrendLargestDecrease2015">DASHBOARD_TRENDING!$AD$4:$AE$9</definedName>
    <definedName name="nrTrendLargestDecrease2016">DASHBOARD_TRENDING!$AB$4:$AC$9</definedName>
    <definedName name="nrTrendLargestDecrease2017">DASHBOARD_TRENDING!$Z$4:$AA$9</definedName>
    <definedName name="nrTrendLargestIncrease2015">DASHBOARD_TRENDING!$X$4:$Y$9</definedName>
    <definedName name="nrTrendLargestIncrease2016">DASHBOARD_TRENDING!$V$4:$W$9</definedName>
    <definedName name="nrTrendLargestIncrease2017">DASHBOARD_TRENDING!$T$4:$U$9</definedName>
    <definedName name="nrTrendNumDecrease2015">DASHBOARD_TRENDING!$Z$2:$Z$3</definedName>
    <definedName name="nrTrendNumDecrease2016">DASHBOARD_TRENDING!$X$2:$X$3</definedName>
    <definedName name="nrTrendNumDecrease2017">DASHBOARD_TRENDING!$V$2:$V$3</definedName>
    <definedName name="nrTrendNumIncrease2015">DASHBOARD_TRENDING!$Y$2:$Y$3</definedName>
    <definedName name="nrTrendNumIncrease2016">DASHBOARD_TRENDING!$W$2:$W$3</definedName>
    <definedName name="nrTrendNumIncrease2017">DASHBOARD_TRENDING!$U$2:$U$3</definedName>
    <definedName name="nrTrendQuestions">DASHBOARD_TRENDING!$B$42:$C$126</definedName>
    <definedName name="_xlnm.Print_Area" localSheetId="0">DASHBOARD!$B$2:$R$40</definedName>
    <definedName name="_xlnm.Print_Area" localSheetId="1">DASHBOARD_TRENDING!$B$2:$R$40</definedName>
    <definedName name="RightData" xml:space="preserve"> OFFSET(#REF!, 0, 0,#REF!)</definedName>
    <definedName name="RightLabel" xml:space="preserve"> OFFSET(#REF!, 0, 0,#REF!)</definedName>
  </definedNames>
  <calcPr calcId="162913"/>
</workbook>
</file>

<file path=xl/calcChain.xml><?xml version="1.0" encoding="utf-8"?>
<calcChain xmlns="http://schemas.openxmlformats.org/spreadsheetml/2006/main">
  <c r="W11" i="58" l="1"/>
  <c r="U38" i="58" l="1"/>
  <c r="U37" i="58"/>
  <c r="W29" i="58"/>
  <c r="W28" i="58"/>
  <c r="W27" i="58"/>
  <c r="W26" i="58"/>
  <c r="U36" i="58"/>
  <c r="U35" i="58"/>
  <c r="X29" i="58"/>
  <c r="X28" i="58"/>
  <c r="X27" i="58"/>
  <c r="X26" i="58"/>
  <c r="U34" i="58"/>
  <c r="U33" i="58"/>
  <c r="Y29" i="58"/>
  <c r="Y28" i="58"/>
  <c r="Y27" i="58"/>
  <c r="Y26" i="58"/>
  <c r="V32" i="58" l="1"/>
  <c r="V31" i="58"/>
  <c r="U32" i="58"/>
  <c r="U31" i="58"/>
  <c r="AF11" i="58" l="1"/>
  <c r="AD11" i="58"/>
  <c r="P53" i="56"/>
  <c r="AF12" i="58" l="1"/>
  <c r="AE12" i="58"/>
  <c r="AD12" i="58"/>
  <c r="AC12" i="58"/>
  <c r="AB12" i="58"/>
  <c r="AA12" i="58"/>
  <c r="Z12" i="58"/>
  <c r="Y12" i="58"/>
  <c r="X12" i="58"/>
  <c r="W12" i="58"/>
  <c r="V12" i="58"/>
  <c r="AE11" i="58"/>
  <c r="AC11" i="58"/>
  <c r="AB11" i="58"/>
  <c r="AA11" i="58"/>
  <c r="Z11" i="58"/>
  <c r="AJ16" i="58" s="1"/>
  <c r="Y11" i="58"/>
  <c r="X11" i="58"/>
  <c r="V11" i="58"/>
  <c r="D34" i="58"/>
  <c r="D16" i="58"/>
  <c r="Y23" i="58" l="1"/>
  <c r="Z23" i="58"/>
  <c r="AB14" i="58"/>
  <c r="W23" i="58"/>
  <c r="X23" i="58"/>
  <c r="AB23" i="58" s="1"/>
  <c r="Z25" i="58"/>
  <c r="AF14" i="58"/>
  <c r="W25" i="58"/>
  <c r="X25" i="58"/>
  <c r="AB25" i="58" s="1"/>
  <c r="Y25" i="58"/>
  <c r="X22" i="58"/>
  <c r="Y22" i="58"/>
  <c r="Z22" i="58"/>
  <c r="Z14" i="58"/>
  <c r="W22" i="58"/>
  <c r="AD14" i="58"/>
  <c r="Z24" i="58"/>
  <c r="Y24" i="58"/>
  <c r="X24" i="58"/>
  <c r="W24" i="58"/>
  <c r="Y21" i="58"/>
  <c r="X21" i="58"/>
  <c r="AB21" i="58" s="1"/>
  <c r="X14" i="58"/>
  <c r="W21" i="58"/>
  <c r="Z21" i="58"/>
  <c r="Z16" i="58"/>
  <c r="X16" i="58"/>
  <c r="AB16" i="58" s="1"/>
  <c r="X13" i="58"/>
  <c r="Y16" i="58"/>
  <c r="W16" i="58"/>
  <c r="Y18" i="58"/>
  <c r="W18" i="58"/>
  <c r="AB13" i="58"/>
  <c r="Z18" i="58"/>
  <c r="X18" i="58"/>
  <c r="Z13" i="58"/>
  <c r="Y17" i="58"/>
  <c r="W17" i="58"/>
  <c r="Z17" i="58"/>
  <c r="X17" i="58"/>
  <c r="AB17" i="58" s="1"/>
  <c r="AD13" i="58"/>
  <c r="Z19" i="58"/>
  <c r="X19" i="58"/>
  <c r="AB19" i="58" s="1"/>
  <c r="Y19" i="58"/>
  <c r="W19" i="58"/>
  <c r="Z20" i="58"/>
  <c r="X20" i="58"/>
  <c r="AF13" i="58"/>
  <c r="Y20" i="58"/>
  <c r="W20" i="58"/>
  <c r="W14" i="58"/>
  <c r="AA14" i="58"/>
  <c r="AE14" i="58"/>
  <c r="Y14" i="58"/>
  <c r="AC14" i="58"/>
  <c r="Y13" i="58"/>
  <c r="W13" i="58"/>
  <c r="AA13" i="58"/>
  <c r="AE13" i="58"/>
  <c r="AC13" i="58"/>
  <c r="AF25" i="58"/>
  <c r="AI16" i="58"/>
  <c r="AF23" i="58" l="1"/>
  <c r="AF21" i="58"/>
  <c r="AF19" i="58"/>
  <c r="AF16" i="58"/>
  <c r="AF17" i="58"/>
  <c r="AB22" i="58"/>
  <c r="AF22" i="58"/>
  <c r="AB24" i="58"/>
  <c r="AF24" i="58"/>
  <c r="AG22" i="58"/>
  <c r="AC22" i="58"/>
  <c r="AG21" i="58"/>
  <c r="AC21" i="58"/>
  <c r="AA21" i="58"/>
  <c r="AE21" i="58"/>
  <c r="AG23" i="58"/>
  <c r="AC23" i="58"/>
  <c r="AG24" i="58"/>
  <c r="AC24" i="58"/>
  <c r="AA22" i="58"/>
  <c r="AE22" i="58"/>
  <c r="AA24" i="58"/>
  <c r="AE24" i="58"/>
  <c r="AA25" i="58"/>
  <c r="AE25" i="58"/>
  <c r="AA23" i="58"/>
  <c r="AE23" i="58"/>
  <c r="AG25" i="58"/>
  <c r="AC25" i="58"/>
  <c r="AA19" i="58"/>
  <c r="AE19" i="58"/>
  <c r="AA20" i="58"/>
  <c r="AE20" i="58"/>
  <c r="AA18" i="58"/>
  <c r="AE18" i="58"/>
  <c r="AA17" i="58"/>
  <c r="AE17" i="58"/>
  <c r="AA16" i="58"/>
  <c r="AE16" i="58"/>
  <c r="AB20" i="58"/>
  <c r="AF20" i="58"/>
  <c r="AG16" i="58"/>
  <c r="AC16" i="58"/>
  <c r="AG18" i="58"/>
  <c r="AC18" i="58"/>
  <c r="AG17" i="58"/>
  <c r="AC17" i="58"/>
  <c r="AB18" i="58"/>
  <c r="AF18" i="58"/>
  <c r="AG19" i="58"/>
  <c r="AC19" i="58"/>
  <c r="AG20" i="58"/>
  <c r="AC20" i="58"/>
  <c r="W54" i="56"/>
  <c r="V54" i="56"/>
  <c r="W56" i="56" s="1"/>
  <c r="U54" i="56"/>
  <c r="T54" i="56"/>
  <c r="U56" i="56" s="1"/>
  <c r="S54" i="56"/>
  <c r="R54" i="56"/>
  <c r="S56" i="56" s="1"/>
  <c r="Q54" i="56"/>
  <c r="P54" i="56"/>
  <c r="Q56" i="56" s="1"/>
  <c r="O54" i="56"/>
  <c r="N54" i="56"/>
  <c r="O56" i="56" s="1"/>
  <c r="W53" i="56"/>
  <c r="V53" i="56"/>
  <c r="W55" i="56" s="1"/>
  <c r="U53" i="56"/>
  <c r="T53" i="56"/>
  <c r="U55" i="56" s="1"/>
  <c r="S53" i="56"/>
  <c r="R53" i="56"/>
  <c r="S55" i="56" s="1"/>
  <c r="Q53" i="56"/>
  <c r="M54" i="56"/>
  <c r="Q55" i="56"/>
  <c r="O53" i="56"/>
  <c r="N53" i="56"/>
  <c r="O55" i="56" s="1"/>
  <c r="M53" i="56"/>
  <c r="N55" i="56" l="1"/>
  <c r="P55" i="56" l="1"/>
  <c r="N56" i="56"/>
  <c r="P56" i="56"/>
  <c r="R56" i="56" l="1"/>
  <c r="V56" i="56"/>
  <c r="T56" i="56"/>
  <c r="R55" i="56"/>
  <c r="V55" i="56"/>
  <c r="T55" i="56"/>
</calcChain>
</file>

<file path=xl/sharedStrings.xml><?xml version="1.0" encoding="utf-8"?>
<sst xmlns="http://schemas.openxmlformats.org/spreadsheetml/2006/main" count="2073" uniqueCount="290">
  <si>
    <t>I have enough information to do my job well.</t>
  </si>
  <si>
    <t>I feel encouraged to come up with new and better ways of doing things.</t>
  </si>
  <si>
    <t>I like the kind of work I do.</t>
  </si>
  <si>
    <t>I know what is expected of me on the job.</t>
  </si>
  <si>
    <t>I am constantly looking for ways to do my job better.</t>
  </si>
  <si>
    <t>My workload is reasonable.</t>
  </si>
  <si>
    <t>My talents are used well in the workplace.</t>
  </si>
  <si>
    <t>The work I do is important.</t>
  </si>
  <si>
    <t>I am held accountable for achieving results.</t>
  </si>
  <si>
    <t>I can disclose a suspected violation of any law, rule or regulation without fear of reprisal.</t>
  </si>
  <si>
    <t>My training needs are assessed.</t>
  </si>
  <si>
    <t>The people I work with cooperate to get the job done.</t>
  </si>
  <si>
    <t>My work unit is able to recruit people with the right skills.</t>
  </si>
  <si>
    <t>Promotions in my work unit are based on merit.</t>
  </si>
  <si>
    <t>In my work unit, steps are taken to deal with a poor performer who cannot or will not improve.</t>
  </si>
  <si>
    <t>In my work unit, differences in performance are recognized in a meaningful way.</t>
  </si>
  <si>
    <t>Awards in my work unit depend on how well employees perform their jobs.</t>
  </si>
  <si>
    <t>The skill level in my work unit has improved in the past year.</t>
  </si>
  <si>
    <t>How would you rate the overall quality of work done by your work unit?</t>
  </si>
  <si>
    <t>Employees have a feeling of personal empowerment with respect to work processes.</t>
  </si>
  <si>
    <t>Employees are recognized for providing high quality products and services.</t>
  </si>
  <si>
    <t>Creativity and innovation are rewarded.</t>
  </si>
  <si>
    <t>Pay raises depend on how well employees perform their jobs.</t>
  </si>
  <si>
    <t>My organization has prepared employees for potential security threats.</t>
  </si>
  <si>
    <t>Arbitrary action, personal favoritism and coercion for partisan political purposes are not tolerated.</t>
  </si>
  <si>
    <t>My agency is successful at accomplishing its mission.</t>
  </si>
  <si>
    <t>I recommend my organization as a good place to work.</t>
  </si>
  <si>
    <t>I believe the results of this survey will be used to make my agency a better place to work.</t>
  </si>
  <si>
    <t>My supervisor provides me with opportunities to demonstrate my leadership skills.</t>
  </si>
  <si>
    <t>Discussions with my supervisor about my performance are worthwhile.</t>
  </si>
  <si>
    <t>My supervisor is committed to a workforce representative of all segments of society.</t>
  </si>
  <si>
    <t>My supervisor provides me with constructive suggestions to improve my job performance.</t>
  </si>
  <si>
    <t>Supervisors in my work unit support employee development.</t>
  </si>
  <si>
    <t>My supervisor listens to what I have to say.</t>
  </si>
  <si>
    <t>In the last six months, my supervisor has talked with me about my performance.</t>
  </si>
  <si>
    <t>I have trust and confidence in my supervisor.</t>
  </si>
  <si>
    <t>Overall, how good a job do you feel is being done by your immediate supervisor?</t>
  </si>
  <si>
    <t>In my organization, senior leaders generate high levels of motivation and commitment in the workforce.</t>
  </si>
  <si>
    <t>My organization's senior leaders maintain high standards of honesty and integrity.</t>
  </si>
  <si>
    <t>Supervisors work well with employees of different backgrounds.</t>
  </si>
  <si>
    <t>Managers review and evaluate the organization's progress toward meeting its goals and objectives.</t>
  </si>
  <si>
    <t>Managers support collaboration across work units to accomplish work objectives.</t>
  </si>
  <si>
    <t>Overall, how good a job do you feel is being done by the manager directly above your immediate supervisor?</t>
  </si>
  <si>
    <t>Senior leaders demonstrate support for Work/Life programs.</t>
  </si>
  <si>
    <t>How satisfied are you with your involvement in decisions that affect your work?</t>
  </si>
  <si>
    <t>How satisfied are you with the information you receive from management on what's going on in your organization?</t>
  </si>
  <si>
    <t>How satisfied are you with the recognition you receive for doing a good job?</t>
  </si>
  <si>
    <t>How satisfied are you with the policies and practices of your senior leaders?</t>
  </si>
  <si>
    <t>How satisfied are you with your opportunity to get a better job in your organization?</t>
  </si>
  <si>
    <t>How satisfied are you with the training you receive for your present job?</t>
  </si>
  <si>
    <t>Considering everything, how satisfied are you with your job?</t>
  </si>
  <si>
    <t>Considering everything, how satisfied are you with your pay?</t>
  </si>
  <si>
    <t>Considering everything, how satisfied are you with your organization?</t>
  </si>
  <si>
    <t>My work gives me a feeling of personal accomplishment.</t>
  </si>
  <si>
    <t>My supervisor treats me with respect.</t>
  </si>
  <si>
    <t>I am given a real opportunity to improve my skills in my organization.</t>
  </si>
  <si>
    <t>When needed I am willing to put in the extra effort to get a job done.</t>
  </si>
  <si>
    <t>My performance appraisal is a fair reflection of my performance.</t>
  </si>
  <si>
    <t>Employees in my work unit share job knowledge with each other.</t>
  </si>
  <si>
    <t>Employees are protected from health and safety hazards on the job.</t>
  </si>
  <si>
    <t>My supervisor supports my need to balance work and other life issues.</t>
  </si>
  <si>
    <t>I have a high level of respect for my organization's senior leaders.</t>
  </si>
  <si>
    <t>I have sufficient resources to get my job done.</t>
  </si>
  <si>
    <t>Physical conditions allow employees to perform their jobs well.</t>
  </si>
  <si>
    <t>In my most recent performance appraisal, I understood what I had to do to be rated at different performance levels.</t>
  </si>
  <si>
    <t>Prohibited Personnel Practices are not tolerated.</t>
  </si>
  <si>
    <t>Managers promote communication among different work units.</t>
  </si>
  <si>
    <t>Top Chart</t>
  </si>
  <si>
    <t>Bottom Chart</t>
  </si>
  <si>
    <t>LEADERS LEAD</t>
  </si>
  <si>
    <t>SUPERVISORS</t>
  </si>
  <si>
    <t>Highest % Positive</t>
  </si>
  <si>
    <t>Lowest % Positive</t>
  </si>
  <si>
    <t>Lowest % Negative</t>
  </si>
  <si>
    <t>Highest % Negative</t>
  </si>
  <si>
    <t>Highest % Strongly Agree</t>
  </si>
  <si>
    <t>Highest % Strongly Disagree</t>
  </si>
  <si>
    <t>Highest % Positive Items</t>
  </si>
  <si>
    <t>Lowest % Positive Items</t>
  </si>
  <si>
    <t>Highest % Negative Items</t>
  </si>
  <si>
    <t>Lowest % Negative Items</t>
  </si>
  <si>
    <t>Highest % Strongly Agree Items</t>
  </si>
  <si>
    <t>Highest % Strongly Disagree Items</t>
  </si>
  <si>
    <t>Policies and programs promote diversity in the workplace.</t>
  </si>
  <si>
    <t>INTRINSIC WORK EXPERIENCE</t>
  </si>
  <si>
    <t>Largest Increases since 2016</t>
  </si>
  <si>
    <t>Largest Increases in Percent Positive since 2016</t>
  </si>
  <si>
    <t>Largest Increases since 2015</t>
  </si>
  <si>
    <t>Largest Increases in Percent Positive since 2015</t>
  </si>
  <si>
    <t>Largest Decreases since 2016</t>
  </si>
  <si>
    <t>Largest Decreases in Percent Positive since 2016</t>
  </si>
  <si>
    <t>Largest Decreases since 2015</t>
  </si>
  <si>
    <t>Largest Decreases in Percent Positive since 2015</t>
  </si>
  <si>
    <t>2018 ENGAGEMENT INDEX</t>
  </si>
  <si>
    <t>Largest Increases since 2017</t>
  </si>
  <si>
    <t>Largest Increases in Percent Positive since 2017</t>
  </si>
  <si>
    <t>Largest Decreases since 2017</t>
  </si>
  <si>
    <t>Largest Decreases in Percent Positive since 2017</t>
  </si>
  <si>
    <t>2018 Item Text and Response Options</t>
  </si>
  <si>
    <t>2017 Item Text and Response Options</t>
  </si>
  <si>
    <t>(12) I know how my work relates to the agency's goals.</t>
  </si>
  <si>
    <t>(12) I know how my work relates to the agency's goals and priorities.</t>
  </si>
  <si>
    <t>(29) My work unit has the job-relevant knowledge and skills necessary to accomplish organizational goals.</t>
  </si>
  <si>
    <t>(29) The workforce has the job-relevant knowledge and skills necessary to accomplish organizational goals.</t>
  </si>
  <si>
    <t>(56) Managers communicate the goals of the organization.</t>
  </si>
  <si>
    <t>(56) Managers communicate the goals and priorities of the organization.</t>
  </si>
  <si>
    <t>Item removed from 2018 FEVS</t>
  </si>
  <si>
    <t>(72) Have you been notified whether or not you are eligible to telework?
  • Yes, I was notified that I was eligible to telework
  • Yes, I was notified that I was not eligible to telework
  • No, I was not notified of my telework eligibility
  • Not sure if I was notified of my telework eligibility</t>
  </si>
  <si>
    <t xml:space="preserve">(72) Please select the response below that BEST describes your current teleworking schedule.
  • I telework very infrequently, on an unscheduled or short-term basis
  • I telework, but only about 1 or 2 days per month
  • I telework 1 or 2 days per week
  • I telework 3 or 4 days per week
  • I telework every work day
  • I do not telework because I have to be physically present on the job (e.g. Law Enforcement Officers, Park Rangers, Security Personnel)
  • I do not telework because of technical issues (e.g. connectivity, inadequate equipment) that prevent me from teleworking
  • I do not telework because I did not receive approval to do so, even though I have the kind of job where I can telework
  • I do not telework because I choose not to telework </t>
  </si>
  <si>
    <t xml:space="preserve">(73) Please select the response below that BEST describes your current teleworking situation.
  • I telework 3 or more days per week
  • I telework 1 or 2 days per week
  • I telework, but no more than 1 or 2 days per month
  • I telework very infrequently, on an unscheduled or short-term basis
  • I do not telework because I have to be physically present on the job (e.g., Law Enforcement Officers, Park Rangers, Security Personnel)
  • I do not telework because I have technical issues (e.g., connectivity, inadequate equipment) that prevent me from teleworking
  • I do not telework because I did not receive approval to do so, even though I have the kind of job where I can telework
  • I do not telework because I choose not to telework </t>
  </si>
  <si>
    <r>
      <t xml:space="preserve">(73-78) How satisfied are you with the following Work/Life programs in your agency? </t>
    </r>
    <r>
      <rPr>
        <b/>
        <sz val="11"/>
        <color theme="1"/>
        <rFont val="Calibri"/>
        <family val="2"/>
        <scheme val="minor"/>
      </rPr>
      <t>Note: 2017 FEVS items 74-84 were combined (participation - satisfaction); new response scale for these items is displayed below item 78.</t>
    </r>
  </si>
  <si>
    <r>
      <rPr>
        <sz val="11"/>
        <color theme="1"/>
        <rFont val="Calibri"/>
        <family val="2"/>
        <scheme val="minor"/>
      </rPr>
      <t>(74-78)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Do you participate in the following Work/Life programs? </t>
    </r>
    <r>
      <rPr>
        <b/>
        <sz val="11"/>
        <color theme="1"/>
        <rFont val="Calibri"/>
        <family val="2"/>
        <scheme val="minor"/>
      </rPr>
      <t xml:space="preserve">Note: Response scale for these items is displayed below item 78.
</t>
    </r>
  </si>
  <si>
    <r>
      <rPr>
        <sz val="11"/>
        <color theme="1"/>
        <rFont val="Calibri"/>
        <family val="2"/>
        <scheme val="minor"/>
      </rPr>
      <t>(79-84)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How satisfied are you with the following Work/Life programs in your agency? </t>
    </r>
    <r>
      <rPr>
        <b/>
        <sz val="11"/>
        <color theme="1"/>
        <rFont val="Calibri"/>
        <family val="2"/>
        <scheme val="minor"/>
      </rPr>
      <t xml:space="preserve">Note: Response scale for these items is displayed below item 84.
</t>
    </r>
  </si>
  <si>
    <t>(73) Telework</t>
  </si>
  <si>
    <t>N/A</t>
  </si>
  <si>
    <t>(79) Telework</t>
  </si>
  <si>
    <t>(74) Alternative Work Schedules (AWS, for example, compressed work schedule or flexible work schedule)</t>
  </si>
  <si>
    <t>(74) Alternative Work Schedules (AWS)</t>
  </si>
  <si>
    <t>(80) Alternative Work Schedules (AWS)</t>
  </si>
  <si>
    <t>(75) Health and Wellness Programs (for example, onsite exercise, flu vaccination, medical screening, CPR training, health and wellness fair)</t>
  </si>
  <si>
    <t>(75) Health and Wellness Programs (for example, exercise, medical screening, quit smoking programs)</t>
  </si>
  <si>
    <t>(81) Health and Wellness Programs (for example, exercise, medical screening, quit smoking programs)</t>
  </si>
  <si>
    <t>(76) Employee Assistance Program (EAP, for example, short-term counseling, referral services, legal services, information services)</t>
  </si>
  <si>
    <t>(76) Employee Assistance Program (EAP)</t>
  </si>
  <si>
    <t>(82) Employee Assistance Program (EAP)</t>
  </si>
  <si>
    <t>(77) Child Care Programs (for example, child care center, parenting classes and support groups, back-up care, flexible spending account)</t>
  </si>
  <si>
    <t>(77) Child Care Programs (for example, daycare, parenting classes, parenting support groups)</t>
  </si>
  <si>
    <t>(83) Child Care Programs (for example, daycare, parenting classes, parenting support groups)</t>
  </si>
  <si>
    <t>(78) Elder Care Programs (for example, elder/adult care, support groups, speakers)</t>
  </si>
  <si>
    <t>(84) Elder Care Programs (for example, elder/adult care, support groups, speakers)</t>
  </si>
  <si>
    <t xml:space="preserve">  • Very satisfied
  • Satisfied
  • Neither Satisfied nor Dissatisfied
  • Dissatisfied
  • Very Dissatisfied
  • I choose not to participate in these programs
  • These programs are not available to me
  • I am unaware of these programs </t>
  </si>
  <si>
    <t xml:space="preserve">  • Yes
  • No
  • Not available to me</t>
  </si>
  <si>
    <t xml:space="preserve">  • Very satisfied
  • Satisfied
  • Neither Satisfied nor Dissatisfied
  • Dissatisfied
  • Very Dissatisfied
  • No Basis to Judge</t>
  </si>
  <si>
    <t>(90) Are you transgender?
  • Yes
  • No</t>
  </si>
  <si>
    <t>Not a separate item in 2017 FEVS</t>
  </si>
  <si>
    <t xml:space="preserve">(91) Which one of the following do you consider yourself to be?
  • Straight, that is not gay or lesbian
  • Gay or Lesbian
  • Bisexual
  • Something else 
</t>
  </si>
  <si>
    <t xml:space="preserve">(96) Do you consider yourself to be one or more of the following?  (Mark all that apply)
  • Heterosexual or Straight
  • Gay or Lesbian
  • Bisexual
  • Transgender
  • I prefer not to say
</t>
  </si>
  <si>
    <t>2018 Federal Employee Viewpoint Survey Item Changes</t>
  </si>
  <si>
    <t>I know how my work relates to the agency's goals.</t>
  </si>
  <si>
    <t>My work unit has the job-relevant knowledge and skills necessary to accomplish organizational goals.</t>
  </si>
  <si>
    <t>Managers communicate the goals of the organization.</t>
  </si>
  <si>
    <t>Name</t>
  </si>
  <si>
    <t>type</t>
  </si>
  <si>
    <t>Resp</t>
  </si>
  <si>
    <t>Samp</t>
  </si>
  <si>
    <t>RR</t>
  </si>
  <si>
    <t>Strengths</t>
  </si>
  <si>
    <t>Challenges</t>
  </si>
  <si>
    <t>Engagement</t>
  </si>
  <si>
    <t>LeadersLead</t>
  </si>
  <si>
    <t>Supervisors</t>
  </si>
  <si>
    <t>Intrinsic</t>
  </si>
  <si>
    <t>FieldPeriod</t>
  </si>
  <si>
    <t>Office of Navajo and Hopi Indian Relocation</t>
  </si>
  <si>
    <t>CENSUS</t>
  </si>
  <si>
    <t>May 8 - June 19, 2018</t>
  </si>
  <si>
    <t>Item</t>
  </si>
  <si>
    <t>Percent</t>
  </si>
  <si>
    <t>i</t>
  </si>
  <si>
    <t>itemtext</t>
  </si>
  <si>
    <t>Please select the response below that BEST describes your current teleworking schedule.</t>
  </si>
  <si>
    <t>How satisfied are you with the following Work/Life programs in your agency? Telework</t>
  </si>
  <si>
    <t>How satisfied are you with the following Work/Life programs in your agency? Alternative Work Schedules</t>
  </si>
  <si>
    <t>How satisfied are you with the following Work/Life programs in your agency? Health and Wellness Programs</t>
  </si>
  <si>
    <t>How satisfied are you with the following Work/Life programs in your agency? Employee Assistance Program</t>
  </si>
  <si>
    <t>How satisfied are you with the following Work/Life programs in your agency? Child Care Programs</t>
  </si>
  <si>
    <t>How satisfied are you with the following Work/Life programs in your agency? Elder Care Programs</t>
  </si>
  <si>
    <t>79</t>
  </si>
  <si>
    <t>80</t>
  </si>
  <si>
    <t>81</t>
  </si>
  <si>
    <t>82</t>
  </si>
  <si>
    <t>83</t>
  </si>
  <si>
    <t>84</t>
  </si>
  <si>
    <t>Increases2</t>
  </si>
  <si>
    <t>Decreases2</t>
  </si>
  <si>
    <t>Increases3</t>
  </si>
  <si>
    <t>Decreases3</t>
  </si>
  <si>
    <t>Increases4</t>
  </si>
  <si>
    <t>Decreases4</t>
  </si>
  <si>
    <t>Diff2</t>
  </si>
  <si>
    <t>Diff3</t>
  </si>
  <si>
    <t>Diff4</t>
  </si>
  <si>
    <t>Pos2015</t>
  </si>
  <si>
    <t>Pos2016</t>
  </si>
  <si>
    <t>Pos2017</t>
  </si>
  <si>
    <t>Pos2018</t>
  </si>
  <si>
    <t>Response
Type</t>
  </si>
  <si>
    <t>Item Text</t>
  </si>
  <si>
    <t>Percent
Positive
%</t>
  </si>
  <si>
    <t>Strongly
Agree/
Very
Good/
Very
Satisfied
%</t>
  </si>
  <si>
    <t>Agree/
Good/
Satisfied
%</t>
  </si>
  <si>
    <t>Neither
Agree nor
Disagree/
Fair/
Neither
Satisfied
nor
Dissatisfied
%</t>
  </si>
  <si>
    <t>Disagree/
Poor/
Dissatisfied
%</t>
  </si>
  <si>
    <t>Strongly
Disagree/
Very Poor/
Very
Dissatisfied
%</t>
  </si>
  <si>
    <t>Percent
Negative
%</t>
  </si>
  <si>
    <t>Strongly
Agree/
Very
Good/
Very
Satisfied
N</t>
  </si>
  <si>
    <t>Agree/
Good/
Satisfied
N</t>
  </si>
  <si>
    <t>Neither
Agree nor
Disagree/
Fair/
Neither
Satisfied
nor
Dissatisfied
N</t>
  </si>
  <si>
    <t>Disagree/
Poor/
Dissatisfied
N</t>
  </si>
  <si>
    <t>Strongly
Disagree/
Very Poor/
Very
Dissatisfied
N</t>
  </si>
  <si>
    <t>Item
Response
Total**
N</t>
  </si>
  <si>
    <t>Do Not
Know/
No
Basis to
Judge
N</t>
  </si>
  <si>
    <t>Agree-disagree</t>
  </si>
  <si>
    <t>*I am given a real opportunity to improve my skills in my organization.</t>
  </si>
  <si>
    <t>I have sufficient resources (for example, people, materials, budget) to get my job done.</t>
  </si>
  <si>
    <t>*My workload is reasonable.</t>
  </si>
  <si>
    <t>*My talents are used well in the workplace.</t>
  </si>
  <si>
    <t>*I know how my work relates to the agency's goals.</t>
  </si>
  <si>
    <t>Physical conditions (for example, noise level, temperature, lighting, cleanliness in the workplace) allow employees to perform their jobs well.</t>
  </si>
  <si>
    <t>*I can disclose a suspected violation of any law, rule or regulation without fear of reprisal.</t>
  </si>
  <si>
    <t>In my most recent performance appraisal, I understood what I had to do to be rated at different performance levels (for example, Fully Successful, Outstanding).</t>
  </si>
  <si>
    <t>*The people I work with cooperate to get the job done.</t>
  </si>
  <si>
    <t>*In my work unit, differences in performance are recognized in a meaningful way.</t>
  </si>
  <si>
    <t>Good-poor</t>
  </si>
  <si>
    <t>*My work unit has the job-relevant knowledge and skills necessary to accomplish organizational goals.</t>
  </si>
  <si>
    <t>Policies and programs promote diversity in the workplace (for example, recruiting minorities and women, training in awareness of diversity issues, mentoring).</t>
  </si>
  <si>
    <t>Prohibited Personnel Practices (for example, illegally discriminating for or against any employee/applicant, obstructing a person's right to compete for employment, knowingly violating veterans' preference requirements) are not tolerated.</t>
  </si>
  <si>
    <t>*I recommend my organization as a good place to work.</t>
  </si>
  <si>
    <t>*I believe the results of this survey will be used to make my agency a better place to work.</t>
  </si>
  <si>
    <t>*Managers communicate the goals of the organization.</t>
  </si>
  <si>
    <t>Managers promote communication among different work units (for example, about projects, goals, needed resources).</t>
  </si>
  <si>
    <t>Satisfied-dissatisfied</t>
  </si>
  <si>
    <t>*How satisfied are you with your involvement in decisions that affect your work?</t>
  </si>
  <si>
    <t>*How satisfied are you with the information you receive from management on what's going on in your organization?</t>
  </si>
  <si>
    <t>*How satisfied are you with the recognition you receive for doing a good job?</t>
  </si>
  <si>
    <t>*Considering everything, how satisfied are you with your job?</t>
  </si>
  <si>
    <t>*Considering everything, how satisfied are you with your organization?</t>
  </si>
  <si>
    <r>
      <rPr>
        <sz val="10"/>
        <color rgb="FF000000"/>
        <rFont val="Calibri"/>
      </rPr>
      <t>* AES prescribed items as of 2017 (5 CFR Part 250, Subpart C)</t>
    </r>
  </si>
  <si>
    <r>
      <rPr>
        <sz val="10"/>
        <color rgb="FF000000"/>
        <rFont val="Calibri"/>
      </rPr>
      <t>** Unweighted count of responses excluding 'Do Not Know' and 'No Basis to Judge'</t>
    </r>
  </si>
  <si>
    <r>
      <rPr>
        <sz val="10"/>
        <color rgb="FF000000"/>
        <rFont val="Calibri"/>
      </rPr>
      <t>The Dashboard only includes items 1-71.</t>
    </r>
  </si>
  <si>
    <r>
      <rPr>
        <sz val="10"/>
        <color rgb="FF000000"/>
        <rFont val="Calibri"/>
      </rPr>
      <t>Percentages are weighted to represent the Agency's population.</t>
    </r>
  </si>
  <si>
    <t>72. Please select the response below that BEST describes your current teleworking schedule.</t>
  </si>
  <si>
    <t>N</t>
  </si>
  <si>
    <t>%</t>
  </si>
  <si>
    <t xml:space="preserve"> </t>
  </si>
  <si>
    <t>I telework very infrequently, on an unscheduled or short-term basis</t>
  </si>
  <si>
    <t>I telework, but only about 1 or 2 days per month</t>
  </si>
  <si>
    <t>I telework 1 or 2 days per week</t>
  </si>
  <si>
    <t>I telework 3 or 4 days per week</t>
  </si>
  <si>
    <t>I telework every work day</t>
  </si>
  <si>
    <t>I do not telework because I have to be physically present on the job</t>
  </si>
  <si>
    <t>I do not telework because of technical issues that prevent me from teleworking</t>
  </si>
  <si>
    <t>I do not telework because I did not receive approval to do so, even though I have the kind of job where I can telework</t>
  </si>
  <si>
    <t>I do not telework because I choose not to telework</t>
  </si>
  <si>
    <t>Total</t>
  </si>
  <si>
    <t>73. How satisfied are you with the following Work/Life programs in your agency? Telework</t>
  </si>
  <si>
    <t>Satisfaction %</t>
  </si>
  <si>
    <t>All Response Options %</t>
  </si>
  <si>
    <t>Very Satisfied</t>
  </si>
  <si>
    <t>Satisfied</t>
  </si>
  <si>
    <t>Neither Satisfied nor Dissatisfied</t>
  </si>
  <si>
    <t>Dissatisfied</t>
  </si>
  <si>
    <t>Very Dissatisfied</t>
  </si>
  <si>
    <t>Item Response Total</t>
  </si>
  <si>
    <t>I choose not to participate in these programs</t>
  </si>
  <si>
    <t>--</t>
  </si>
  <si>
    <t>These programs are not available to me</t>
  </si>
  <si>
    <t>I am unaware of these programs</t>
  </si>
  <si>
    <t>74. How satisfied are you with the following Work/Life programs in your agency? Alternative Work Schedules</t>
  </si>
  <si>
    <t>75. How satisfied are you with the following Work/Life programs in your agency? Health and Wellness Programs</t>
  </si>
  <si>
    <t>76. How satisfied are you with the following Work/Life programs in your agency? Employee Assistance Program</t>
  </si>
  <si>
    <t>77. How satisfied are you with the following Work/Life programs in your agency? Child Care Programs</t>
  </si>
  <si>
    <t>78. How satisfied are you with the following Work/Life programs in your agency? Elder Care Programs</t>
  </si>
  <si>
    <r>
      <rPr>
        <sz val="10"/>
        <color rgb="FF000000"/>
        <rFont val="Calibri"/>
      </rPr>
      <t>Percentages for demographic questions are unweighted.</t>
    </r>
  </si>
  <si>
    <t>Year</t>
  </si>
  <si>
    <t>Neither
Agree nor
Disagree/
Fair/ Neither
Satisfied nor
Dissatisfied
%</t>
  </si>
  <si>
    <t>*I know how my work relates to the agency's goals and priorities.</t>
  </si>
  <si>
    <t>*The workforce has the job-relevant knowledge and skills necessary to accomplish
organizational goals.</t>
  </si>
  <si>
    <t>Policies and programs promote diversity in the workplace (for example, recruiting minorities
and women, training in awareness of diversity issues, mentoring).</t>
  </si>
  <si>
    <t>Arbitrary action, personal favoritism and coercion for partisan political purposes are not
tolerated.</t>
  </si>
  <si>
    <t>Prohibited Personnel Practices (for example, illegally discriminating for or against any
employee/applicant, obstructing a person's right to compete for employment, knowingly
violating veterans' preference requirements) are not tolerated.</t>
  </si>
  <si>
    <t>In my organization, senior leaders generate high levels of motivation and commitment in the
workforce.</t>
  </si>
  <si>
    <t>*Managers communicate the goals and priorities of the organization.</t>
  </si>
  <si>
    <t>Managers review and evaluate the organization's progress toward meeting its goals and
objectives.</t>
  </si>
  <si>
    <t>Managers promote communication among different work units (for example, about projects,
goals, needed resources).</t>
  </si>
  <si>
    <t>Overall, how good a job do you feel is being done by the manager directly above your
immediate supervisor?</t>
  </si>
  <si>
    <t>Satisfied
-dissatisfied</t>
  </si>
  <si>
    <t>*How satisfied are you with the information you receive from management on what's going on
in your organization?</t>
  </si>
  <si>
    <t>Physical conditions (for example, noise level, temperature, lighting, cleanliness in the workplace)
allow employees to perform their jobs well.</t>
  </si>
  <si>
    <t>In my most recent performance appraisal, I understood what I had to do to be rated at different
performance levels (for example, Fully Successful, Outstanding).</t>
  </si>
  <si>
    <r>
      <rPr>
        <sz val="10"/>
        <color rgb="FF000000"/>
        <rFont val="Calibri"/>
      </rPr>
      <t>The rows above do not include results for any item or year when there were fewer than 4 completed surveys.</t>
    </r>
  </si>
  <si>
    <t>Agency-Specific Questions</t>
  </si>
  <si>
    <t>1.  I am familiar with the government ethics rules that apply to my conduct as a federal employee.</t>
  </si>
  <si>
    <t># of
Respondents</t>
  </si>
  <si>
    <t>Yes</t>
  </si>
  <si>
    <t>No</t>
  </si>
  <si>
    <t>2.  I know how to contact an ethics official at my agency for assistance in applying the government ethics rules.</t>
  </si>
  <si>
    <t>For all tables on this worksheet:</t>
  </si>
  <si>
    <t>Percentages are weighted to represent the Agency’s population.</t>
  </si>
  <si>
    <t>Source:  Federal Employee Viewpoint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</si>
</sst>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\+####;\-####;"/>
    <numFmt numFmtId="167" formatCode="##0.00%"/>
    <numFmt numFmtId="168" formatCode="########0"/>
    <numFmt numFmtId="169" formatCode="##0.0%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 tint="0.149998474074526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9.5"/>
      <color rgb="FF000000"/>
      <name val="Arial"/>
      <family val="2"/>
    </font>
    <font>
      <sz val="9.5"/>
      <color rgb="FF000000"/>
      <name val="Arial"/>
      <family val="2"/>
    </font>
    <font>
      <sz val="9"/>
      <color theme="1" tint="0.34998626667073579"/>
      <name val="Calibri"/>
      <family val="2"/>
      <scheme val="minor"/>
    </font>
    <font>
      <sz val="9.5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6"/>
      <color rgb="FF225EA8"/>
      <name val="Calibri"/>
      <family val="2"/>
      <scheme val="minor"/>
    </font>
    <font>
      <sz val="20"/>
      <color rgb="FFFEB24C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10"/>
      <name val="Calibri"/>
      <family val="2"/>
      <scheme val="minor"/>
    </font>
    <font>
      <sz val="11"/>
      <color rgb="FF225EA8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10"/>
      <color rgb="FF202D7E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 tint="0.34998626667073579"/>
      <name val="Arial"/>
      <family val="2"/>
    </font>
    <font>
      <sz val="10"/>
      <color theme="0"/>
      <name val="Arial"/>
      <family val="2"/>
    </font>
    <font>
      <sz val="9"/>
      <color theme="1" tint="0.34998626667073579"/>
      <name val="Arial"/>
      <family val="2"/>
    </font>
    <font>
      <sz val="16"/>
      <color rgb="FF225EA8"/>
      <name val="Tahoma"/>
      <family val="2"/>
    </font>
    <font>
      <sz val="20"/>
      <color rgb="FFFEB24C"/>
      <name val="Tahoma"/>
      <family val="2"/>
    </font>
    <font>
      <sz val="14"/>
      <color theme="1" tint="0.14999847407452621"/>
      <name val="Calibri Light"/>
      <family val="2"/>
    </font>
    <font>
      <b/>
      <sz val="8"/>
      <color theme="1" tint="0.34998626667073579"/>
      <name val="Arial"/>
      <family val="2"/>
    </font>
    <font>
      <sz val="10"/>
      <name val="Arial"/>
      <family val="2"/>
    </font>
    <font>
      <sz val="8"/>
      <color theme="1" tint="0.34998626667073579"/>
      <name val="Arial"/>
      <family val="2"/>
    </font>
    <font>
      <sz val="11"/>
      <color rgb="FF225EA8"/>
      <name val="Franklin Gothic Demi"/>
      <family val="2"/>
    </font>
    <font>
      <b/>
      <sz val="10"/>
      <color theme="1" tint="0.34998626667073579"/>
      <name val="Arial"/>
      <family val="2"/>
    </font>
    <font>
      <sz val="10"/>
      <color theme="1"/>
      <name val="Franklin Gothic Book"/>
      <family val="2"/>
    </font>
    <font>
      <sz val="10"/>
      <color rgb="FF202D7E"/>
      <name val="Arial"/>
      <family val="2"/>
    </font>
    <font>
      <sz val="10"/>
      <color theme="1" tint="0.249977111117893"/>
      <name val="Arial"/>
      <family val="2"/>
    </font>
    <font>
      <sz val="8"/>
      <color theme="1"/>
      <name val="Franklin Gothic Book"/>
      <family val="2"/>
    </font>
    <font>
      <sz val="11"/>
      <color theme="1" tint="0.34998626667073579"/>
      <name val="Calibri"/>
      <family val="2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 tint="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color rgb="FF595959"/>
      <name val="Calibri"/>
      <family val="2"/>
      <scheme val="minor"/>
    </font>
    <font>
      <sz val="9.5"/>
      <color rgb="FF000000"/>
      <name val="Arial"/>
    </font>
    <font>
      <sz val="11"/>
      <color rgb="FF000000"/>
      <name val="Calibri"/>
    </font>
    <font>
      <sz val="11"/>
      <color rgb="FFFFFFFF"/>
      <name val="Calibri"/>
    </font>
    <font>
      <sz val="9.5"/>
      <color rgb="FF112277"/>
      <name val="Arial"/>
    </font>
    <font>
      <sz val="10"/>
      <color rgb="FF000000"/>
      <name val="Calibri"/>
    </font>
    <font>
      <b/>
      <i/>
      <sz val="11"/>
      <color rgb="FF000000"/>
      <name val="Calibri"/>
    </font>
    <font>
      <b/>
      <sz val="11"/>
      <color rgb="FF000000"/>
      <name val="Calibri"/>
    </font>
    <font>
      <b/>
      <sz val="14"/>
      <color rgb="FF375799"/>
      <name val="calibri"/>
    </font>
    <font>
      <u/>
      <sz val="10"/>
      <color rgb="FF000000"/>
      <name val="calibri"/>
    </font>
  </fonts>
  <fills count="4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75799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FAFBF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7DDEB"/>
        <bgColor indexed="64"/>
      </patternFill>
    </fill>
    <fill>
      <patternFill patternType="solid">
        <fgColor rgb="FFFAFAFC"/>
        <bgColor indexed="64"/>
      </patternFill>
    </fill>
    <fill>
      <patternFill patternType="solid">
        <fgColor rgb="FFEFEFF1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theme="1" tint="0.24994659260841701"/>
      </left>
      <right/>
      <top style="medium">
        <color theme="1" tint="0.24994659260841701"/>
      </top>
      <bottom/>
      <diagonal/>
    </border>
    <border>
      <left/>
      <right/>
      <top style="medium">
        <color theme="1" tint="0.24994659260841701"/>
      </top>
      <bottom/>
      <diagonal/>
    </border>
    <border>
      <left/>
      <right style="medium">
        <color theme="1" tint="0.24994659260841701"/>
      </right>
      <top style="medium">
        <color theme="1" tint="0.24994659260841701"/>
      </top>
      <bottom/>
      <diagonal/>
    </border>
    <border>
      <left style="medium">
        <color theme="1" tint="0.24994659260841701"/>
      </left>
      <right/>
      <top/>
      <bottom/>
      <diagonal/>
    </border>
    <border>
      <left/>
      <right style="medium">
        <color theme="1" tint="0.24994659260841701"/>
      </right>
      <top/>
      <bottom/>
      <diagonal/>
    </border>
    <border>
      <left style="medium">
        <color theme="1" tint="0.24994659260841701"/>
      </left>
      <right/>
      <top/>
      <bottom style="medium">
        <color theme="1" tint="0.24994659260841701"/>
      </bottom>
      <diagonal/>
    </border>
    <border>
      <left/>
      <right/>
      <top/>
      <bottom style="medium">
        <color theme="1" tint="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1" tint="0.24994659260841701"/>
      </left>
      <right/>
      <top/>
      <bottom style="thin">
        <color indexed="64"/>
      </bottom>
      <diagonal/>
    </border>
    <border>
      <left/>
      <right style="medium">
        <color theme="1" tint="0.24994659260841701"/>
      </right>
      <top/>
      <bottom style="thin">
        <color indexed="64"/>
      </bottom>
      <diagonal/>
    </border>
    <border>
      <left/>
      <right style="medium">
        <color theme="1" tint="0.249977111117893"/>
      </right>
      <top style="medium">
        <color theme="1" tint="0.24994659260841701"/>
      </top>
      <bottom/>
      <diagonal/>
    </border>
    <border>
      <left/>
      <right style="medium">
        <color theme="1" tint="0.249977111117893"/>
      </right>
      <top/>
      <bottom/>
      <diagonal/>
    </border>
    <border>
      <left/>
      <right style="medium">
        <color theme="1" tint="0.249977111117893"/>
      </right>
      <top/>
      <bottom style="medium">
        <color theme="1" tint="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3D3D3"/>
      </right>
      <top style="thin">
        <color rgb="FF000000"/>
      </top>
      <bottom style="thin">
        <color rgb="FF000000"/>
      </bottom>
      <diagonal/>
    </border>
    <border>
      <left style="thin">
        <color rgb="FFD3D3D3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1C1C1"/>
      </right>
      <top style="thin">
        <color rgb="FF000000"/>
      </top>
      <bottom style="thin">
        <color rgb="FF000000"/>
      </bottom>
      <diagonal/>
    </border>
    <border>
      <left style="thin">
        <color rgb="FFC1C1C1"/>
      </left>
      <right style="thin">
        <color rgb="FFC1C1C1"/>
      </right>
      <top style="thin">
        <color rgb="FF000000"/>
      </top>
      <bottom style="thin">
        <color rgb="FF000000"/>
      </bottom>
      <diagonal/>
    </border>
    <border>
      <left style="thin">
        <color rgb="FFC1C1C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1C1C1"/>
      </left>
      <right style="thin">
        <color rgb="FF000000"/>
      </right>
      <top style="thin">
        <color rgb="FFC1C1C1"/>
      </top>
      <bottom style="thin">
        <color rgb="FFC1C1C1"/>
      </bottom>
      <diagonal/>
    </border>
    <border>
      <left style="thin">
        <color rgb="FF000000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000000"/>
      </left>
      <right style="thin">
        <color rgb="FF000000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D7DDEB"/>
      </left>
      <right style="thin">
        <color rgb="FFD7DDEB"/>
      </right>
      <top style="thin">
        <color rgb="FFD7DDEB"/>
      </top>
      <bottom style="thin">
        <color rgb="FFD7DDEB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AFAFC"/>
      </left>
      <right style="thin">
        <color rgb="FFFAFAFC"/>
      </right>
      <top style="thin">
        <color rgb="FFFAFAFC"/>
      </top>
      <bottom style="thin">
        <color rgb="FFFAFAFC"/>
      </bottom>
      <diagonal/>
    </border>
    <border>
      <left style="thin">
        <color rgb="FFFAFAFC"/>
      </left>
      <right style="thin">
        <color rgb="FFFAFAFC"/>
      </right>
      <top style="thin">
        <color rgb="FFFFFFFF"/>
      </top>
      <bottom style="thin">
        <color rgb="FFFAFAFC"/>
      </bottom>
      <diagonal/>
    </border>
    <border>
      <left style="thin">
        <color rgb="FFEFEFF1"/>
      </left>
      <right style="thin">
        <color rgb="FFEFEFF1"/>
      </right>
      <top style="thin">
        <color rgb="FF000000"/>
      </top>
      <bottom style="thin">
        <color rgb="FFEFEFF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5799"/>
      </bottom>
      <diagonal/>
    </border>
    <border>
      <left style="thin">
        <color rgb="FFFFFFFF"/>
      </left>
      <right style="thin">
        <color rgb="FFFFFFFF"/>
      </right>
      <top style="thin">
        <color rgb="FF375799"/>
      </top>
      <bottom style="thin">
        <color rgb="FFFFFFFF"/>
      </bottom>
      <diagonal/>
    </border>
  </borders>
  <cellStyleXfs count="5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0" fillId="0" borderId="10" applyNumberFormat="0" applyFill="0" applyAlignment="0" applyProtection="0"/>
    <xf numFmtId="0" fontId="11" fillId="0" borderId="11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2" applyNumberFormat="0" applyAlignment="0" applyProtection="0"/>
    <xf numFmtId="0" fontId="16" fillId="8" borderId="13" applyNumberFormat="0" applyAlignment="0" applyProtection="0"/>
    <xf numFmtId="0" fontId="17" fillId="8" borderId="12" applyNumberFormat="0" applyAlignment="0" applyProtection="0"/>
    <xf numFmtId="0" fontId="18" fillId="0" borderId="14" applyNumberFormat="0" applyFill="0" applyAlignment="0" applyProtection="0"/>
    <xf numFmtId="0" fontId="19" fillId="9" borderId="15" applyNumberFormat="0" applyAlignment="0" applyProtection="0"/>
    <xf numFmtId="0" fontId="20" fillId="0" borderId="0" applyNumberFormat="0" applyFill="0" applyBorder="0" applyAlignment="0" applyProtection="0"/>
    <xf numFmtId="0" fontId="1" fillId="10" borderId="16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7" applyNumberFormat="0" applyFill="0" applyAlignment="0" applyProtection="0"/>
    <xf numFmtId="0" fontId="23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3" fillId="34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/>
    <xf numFmtId="0" fontId="27" fillId="0" borderId="0"/>
    <xf numFmtId="0" fontId="29" fillId="0" borderId="0"/>
    <xf numFmtId="0" fontId="26" fillId="0" borderId="0"/>
    <xf numFmtId="0" fontId="68" fillId="0" borderId="0"/>
  </cellStyleXfs>
  <cellXfs count="211">
    <xf numFmtId="0" fontId="0" fillId="0" borderId="0" xfId="0"/>
    <xf numFmtId="3" fontId="3" fillId="3" borderId="0" xfId="3" applyNumberFormat="1" applyFont="1" applyFill="1" applyBorder="1"/>
    <xf numFmtId="3" fontId="3" fillId="3" borderId="0" xfId="3" applyNumberFormat="1" applyFont="1" applyFill="1" applyBorder="1" applyAlignment="1">
      <alignment horizontal="right"/>
    </xf>
    <xf numFmtId="10" fontId="4" fillId="3" borderId="0" xfId="3" applyNumberFormat="1" applyFont="1" applyFill="1" applyBorder="1" applyAlignment="1">
      <alignment horizontal="right"/>
    </xf>
    <xf numFmtId="10" fontId="3" fillId="3" borderId="0" xfId="3" applyNumberFormat="1" applyFont="1" applyFill="1" applyBorder="1" applyAlignment="1">
      <alignment horizontal="right"/>
    </xf>
    <xf numFmtId="1" fontId="4" fillId="3" borderId="0" xfId="3" applyNumberFormat="1" applyFont="1" applyFill="1" applyBorder="1" applyAlignment="1">
      <alignment horizontal="right"/>
    </xf>
    <xf numFmtId="3" fontId="4" fillId="3" borderId="0" xfId="3" applyNumberFormat="1" applyFont="1" applyFill="1" applyBorder="1" applyAlignment="1">
      <alignment horizontal="right"/>
    </xf>
    <xf numFmtId="0" fontId="7" fillId="2" borderId="0" xfId="3" applyFont="1" applyFill="1" applyBorder="1"/>
    <xf numFmtId="0" fontId="6" fillId="2" borderId="0" xfId="3" applyFont="1" applyFill="1" applyBorder="1"/>
    <xf numFmtId="0" fontId="7" fillId="2" borderId="0" xfId="0" applyFont="1" applyFill="1" applyBorder="1" applyAlignment="1">
      <alignment horizontal="center" wrapText="1"/>
    </xf>
    <xf numFmtId="9" fontId="7" fillId="2" borderId="0" xfId="2" applyNumberFormat="1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center" vertical="top"/>
    </xf>
    <xf numFmtId="0" fontId="28" fillId="2" borderId="0" xfId="0" applyFont="1" applyFill="1" applyAlignment="1">
      <alignment vertical="top"/>
    </xf>
    <xf numFmtId="0" fontId="28" fillId="2" borderId="0" xfId="0" applyFont="1" applyFill="1" applyAlignment="1">
      <alignment horizontal="left" vertical="top"/>
    </xf>
    <xf numFmtId="0" fontId="3" fillId="3" borderId="0" xfId="3" applyFont="1" applyFill="1" applyBorder="1"/>
    <xf numFmtId="0" fontId="30" fillId="2" borderId="0" xfId="3" applyFont="1" applyFill="1"/>
    <xf numFmtId="0" fontId="28" fillId="2" borderId="0" xfId="3" applyFont="1" applyFill="1"/>
    <xf numFmtId="0" fontId="31" fillId="2" borderId="0" xfId="3" applyFont="1" applyFill="1"/>
    <xf numFmtId="0" fontId="6" fillId="2" borderId="0" xfId="3" applyFont="1" applyFill="1"/>
    <xf numFmtId="0" fontId="32" fillId="2" borderId="0" xfId="3" applyFont="1" applyFill="1"/>
    <xf numFmtId="0" fontId="30" fillId="3" borderId="2" xfId="3" applyFont="1" applyFill="1" applyBorder="1"/>
    <xf numFmtId="0" fontId="30" fillId="3" borderId="3" xfId="3" applyFont="1" applyFill="1" applyBorder="1"/>
    <xf numFmtId="0" fontId="30" fillId="3" borderId="20" xfId="3" applyFont="1" applyFill="1" applyBorder="1"/>
    <xf numFmtId="0" fontId="30" fillId="3" borderId="5" xfId="3" applyFont="1" applyFill="1" applyBorder="1"/>
    <xf numFmtId="0" fontId="33" fillId="3" borderId="0" xfId="3" applyFont="1" applyFill="1" applyBorder="1" applyAlignment="1">
      <alignment vertical="center"/>
    </xf>
    <xf numFmtId="0" fontId="30" fillId="3" borderId="0" xfId="3" applyFont="1" applyFill="1" applyBorder="1"/>
    <xf numFmtId="0" fontId="34" fillId="3" borderId="0" xfId="3" applyFont="1" applyFill="1" applyBorder="1" applyAlignment="1">
      <alignment horizontal="right"/>
    </xf>
    <xf numFmtId="0" fontId="30" fillId="3" borderId="21" xfId="3" applyFont="1" applyFill="1" applyBorder="1"/>
    <xf numFmtId="165" fontId="6" fillId="2" borderId="0" xfId="1" applyNumberFormat="1" applyFont="1" applyFill="1" applyBorder="1"/>
    <xf numFmtId="164" fontId="6" fillId="2" borderId="0" xfId="2" applyNumberFormat="1" applyFont="1" applyFill="1" applyBorder="1"/>
    <xf numFmtId="9" fontId="6" fillId="2" borderId="0" xfId="2" applyFont="1" applyFill="1" applyBorder="1"/>
    <xf numFmtId="0" fontId="30" fillId="3" borderId="0" xfId="3" applyFont="1" applyFill="1" applyBorder="1" applyAlignment="1">
      <alignment horizontal="left" vertical="top"/>
    </xf>
    <xf numFmtId="0" fontId="35" fillId="3" borderId="0" xfId="3" applyFont="1" applyFill="1" applyBorder="1" applyAlignment="1">
      <alignment vertical="center"/>
    </xf>
    <xf numFmtId="0" fontId="35" fillId="3" borderId="0" xfId="3" applyFont="1" applyFill="1" applyBorder="1" applyAlignment="1">
      <alignment horizontal="right" vertical="center"/>
    </xf>
    <xf numFmtId="0" fontId="28" fillId="2" borderId="0" xfId="3" applyFont="1" applyFill="1" applyBorder="1"/>
    <xf numFmtId="2" fontId="36" fillId="2" borderId="0" xfId="0" applyNumberFormat="1" applyFont="1" applyFill="1" applyBorder="1" applyAlignment="1" applyProtection="1">
      <alignment vertical="center"/>
    </xf>
    <xf numFmtId="0" fontId="30" fillId="3" borderId="0" xfId="3" applyFont="1" applyFill="1"/>
    <xf numFmtId="0" fontId="37" fillId="3" borderId="0" xfId="3" applyFont="1" applyFill="1" applyBorder="1"/>
    <xf numFmtId="0" fontId="36" fillId="2" borderId="0" xfId="0" applyNumberFormat="1" applyFont="1" applyFill="1" applyBorder="1" applyAlignment="1" applyProtection="1">
      <alignment vertical="center" wrapText="1"/>
    </xf>
    <xf numFmtId="0" fontId="6" fillId="3" borderId="0" xfId="3" applyFont="1" applyFill="1"/>
    <xf numFmtId="0" fontId="38" fillId="3" borderId="0" xfId="3" applyFont="1" applyFill="1" applyBorder="1" applyAlignment="1">
      <alignment vertical="center"/>
    </xf>
    <xf numFmtId="0" fontId="38" fillId="3" borderId="0" xfId="3" applyFont="1" applyFill="1" applyBorder="1" applyAlignment="1">
      <alignment horizontal="center" vertical="center"/>
    </xf>
    <xf numFmtId="3" fontId="30" fillId="3" borderId="0" xfId="3" applyNumberFormat="1" applyFont="1" applyFill="1" applyBorder="1" applyAlignment="1">
      <alignment horizontal="center"/>
    </xf>
    <xf numFmtId="9" fontId="30" fillId="3" borderId="0" xfId="3" applyNumberFormat="1" applyFont="1" applyFill="1" applyBorder="1" applyAlignment="1">
      <alignment horizontal="center"/>
    </xf>
    <xf numFmtId="0" fontId="30" fillId="3" borderId="0" xfId="3" applyFont="1" applyFill="1" applyBorder="1" applyAlignment="1">
      <alignment horizontal="left"/>
    </xf>
    <xf numFmtId="2" fontId="39" fillId="2" borderId="0" xfId="0" applyNumberFormat="1" applyFont="1" applyFill="1" applyBorder="1" applyAlignment="1">
      <alignment horizontal="center" vertical="center"/>
    </xf>
    <xf numFmtId="0" fontId="40" fillId="3" borderId="0" xfId="3" applyFont="1" applyFill="1" applyBorder="1"/>
    <xf numFmtId="9" fontId="39" fillId="2" borderId="0" xfId="2" applyFont="1" applyFill="1" applyBorder="1" applyAlignment="1">
      <alignment horizontal="center" vertical="center"/>
    </xf>
    <xf numFmtId="2" fontId="6" fillId="2" borderId="0" xfId="3" applyNumberFormat="1" applyFont="1" applyFill="1" applyBorder="1"/>
    <xf numFmtId="0" fontId="30" fillId="3" borderId="7" xfId="3" applyFont="1" applyFill="1" applyBorder="1"/>
    <xf numFmtId="0" fontId="30" fillId="3" borderId="8" xfId="3" applyFont="1" applyFill="1" applyBorder="1"/>
    <xf numFmtId="0" fontId="30" fillId="3" borderId="22" xfId="3" applyFont="1" applyFill="1" applyBorder="1"/>
    <xf numFmtId="0" fontId="30" fillId="2" borderId="0" xfId="3" applyFont="1" applyFill="1" applyBorder="1"/>
    <xf numFmtId="0" fontId="6" fillId="2" borderId="0" xfId="3" applyFont="1" applyFill="1" applyBorder="1" applyAlignment="1">
      <alignment horizontal="left"/>
    </xf>
    <xf numFmtId="9" fontId="6" fillId="2" borderId="0" xfId="2" applyFont="1" applyFill="1" applyBorder="1" applyAlignment="1">
      <alignment horizontal="left"/>
    </xf>
    <xf numFmtId="0" fontId="28" fillId="2" borderId="0" xfId="3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9" fontId="6" fillId="2" borderId="0" xfId="2" applyFont="1" applyFill="1"/>
    <xf numFmtId="9" fontId="39" fillId="2" borderId="0" xfId="0" applyNumberFormat="1" applyFont="1" applyFill="1" applyBorder="1" applyAlignment="1">
      <alignment horizontal="center" vertical="center"/>
    </xf>
    <xf numFmtId="0" fontId="6" fillId="2" borderId="0" xfId="3" applyFont="1" applyFill="1" applyAlignment="1">
      <alignment wrapText="1"/>
    </xf>
    <xf numFmtId="0" fontId="3" fillId="3" borderId="0" xfId="3" applyFont="1" applyFill="1" applyBorder="1"/>
    <xf numFmtId="0" fontId="2" fillId="2" borderId="0" xfId="3" applyFill="1"/>
    <xf numFmtId="0" fontId="42" fillId="2" borderId="0" xfId="3" applyFont="1" applyFill="1"/>
    <xf numFmtId="0" fontId="43" fillId="2" borderId="0" xfId="3" applyFont="1" applyFill="1"/>
    <xf numFmtId="0" fontId="2" fillId="3" borderId="2" xfId="3" applyFill="1" applyBorder="1"/>
    <xf numFmtId="0" fontId="2" fillId="3" borderId="3" xfId="3" applyFill="1" applyBorder="1"/>
    <xf numFmtId="0" fontId="2" fillId="3" borderId="4" xfId="3" applyFill="1" applyBorder="1"/>
    <xf numFmtId="0" fontId="44" fillId="2" borderId="0" xfId="3" applyFont="1" applyFill="1"/>
    <xf numFmtId="0" fontId="2" fillId="3" borderId="5" xfId="3" applyFill="1" applyBorder="1"/>
    <xf numFmtId="0" fontId="45" fillId="3" borderId="0" xfId="3" applyFont="1" applyFill="1" applyBorder="1" applyAlignment="1">
      <alignment vertical="center"/>
    </xf>
    <xf numFmtId="0" fontId="2" fillId="3" borderId="0" xfId="3" applyFill="1" applyBorder="1"/>
    <xf numFmtId="0" fontId="46" fillId="3" borderId="0" xfId="3" applyFont="1" applyFill="1" applyBorder="1" applyAlignment="1">
      <alignment horizontal="right"/>
    </xf>
    <xf numFmtId="0" fontId="2" fillId="3" borderId="6" xfId="3" applyFill="1" applyBorder="1"/>
    <xf numFmtId="0" fontId="2" fillId="3" borderId="0" xfId="3" applyFill="1" applyBorder="1" applyAlignment="1">
      <alignment horizontal="left" vertical="top"/>
    </xf>
    <xf numFmtId="0" fontId="47" fillId="3" borderId="0" xfId="3" applyFont="1" applyFill="1" applyBorder="1" applyAlignment="1">
      <alignment vertical="center"/>
    </xf>
    <xf numFmtId="0" fontId="47" fillId="3" borderId="0" xfId="3" applyFont="1" applyFill="1" applyBorder="1" applyAlignment="1">
      <alignment horizontal="right" vertical="center"/>
    </xf>
    <xf numFmtId="0" fontId="2" fillId="3" borderId="0" xfId="3" applyFill="1" applyBorder="1" applyAlignment="1">
      <alignment horizontal="left"/>
    </xf>
    <xf numFmtId="0" fontId="2" fillId="3" borderId="0" xfId="3" applyFill="1"/>
    <xf numFmtId="0" fontId="49" fillId="3" borderId="0" xfId="3" applyFont="1" applyFill="1" applyBorder="1"/>
    <xf numFmtId="0" fontId="51" fillId="3" borderId="0" xfId="3" applyFont="1" applyFill="1" applyBorder="1" applyAlignment="1">
      <alignment vertical="center"/>
    </xf>
    <xf numFmtId="0" fontId="51" fillId="3" borderId="0" xfId="3" applyFont="1" applyFill="1" applyBorder="1" applyAlignment="1">
      <alignment horizontal="center" vertical="center"/>
    </xf>
    <xf numFmtId="0" fontId="53" fillId="3" borderId="0" xfId="3" applyFont="1" applyFill="1" applyBorder="1"/>
    <xf numFmtId="3" fontId="53" fillId="3" borderId="0" xfId="3" applyNumberFormat="1" applyFont="1" applyFill="1" applyBorder="1" applyAlignment="1">
      <alignment horizontal="center"/>
    </xf>
    <xf numFmtId="9" fontId="53" fillId="3" borderId="0" xfId="3" applyNumberFormat="1" applyFont="1" applyFill="1" applyBorder="1" applyAlignment="1">
      <alignment horizontal="center"/>
    </xf>
    <xf numFmtId="0" fontId="7" fillId="2" borderId="0" xfId="3" applyFont="1" applyFill="1"/>
    <xf numFmtId="0" fontId="42" fillId="2" borderId="0" xfId="3" applyFont="1" applyFill="1" applyBorder="1"/>
    <xf numFmtId="0" fontId="54" fillId="3" borderId="0" xfId="3" applyFont="1" applyFill="1" applyBorder="1"/>
    <xf numFmtId="0" fontId="55" fillId="2" borderId="0" xfId="3" applyFont="1" applyFill="1"/>
    <xf numFmtId="0" fontId="2" fillId="2" borderId="0" xfId="3" applyFill="1" applyBorder="1"/>
    <xf numFmtId="0" fontId="2" fillId="3" borderId="18" xfId="3" applyFill="1" applyBorder="1"/>
    <xf numFmtId="0" fontId="2" fillId="3" borderId="1" xfId="3" applyFill="1" applyBorder="1"/>
    <xf numFmtId="0" fontId="2" fillId="3" borderId="19" xfId="3" applyFill="1" applyBorder="1"/>
    <xf numFmtId="167" fontId="57" fillId="2" borderId="0" xfId="51" applyNumberFormat="1" applyFont="1" applyFill="1" applyBorder="1" applyAlignment="1">
      <alignment horizontal="center"/>
    </xf>
    <xf numFmtId="2" fontId="6" fillId="2" borderId="0" xfId="2" applyNumberFormat="1" applyFont="1" applyFill="1"/>
    <xf numFmtId="1" fontId="6" fillId="2" borderId="0" xfId="3" applyNumberFormat="1" applyFont="1" applyFill="1"/>
    <xf numFmtId="1" fontId="6" fillId="2" borderId="0" xfId="2" applyNumberFormat="1" applyFont="1" applyFill="1"/>
    <xf numFmtId="166" fontId="6" fillId="2" borderId="0" xfId="2" applyNumberFormat="1" applyFont="1" applyFill="1" applyBorder="1"/>
    <xf numFmtId="2" fontId="48" fillId="2" borderId="0" xfId="0" applyNumberFormat="1" applyFont="1" applyFill="1" applyBorder="1" applyAlignment="1" applyProtection="1">
      <alignment vertical="center"/>
    </xf>
    <xf numFmtId="0" fontId="48" fillId="2" borderId="0" xfId="0" applyNumberFormat="1" applyFont="1" applyFill="1" applyBorder="1" applyAlignment="1" applyProtection="1">
      <alignment vertical="center" wrapText="1"/>
    </xf>
    <xf numFmtId="9" fontId="6" fillId="2" borderId="0" xfId="3" applyNumberFormat="1" applyFont="1" applyFill="1"/>
    <xf numFmtId="9" fontId="60" fillId="2" borderId="0" xfId="2" applyFont="1" applyFill="1"/>
    <xf numFmtId="0" fontId="52" fillId="2" borderId="0" xfId="3" applyFont="1" applyFill="1"/>
    <xf numFmtId="0" fontId="61" fillId="2" borderId="0" xfId="3" applyFont="1" applyFill="1"/>
    <xf numFmtId="0" fontId="60" fillId="2" borderId="0" xfId="3" applyFont="1" applyFill="1"/>
    <xf numFmtId="0" fontId="58" fillId="2" borderId="0" xfId="3" applyFont="1" applyFill="1"/>
    <xf numFmtId="0" fontId="59" fillId="2" borderId="0" xfId="3" applyFont="1" applyFill="1"/>
    <xf numFmtId="9" fontId="58" fillId="2" borderId="0" xfId="2" applyFont="1" applyFill="1"/>
    <xf numFmtId="2" fontId="50" fillId="2" borderId="0" xfId="0" applyNumberFormat="1" applyFont="1" applyFill="1" applyBorder="1" applyAlignment="1">
      <alignment horizontal="left" vertical="center"/>
    </xf>
    <xf numFmtId="9" fontId="50" fillId="2" borderId="0" xfId="2" applyFont="1" applyFill="1" applyBorder="1" applyAlignment="1">
      <alignment horizontal="center" vertical="center"/>
    </xf>
    <xf numFmtId="2" fontId="50" fillId="2" borderId="0" xfId="0" applyNumberFormat="1" applyFont="1" applyFill="1" applyBorder="1" applyAlignment="1">
      <alignment horizontal="center" vertical="center"/>
    </xf>
    <xf numFmtId="9" fontId="42" fillId="2" borderId="0" xfId="2" applyFont="1" applyFill="1" applyBorder="1"/>
    <xf numFmtId="2" fontId="42" fillId="2" borderId="0" xfId="3" applyNumberFormat="1" applyFont="1" applyFill="1" applyBorder="1"/>
    <xf numFmtId="0" fontId="0" fillId="3" borderId="0" xfId="0" applyFill="1"/>
    <xf numFmtId="0" fontId="65" fillId="35" borderId="26" xfId="51" applyFont="1" applyFill="1" applyBorder="1" applyAlignment="1">
      <alignment horizontal="center" wrapText="1"/>
    </xf>
    <xf numFmtId="0" fontId="0" fillId="3" borderId="26" xfId="0" applyFont="1" applyFill="1" applyBorder="1" applyAlignment="1">
      <alignment horizontal="left" vertical="center" wrapText="1"/>
    </xf>
    <xf numFmtId="0" fontId="0" fillId="37" borderId="26" xfId="0" applyFont="1" applyFill="1" applyBorder="1" applyAlignment="1">
      <alignment horizontal="left" vertical="center" wrapText="1"/>
    </xf>
    <xf numFmtId="0" fontId="0" fillId="3" borderId="26" xfId="0" applyFont="1" applyFill="1" applyBorder="1" applyAlignment="1">
      <alignment horizontal="left" vertical="top" wrapText="1"/>
    </xf>
    <xf numFmtId="0" fontId="0" fillId="37" borderId="23" xfId="0" applyFill="1" applyBorder="1" applyAlignment="1">
      <alignment horizontal="left" vertical="top" wrapText="1"/>
    </xf>
    <xf numFmtId="0" fontId="22" fillId="37" borderId="23" xfId="0" applyFont="1" applyFill="1" applyBorder="1" applyAlignment="1">
      <alignment horizontal="left" vertical="top" wrapText="1"/>
    </xf>
    <xf numFmtId="0" fontId="0" fillId="0" borderId="24" xfId="0" applyFill="1" applyBorder="1" applyAlignment="1">
      <alignment horizontal="left" vertical="top" wrapText="1"/>
    </xf>
    <xf numFmtId="0" fontId="0" fillId="38" borderId="24" xfId="0" applyFill="1" applyBorder="1" applyAlignment="1">
      <alignment horizontal="left" vertical="top" wrapText="1"/>
    </xf>
    <xf numFmtId="0" fontId="0" fillId="0" borderId="24" xfId="0" applyFill="1" applyBorder="1" applyAlignment="1">
      <alignment vertical="top" wrapText="1"/>
    </xf>
    <xf numFmtId="0" fontId="0" fillId="38" borderId="24" xfId="0" applyFill="1" applyBorder="1" applyAlignment="1">
      <alignment vertical="top" wrapText="1"/>
    </xf>
    <xf numFmtId="0" fontId="0" fillId="3" borderId="25" xfId="0" applyFill="1" applyBorder="1" applyAlignment="1">
      <alignment horizontal="left" vertical="top" wrapText="1"/>
    </xf>
    <xf numFmtId="0" fontId="0" fillId="3" borderId="25" xfId="0" applyFill="1" applyBorder="1" applyAlignment="1">
      <alignment vertical="top" wrapText="1"/>
    </xf>
    <xf numFmtId="0" fontId="0" fillId="37" borderId="26" xfId="0" applyFont="1" applyFill="1" applyBorder="1" applyAlignment="1">
      <alignment horizontal="left" vertical="top" wrapText="1"/>
    </xf>
    <xf numFmtId="0" fontId="0" fillId="3" borderId="0" xfId="0" applyFill="1" applyAlignment="1">
      <alignment wrapText="1"/>
    </xf>
    <xf numFmtId="0" fontId="67" fillId="39" borderId="0" xfId="0" applyFont="1" applyFill="1" applyBorder="1" applyAlignment="1">
      <alignment horizontal="left" vertical="top" wrapText="1"/>
    </xf>
    <xf numFmtId="0" fontId="69" fillId="36" borderId="27" xfId="52" applyFont="1" applyFill="1" applyBorder="1" applyAlignment="1">
      <alignment horizontal="center" wrapText="1"/>
    </xf>
    <xf numFmtId="0" fontId="69" fillId="36" borderId="28" xfId="52" applyFont="1" applyFill="1" applyBorder="1" applyAlignment="1">
      <alignment horizontal="center" wrapText="1"/>
    </xf>
    <xf numFmtId="0" fontId="69" fillId="36" borderId="29" xfId="52" applyFont="1" applyFill="1" applyBorder="1" applyAlignment="1">
      <alignment horizontal="center" wrapText="1"/>
    </xf>
    <xf numFmtId="0" fontId="70" fillId="35" borderId="27" xfId="52" applyFont="1" applyFill="1" applyBorder="1" applyAlignment="1">
      <alignment horizontal="center" wrapText="1"/>
    </xf>
    <xf numFmtId="0" fontId="70" fillId="35" borderId="30" xfId="52" applyFont="1" applyFill="1" applyBorder="1" applyAlignment="1">
      <alignment horizontal="center" wrapText="1"/>
    </xf>
    <xf numFmtId="0" fontId="70" fillId="35" borderId="31" xfId="52" applyFont="1" applyFill="1" applyBorder="1" applyAlignment="1">
      <alignment horizontal="center" wrapText="1"/>
    </xf>
    <xf numFmtId="0" fontId="70" fillId="35" borderId="32" xfId="52" applyFont="1" applyFill="1" applyBorder="1" applyAlignment="1">
      <alignment horizontal="center" wrapText="1"/>
    </xf>
    <xf numFmtId="0" fontId="68" fillId="40" borderId="0" xfId="52" applyFont="1" applyFill="1" applyBorder="1" applyAlignment="1">
      <alignment horizontal="left"/>
    </xf>
    <xf numFmtId="0" fontId="69" fillId="41" borderId="33" xfId="52" applyFont="1" applyFill="1" applyBorder="1" applyAlignment="1">
      <alignment horizontal="left" vertical="top" wrapText="1"/>
    </xf>
    <xf numFmtId="168" fontId="69" fillId="41" borderId="34" xfId="52" applyNumberFormat="1" applyFont="1" applyFill="1" applyBorder="1" applyAlignment="1">
      <alignment horizontal="center" vertical="top" wrapText="1"/>
    </xf>
    <xf numFmtId="169" fontId="69" fillId="42" borderId="35" xfId="52" applyNumberFormat="1" applyFont="1" applyFill="1" applyBorder="1" applyAlignment="1">
      <alignment horizontal="center"/>
    </xf>
    <xf numFmtId="169" fontId="69" fillId="41" borderId="36" xfId="52" applyNumberFormat="1" applyFont="1" applyFill="1" applyBorder="1" applyAlignment="1">
      <alignment horizontal="center"/>
    </xf>
    <xf numFmtId="169" fontId="69" fillId="41" borderId="33" xfId="52" applyNumberFormat="1" applyFont="1" applyFill="1" applyBorder="1" applyAlignment="1">
      <alignment horizontal="center"/>
    </xf>
    <xf numFmtId="0" fontId="71" fillId="40" borderId="0" xfId="52" applyFont="1" applyFill="1" applyBorder="1" applyAlignment="1">
      <alignment horizontal="left"/>
    </xf>
    <xf numFmtId="3" fontId="69" fillId="41" borderId="34" xfId="52" applyNumberFormat="1" applyFont="1" applyFill="1" applyBorder="1" applyAlignment="1">
      <alignment horizontal="right"/>
    </xf>
    <xf numFmtId="3" fontId="69" fillId="41" borderId="36" xfId="52" applyNumberFormat="1" applyFont="1" applyFill="1" applyBorder="1" applyAlignment="1">
      <alignment horizontal="right"/>
    </xf>
    <xf numFmtId="3" fontId="69" fillId="41" borderId="35" xfId="52" applyNumberFormat="1" applyFont="1" applyFill="1" applyBorder="1" applyAlignment="1">
      <alignment horizontal="right"/>
    </xf>
    <xf numFmtId="3" fontId="69" fillId="41" borderId="33" xfId="52" applyNumberFormat="1" applyFont="1" applyFill="1" applyBorder="1" applyAlignment="1">
      <alignment horizontal="right"/>
    </xf>
    <xf numFmtId="3" fontId="68" fillId="40" borderId="0" xfId="52" applyNumberFormat="1" applyFont="1" applyFill="1" applyBorder="1" applyAlignment="1">
      <alignment horizontal="left"/>
    </xf>
    <xf numFmtId="169" fontId="68" fillId="40" borderId="0" xfId="52" applyNumberFormat="1" applyFont="1" applyFill="1" applyBorder="1" applyAlignment="1">
      <alignment horizontal="left"/>
    </xf>
    <xf numFmtId="0" fontId="74" fillId="42" borderId="37" xfId="52" applyFont="1" applyFill="1" applyBorder="1" applyAlignment="1">
      <alignment horizontal="right" wrapText="1"/>
    </xf>
    <xf numFmtId="0" fontId="69" fillId="41" borderId="38" xfId="52" applyFont="1" applyFill="1" applyBorder="1" applyAlignment="1">
      <alignment horizontal="center" wrapText="1"/>
    </xf>
    <xf numFmtId="169" fontId="69" fillId="41" borderId="38" xfId="52" applyNumberFormat="1" applyFont="1" applyFill="1" applyBorder="1" applyAlignment="1">
      <alignment horizontal="right" wrapText="1"/>
    </xf>
    <xf numFmtId="169" fontId="69" fillId="41" borderId="39" xfId="52" applyNumberFormat="1" applyFont="1" applyFill="1" applyBorder="1" applyAlignment="1">
      <alignment horizontal="right" wrapText="1"/>
    </xf>
    <xf numFmtId="0" fontId="69" fillId="43" borderId="40" xfId="52" applyFont="1" applyFill="1" applyBorder="1" applyAlignment="1">
      <alignment horizontal="center" wrapText="1"/>
    </xf>
    <xf numFmtId="0" fontId="69" fillId="43" borderId="41" xfId="52" applyFont="1" applyFill="1" applyBorder="1" applyAlignment="1">
      <alignment horizontal="left" wrapText="1"/>
    </xf>
    <xf numFmtId="169" fontId="69" fillId="43" borderId="41" xfId="52" applyNumberFormat="1" applyFont="1" applyFill="1" applyBorder="1" applyAlignment="1">
      <alignment horizontal="right" wrapText="1"/>
    </xf>
    <xf numFmtId="169" fontId="69" fillId="44" borderId="42" xfId="52" applyNumberFormat="1" applyFont="1" applyFill="1" applyBorder="1" applyAlignment="1">
      <alignment horizontal="right" wrapText="1"/>
    </xf>
    <xf numFmtId="0" fontId="69" fillId="41" borderId="38" xfId="52" applyFont="1" applyFill="1" applyBorder="1" applyAlignment="1">
      <alignment horizontal="left" wrapText="1"/>
    </xf>
    <xf numFmtId="3" fontId="69" fillId="41" borderId="38" xfId="52" applyNumberFormat="1" applyFont="1" applyFill="1" applyBorder="1" applyAlignment="1">
      <alignment horizontal="right" wrapText="1"/>
    </xf>
    <xf numFmtId="3" fontId="69" fillId="41" borderId="39" xfId="52" applyNumberFormat="1" applyFont="1" applyFill="1" applyBorder="1" applyAlignment="1">
      <alignment horizontal="right" wrapText="1"/>
    </xf>
    <xf numFmtId="3" fontId="74" fillId="42" borderId="37" xfId="52" applyNumberFormat="1" applyFont="1" applyFill="1" applyBorder="1" applyAlignment="1">
      <alignment horizontal="right" wrapText="1"/>
    </xf>
    <xf numFmtId="3" fontId="69" fillId="43" borderId="41" xfId="52" applyNumberFormat="1" applyFont="1" applyFill="1" applyBorder="1" applyAlignment="1">
      <alignment horizontal="right" wrapText="1"/>
    </xf>
    <xf numFmtId="3" fontId="69" fillId="44" borderId="42" xfId="52" applyNumberFormat="1" applyFont="1" applyFill="1" applyBorder="1" applyAlignment="1">
      <alignment horizontal="right" wrapText="1"/>
    </xf>
    <xf numFmtId="169" fontId="74" fillId="42" borderId="37" xfId="52" applyNumberFormat="1" applyFont="1" applyFill="1" applyBorder="1" applyAlignment="1">
      <alignment horizontal="right" wrapText="1"/>
    </xf>
    <xf numFmtId="168" fontId="69" fillId="41" borderId="35" xfId="52" applyNumberFormat="1" applyFont="1" applyFill="1" applyBorder="1" applyAlignment="1">
      <alignment horizontal="center" vertical="top" wrapText="1"/>
    </xf>
    <xf numFmtId="169" fontId="69" fillId="42" borderId="35" xfId="52" applyNumberFormat="1" applyFont="1" applyFill="1" applyBorder="1" applyAlignment="1">
      <alignment horizontal="center" wrapText="1"/>
    </xf>
    <xf numFmtId="169" fontId="69" fillId="41" borderId="36" xfId="52" applyNumberFormat="1" applyFont="1" applyFill="1" applyBorder="1" applyAlignment="1">
      <alignment horizontal="center" wrapText="1"/>
    </xf>
    <xf numFmtId="0" fontId="69" fillId="41" borderId="33" xfId="52" applyFont="1" applyFill="1" applyBorder="1" applyAlignment="1">
      <alignment horizontal="left" vertical="top"/>
    </xf>
    <xf numFmtId="168" fontId="69" fillId="41" borderId="34" xfId="52" applyNumberFormat="1" applyFont="1" applyFill="1" applyBorder="1" applyAlignment="1">
      <alignment horizontal="center" vertical="top"/>
    </xf>
    <xf numFmtId="168" fontId="69" fillId="41" borderId="35" xfId="52" applyNumberFormat="1" applyFont="1" applyFill="1" applyBorder="1" applyAlignment="1">
      <alignment horizontal="center" vertical="top"/>
    </xf>
    <xf numFmtId="3" fontId="70" fillId="35" borderId="27" xfId="52" applyNumberFormat="1" applyFont="1" applyFill="1" applyBorder="1" applyAlignment="1">
      <alignment horizontal="center" wrapText="1"/>
    </xf>
    <xf numFmtId="169" fontId="70" fillId="35" borderId="27" xfId="52" applyNumberFormat="1" applyFont="1" applyFill="1" applyBorder="1" applyAlignment="1">
      <alignment horizontal="center" wrapText="1"/>
    </xf>
    <xf numFmtId="0" fontId="75" fillId="41" borderId="0" xfId="52" applyFont="1" applyFill="1" applyBorder="1" applyAlignment="1">
      <alignment horizontal="left"/>
    </xf>
    <xf numFmtId="0" fontId="68" fillId="41" borderId="0" xfId="52" applyFont="1" applyFill="1" applyBorder="1" applyAlignment="1">
      <alignment horizontal="left"/>
    </xf>
    <xf numFmtId="0" fontId="71" fillId="41" borderId="0" xfId="52" applyFont="1" applyFill="1" applyBorder="1" applyAlignment="1">
      <alignment horizontal="left"/>
    </xf>
    <xf numFmtId="0" fontId="68" fillId="41" borderId="38" xfId="52" applyFont="1" applyFill="1" applyBorder="1" applyAlignment="1">
      <alignment horizontal="center" wrapText="1"/>
    </xf>
    <xf numFmtId="0" fontId="74" fillId="41" borderId="38" xfId="52" applyFont="1" applyFill="1" applyBorder="1" applyAlignment="1">
      <alignment horizontal="right" vertical="center" wrapText="1"/>
    </xf>
    <xf numFmtId="0" fontId="74" fillId="41" borderId="38" xfId="52" applyFont="1" applyFill="1" applyBorder="1" applyAlignment="1">
      <alignment horizontal="right" wrapText="1"/>
    </xf>
    <xf numFmtId="0" fontId="74" fillId="41" borderId="43" xfId="52" applyFont="1" applyFill="1" applyBorder="1" applyAlignment="1">
      <alignment horizontal="right" wrapText="1"/>
    </xf>
    <xf numFmtId="0" fontId="69" fillId="41" borderId="43" xfId="52" applyFont="1" applyFill="1" applyBorder="1" applyAlignment="1">
      <alignment horizontal="left" wrapText="1"/>
    </xf>
    <xf numFmtId="3" fontId="69" fillId="41" borderId="43" xfId="52" applyNumberFormat="1" applyFont="1" applyFill="1" applyBorder="1" applyAlignment="1">
      <alignment horizontal="right" wrapText="1"/>
    </xf>
    <xf numFmtId="0" fontId="69" fillId="41" borderId="44" xfId="52" applyFont="1" applyFill="1" applyBorder="1" applyAlignment="1">
      <alignment horizontal="left" wrapText="1"/>
    </xf>
    <xf numFmtId="3" fontId="69" fillId="41" borderId="44" xfId="52" applyNumberFormat="1" applyFont="1" applyFill="1" applyBorder="1" applyAlignment="1">
      <alignment horizontal="right" wrapText="1"/>
    </xf>
    <xf numFmtId="0" fontId="76" fillId="41" borderId="0" xfId="52" applyFont="1" applyFill="1" applyBorder="1" applyAlignment="1">
      <alignment horizontal="left"/>
    </xf>
    <xf numFmtId="0" fontId="72" fillId="41" borderId="0" xfId="52" applyFont="1" applyFill="1" applyBorder="1" applyAlignment="1">
      <alignment horizontal="left"/>
    </xf>
    <xf numFmtId="169" fontId="69" fillId="41" borderId="43" xfId="52" applyNumberFormat="1" applyFont="1" applyFill="1" applyBorder="1" applyAlignment="1">
      <alignment horizontal="right" wrapText="1"/>
    </xf>
    <xf numFmtId="169" fontId="69" fillId="41" borderId="44" xfId="52" applyNumberFormat="1" applyFont="1" applyFill="1" applyBorder="1" applyAlignment="1">
      <alignment horizontal="right" wrapText="1"/>
    </xf>
    <xf numFmtId="0" fontId="3" fillId="3" borderId="0" xfId="3" applyFont="1" applyFill="1" applyBorder="1"/>
    <xf numFmtId="10" fontId="5" fillId="3" borderId="0" xfId="3" applyNumberFormat="1" applyFont="1" applyFill="1" applyBorder="1" applyAlignment="1" applyProtection="1">
      <alignment horizontal="center"/>
    </xf>
    <xf numFmtId="0" fontId="41" fillId="3" borderId="8" xfId="3" applyFont="1" applyFill="1" applyBorder="1" applyAlignment="1">
      <alignment horizontal="left" wrapText="1"/>
    </xf>
    <xf numFmtId="0" fontId="35" fillId="3" borderId="0" xfId="3" applyFont="1" applyFill="1" applyBorder="1" applyAlignment="1">
      <alignment horizontal="center" vertical="center"/>
    </xf>
    <xf numFmtId="0" fontId="5" fillId="3" borderId="0" xfId="3" applyFont="1" applyFill="1" applyBorder="1" applyAlignment="1" applyProtection="1">
      <alignment horizontal="center"/>
    </xf>
    <xf numFmtId="0" fontId="47" fillId="3" borderId="0" xfId="3" applyFont="1" applyFill="1" applyBorder="1" applyAlignment="1">
      <alignment horizontal="center" vertical="center"/>
    </xf>
    <xf numFmtId="0" fontId="63" fillId="3" borderId="23" xfId="3" applyFont="1" applyFill="1" applyBorder="1" applyAlignment="1">
      <alignment horizontal="center" vertical="center"/>
    </xf>
    <xf numFmtId="0" fontId="63" fillId="3" borderId="24" xfId="3" applyFont="1" applyFill="1" applyBorder="1" applyAlignment="1">
      <alignment horizontal="center" vertical="center"/>
    </xf>
    <xf numFmtId="0" fontId="63" fillId="3" borderId="25" xfId="3" applyFont="1" applyFill="1" applyBorder="1" applyAlignment="1">
      <alignment horizontal="center" vertical="center"/>
    </xf>
    <xf numFmtId="0" fontId="62" fillId="3" borderId="0" xfId="3" applyFont="1" applyFill="1" applyBorder="1" applyAlignment="1">
      <alignment horizontal="center" vertical="center"/>
    </xf>
    <xf numFmtId="0" fontId="56" fillId="3" borderId="1" xfId="3" applyFont="1" applyFill="1" applyBorder="1" applyAlignment="1">
      <alignment horizontal="left" wrapText="1"/>
    </xf>
    <xf numFmtId="0" fontId="69" fillId="44" borderId="42" xfId="52" applyFont="1" applyFill="1" applyBorder="1" applyAlignment="1">
      <alignment horizontal="left" wrapText="1"/>
    </xf>
    <xf numFmtId="0" fontId="69" fillId="41" borderId="38" xfId="52" applyFont="1" applyFill="1" applyBorder="1" applyAlignment="1">
      <alignment horizontal="center" wrapText="1"/>
    </xf>
    <xf numFmtId="0" fontId="69" fillId="41" borderId="39" xfId="52" applyFont="1" applyFill="1" applyBorder="1" applyAlignment="1">
      <alignment horizontal="left" wrapText="1"/>
    </xf>
    <xf numFmtId="0" fontId="73" fillId="42" borderId="37" xfId="52" applyFont="1" applyFill="1" applyBorder="1" applyAlignment="1">
      <alignment horizontal="left" wrapText="1"/>
    </xf>
    <xf numFmtId="0" fontId="69" fillId="41" borderId="38" xfId="52" applyFont="1" applyFill="1" applyBorder="1" applyAlignment="1">
      <alignment horizontal="left" wrapText="1"/>
    </xf>
    <xf numFmtId="0" fontId="73" fillId="42" borderId="43" xfId="52" applyFont="1" applyFill="1" applyBorder="1" applyAlignment="1">
      <alignment horizontal="left" wrapText="1"/>
    </xf>
    <xf numFmtId="0" fontId="0" fillId="3" borderId="26" xfId="0" applyFont="1" applyFill="1" applyBorder="1" applyAlignment="1">
      <alignment horizontal="left" vertical="top" wrapText="1"/>
    </xf>
    <xf numFmtId="0" fontId="0" fillId="37" borderId="26" xfId="0" applyFont="1" applyFill="1" applyBorder="1" applyAlignment="1">
      <alignment horizontal="left" vertical="center" wrapText="1"/>
    </xf>
    <xf numFmtId="0" fontId="64" fillId="3" borderId="0" xfId="0" applyFont="1" applyFill="1" applyAlignment="1">
      <alignment horizontal="center" vertical="center" wrapText="1"/>
    </xf>
    <xf numFmtId="0" fontId="64" fillId="0" borderId="0" xfId="0" applyFont="1" applyAlignment="1">
      <alignment horizontal="center" vertical="center" wrapText="1"/>
    </xf>
    <xf numFmtId="0" fontId="66" fillId="36" borderId="26" xfId="51" applyFont="1" applyFill="1" applyBorder="1" applyAlignment="1">
      <alignment horizontal="center" wrapText="1"/>
    </xf>
    <xf numFmtId="0" fontId="0" fillId="3" borderId="26" xfId="0" applyFont="1" applyFill="1" applyBorder="1" applyAlignment="1">
      <alignment horizontal="left" vertical="center" wrapText="1"/>
    </xf>
    <xf numFmtId="0" fontId="0" fillId="37" borderId="26" xfId="0" applyFont="1" applyFill="1" applyBorder="1" applyAlignment="1">
      <alignment horizontal="left" vertical="top" wrapText="1"/>
    </xf>
  </cellXfs>
  <cellStyles count="53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Explanatory Text" xfId="20" builtinId="53" customBuiltin="1"/>
    <cellStyle name="Followed Hyperlink" xfId="47" builtinId="9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46" builtinId="8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3"/>
    <cellStyle name="Normal 3" xfId="4"/>
    <cellStyle name="Normal 4" xfId="48"/>
    <cellStyle name="Normal 5" xfId="49"/>
    <cellStyle name="Normal 6" xfId="50"/>
    <cellStyle name="Normal 6 2" xfId="51"/>
    <cellStyle name="Normal 7" xfId="52"/>
    <cellStyle name="Note" xfId="19" builtinId="10" customBuiltin="1"/>
    <cellStyle name="Output" xfId="14" builtinId="21" customBuiltin="1"/>
    <cellStyle name="Percent" xfId="2" builtinId="5"/>
    <cellStyle name="Title" xfId="5" builtinId="15" customBuiltin="1"/>
    <cellStyle name="Total" xfId="21" builtinId="25" customBuiltin="1"/>
    <cellStyle name="Warning Text" xfId="18" builtinId="11" customBuiltin="1"/>
  </cellStyles>
  <dxfs count="4">
    <dxf>
      <font>
        <b/>
        <i val="0"/>
        <color rgb="FFA63232"/>
      </font>
      <fill>
        <patternFill patternType="solid">
          <fgColor theme="0"/>
          <bgColor rgb="FFEDD6D6"/>
        </patternFill>
      </fill>
    </dxf>
    <dxf>
      <font>
        <b/>
        <i val="0"/>
        <color rgb="FF375799"/>
      </font>
      <fill>
        <patternFill>
          <bgColor rgb="FFD7DDEB"/>
        </patternFill>
      </fill>
    </dxf>
    <dxf>
      <font>
        <b/>
        <i val="0"/>
        <color rgb="FF375799"/>
      </font>
      <fill>
        <patternFill>
          <bgColor rgb="FFD7DDEB"/>
        </patternFill>
      </fill>
      <border>
        <left/>
        <right/>
        <top/>
        <bottom/>
        <vertical/>
        <horizontal/>
      </border>
    </dxf>
    <dxf>
      <font>
        <b/>
        <i val="0"/>
        <color rgb="FFA63232"/>
      </font>
      <fill>
        <patternFill>
          <bgColor rgb="FFEDD6D6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696969"/>
      <color rgb="FF808080"/>
      <color rgb="FFA5A5A5"/>
      <color rgb="FFD3D3D3"/>
      <color rgb="FF375799"/>
      <color rgb="FF464646"/>
      <color rgb="FF45525D"/>
      <color rgb="FFE4E4E8"/>
      <color rgb="FFDEE2E6"/>
      <color rgb="FFD7DD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38465666841888E-2"/>
          <c:y val="1.089069133165285E-2"/>
          <c:w val="0.81264030588288783"/>
          <c:h val="0.9836639630025206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75799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B65-46DD-8605-98E97C188942}"/>
              </c:ext>
            </c:extLst>
          </c:dPt>
          <c:dLbls>
            <c:dLbl>
              <c:idx val="0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b="1">
                      <a:solidFill>
                        <a:srgbClr val="586877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B65-46DD-8605-98E97C18894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203C5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DASHBOARD!$O$53</c:f>
              <c:numCache>
                <c:formatCode>0%</c:formatCode>
                <c:ptCount val="1"/>
                <c:pt idx="0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65-46DD-8605-98E97C188942}"/>
            </c:ext>
          </c:extLst>
        </c:ser>
        <c:ser>
          <c:idx val="1"/>
          <c:order val="1"/>
          <c:spPr>
            <a:solidFill>
              <a:srgbClr val="375799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58687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DASHBOARD!$Q$53</c:f>
              <c:numCache>
                <c:formatCode>0%</c:formatCode>
                <c:ptCount val="1"/>
                <c:pt idx="0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65-46DD-8605-98E97C188942}"/>
            </c:ext>
          </c:extLst>
        </c:ser>
        <c:ser>
          <c:idx val="2"/>
          <c:order val="2"/>
          <c:spPr>
            <a:solidFill>
              <a:srgbClr val="375799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58687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DASHBOARD!$S$53</c:f>
              <c:numCache>
                <c:formatCode>0%</c:formatCode>
                <c:ptCount val="1"/>
                <c:pt idx="0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65-46DD-8605-98E97C188942}"/>
            </c:ext>
          </c:extLst>
        </c:ser>
        <c:ser>
          <c:idx val="3"/>
          <c:order val="3"/>
          <c:spPr>
            <a:solidFill>
              <a:srgbClr val="375799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58687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DASHBOARD!$U$53</c:f>
              <c:numCache>
                <c:formatCode>0%</c:formatCode>
                <c:ptCount val="1"/>
                <c:pt idx="0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65-46DD-8605-98E97C188942}"/>
            </c:ext>
          </c:extLst>
        </c:ser>
        <c:ser>
          <c:idx val="4"/>
          <c:order val="4"/>
          <c:spPr>
            <a:solidFill>
              <a:srgbClr val="375799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58687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DASHBOARD!$W$53</c:f>
              <c:numCache>
                <c:formatCode>0%</c:formatCode>
                <c:ptCount val="1"/>
                <c:pt idx="0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65-46DD-8605-98E97C1889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70"/>
        <c:axId val="54714752"/>
        <c:axId val="54716288"/>
      </c:barChart>
      <c:catAx>
        <c:axId val="5471475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54716288"/>
        <c:crosses val="autoZero"/>
        <c:auto val="1"/>
        <c:lblAlgn val="ctr"/>
        <c:lblOffset val="100"/>
        <c:noMultiLvlLbl val="0"/>
      </c:catAx>
      <c:valAx>
        <c:axId val="54716288"/>
        <c:scaling>
          <c:orientation val="minMax"/>
          <c:max val="1"/>
          <c:min val="0"/>
        </c:scaling>
        <c:delete val="1"/>
        <c:axPos val="t"/>
        <c:numFmt formatCode="0%" sourceLinked="1"/>
        <c:majorTickMark val="out"/>
        <c:minorTickMark val="none"/>
        <c:tickLblPos val="nextTo"/>
        <c:crossAx val="5471475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38465666841888E-2"/>
          <c:y val="1.089069133165285E-2"/>
          <c:w val="0.8073193361155897"/>
          <c:h val="0.9836639630025206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75799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DA7-4EB7-B687-80C1CDCB6A9F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58687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DASHBOARD!$O$54</c:f>
              <c:numCache>
                <c:formatCode>0%</c:formatCode>
                <c:ptCount val="1"/>
                <c:pt idx="0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A7-4EB7-B687-80C1CDCB6A9F}"/>
            </c:ext>
          </c:extLst>
        </c:ser>
        <c:ser>
          <c:idx val="1"/>
          <c:order val="1"/>
          <c:spPr>
            <a:solidFill>
              <a:srgbClr val="375799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58687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DASHBOARD!$Q$54</c:f>
              <c:numCache>
                <c:formatCode>0%</c:formatCode>
                <c:ptCount val="1"/>
                <c:pt idx="0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A7-4EB7-B687-80C1CDCB6A9F}"/>
            </c:ext>
          </c:extLst>
        </c:ser>
        <c:ser>
          <c:idx val="2"/>
          <c:order val="2"/>
          <c:spPr>
            <a:solidFill>
              <a:srgbClr val="375799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58687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DASHBOARD!$S$54</c:f>
              <c:numCache>
                <c:formatCode>0%</c:formatCode>
                <c:ptCount val="1"/>
                <c:pt idx="0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A7-4EB7-B687-80C1CDCB6A9F}"/>
            </c:ext>
          </c:extLst>
        </c:ser>
        <c:ser>
          <c:idx val="3"/>
          <c:order val="3"/>
          <c:spPr>
            <a:solidFill>
              <a:srgbClr val="375799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58687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DASHBOARD!$U$54</c:f>
              <c:numCache>
                <c:formatCode>0%</c:formatCode>
                <c:ptCount val="1"/>
                <c:pt idx="0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A7-4EB7-B687-80C1CDCB6A9F}"/>
            </c:ext>
          </c:extLst>
        </c:ser>
        <c:ser>
          <c:idx val="4"/>
          <c:order val="4"/>
          <c:spPr>
            <a:solidFill>
              <a:srgbClr val="375799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DA7-4EB7-B687-80C1CDCB6A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000" b="1" i="0" u="none" strike="noStrike" kern="1200" baseline="0">
                    <a:solidFill>
                      <a:srgbClr val="586877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DASHBOARD!$W$54</c:f>
              <c:numCache>
                <c:formatCode>0%</c:formatCode>
                <c:ptCount val="1"/>
                <c:pt idx="0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A7-4EB7-B687-80C1CDCB6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70"/>
        <c:axId val="54848128"/>
        <c:axId val="54874880"/>
      </c:barChart>
      <c:catAx>
        <c:axId val="5484812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54874880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54874880"/>
        <c:scaling>
          <c:orientation val="minMax"/>
          <c:max val="1"/>
          <c:min val="0"/>
        </c:scaling>
        <c:delete val="1"/>
        <c:axPos val="t"/>
        <c:numFmt formatCode="0%" sourceLinked="1"/>
        <c:majorTickMark val="out"/>
        <c:minorTickMark val="none"/>
        <c:tickLblPos val="nextTo"/>
        <c:crossAx val="5484812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476344493549"/>
          <c:y val="1.0890687806324698E-2"/>
          <c:w val="0.6983863564139684"/>
          <c:h val="0.9836639630025206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75799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E8AC-40CC-95E7-A24A6732C0ED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E8AC-40CC-95E7-A24A6732C0ED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E8AC-40CC-95E7-A24A6732C0ED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E8AC-40CC-95E7-A24A6732C0ED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E8AC-40CC-95E7-A24A6732C0ED}"/>
              </c:ext>
            </c:extLst>
          </c:dPt>
          <c:dLbls>
            <c:numFmt formatCode="\+####;\-####;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(DASHBOARD_TRENDING!$X$11,DASHBOARD_TRENDING!$Z$11,DASHBOARD_TRENDING!$AB$11,DASHBOARD_TRENDING!$AD$11,DASHBOARD_TRENDING!$AF$11)</c:f>
              <c:numCache>
                <c:formatCode>\+####;\-####;</c:formatCode>
                <c:ptCount val="5"/>
                <c:pt idx="0">
                  <c:v>30</c:v>
                </c:pt>
                <c:pt idx="1">
                  <c:v>25</c:v>
                </c:pt>
                <c:pt idx="2">
                  <c:v>25</c:v>
                </c:pt>
                <c:pt idx="3">
                  <c:v>21</c:v>
                </c:pt>
                <c:pt idx="4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63232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5FD5-4CE6-A5EA-4A527C968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77"/>
        <c:axId val="67211264"/>
        <c:axId val="67254144"/>
      </c:barChart>
      <c:catAx>
        <c:axId val="6721126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67254144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67254144"/>
        <c:scaling>
          <c:orientation val="minMax"/>
          <c:max val="100"/>
          <c:min val="-100"/>
        </c:scaling>
        <c:delete val="1"/>
        <c:axPos val="t"/>
        <c:numFmt formatCode="\+####;\-####;" sourceLinked="1"/>
        <c:majorTickMark val="out"/>
        <c:minorTickMark val="none"/>
        <c:tickLblPos val="nextTo"/>
        <c:crossAx val="67211264"/>
        <c:crosses val="autoZero"/>
        <c:crossBetween val="between"/>
      </c:valAx>
      <c:spPr>
        <a:effectLst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63458198623553"/>
          <c:y val="1.5750056053425613E-2"/>
          <c:w val="0.69376656215373211"/>
          <c:h val="0.9788045353917120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75799"/>
            </a:solidFill>
            <a:ln>
              <a:noFill/>
            </a:ln>
            <a:effectLst/>
          </c:spPr>
          <c:invertIfNegative val="1"/>
          <c:dLbls>
            <c:numFmt formatCode="\+####;\-####;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(DASHBOARD_TRENDING!$X$12,DASHBOARD_TRENDING!$Z$12,DASHBOARD_TRENDING!$AB$12,DASHBOARD_TRENDING!$AD$12,DASHBOARD_TRENDING!$AF$12)</c:f>
              <c:numCache>
                <c:formatCode>\+####;\-####;</c:formatCode>
                <c:ptCount val="5"/>
                <c:pt idx="0">
                  <c:v>-20</c:v>
                </c:pt>
                <c:pt idx="1">
                  <c:v>-20</c:v>
                </c:pt>
                <c:pt idx="2">
                  <c:v>-19</c:v>
                </c:pt>
                <c:pt idx="3">
                  <c:v>-19</c:v>
                </c:pt>
                <c:pt idx="4">
                  <c:v>-18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63232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15F0-4268-8756-68783290B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77"/>
        <c:axId val="77118080"/>
        <c:axId val="82801024"/>
      </c:barChart>
      <c:catAx>
        <c:axId val="7711808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82801024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82801024"/>
        <c:scaling>
          <c:orientation val="minMax"/>
          <c:max val="100"/>
          <c:min val="-100"/>
        </c:scaling>
        <c:delete val="1"/>
        <c:axPos val="t"/>
        <c:numFmt formatCode="\+####;\-####;" sourceLinked="1"/>
        <c:majorTickMark val="out"/>
        <c:minorTickMark val="none"/>
        <c:tickLblPos val="nextTo"/>
        <c:crossAx val="77118080"/>
        <c:crosses val="autoZero"/>
        <c:crossBetween val="between"/>
      </c:valAx>
      <c:spPr>
        <a:effectLst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1">
              <a:lumMod val="50000"/>
              <a:lumOff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Lines="6" dropStyle="combo" dx="16" fmlaLink="$L$53" fmlaRange="$K$47:$K$52" sel="1" val="0"/>
</file>

<file path=xl/ctrlProps/ctrlProp2.xml><?xml version="1.0" encoding="utf-8"?>
<formControlPr xmlns="http://schemas.microsoft.com/office/spreadsheetml/2009/9/main" objectType="Drop" dropLines="6" dropStyle="combo" dx="16" fmlaLink="$L$54" fmlaRange="$K$47:$K$52" sel="3" val="0"/>
</file>

<file path=xl/ctrlProps/ctrlProp3.xml><?xml version="1.0" encoding="utf-8"?>
<formControlPr xmlns="http://schemas.microsoft.com/office/spreadsheetml/2009/9/main" objectType="Drop" dropLines="6" dropStyle="combo" dx="16" fmlaLink="$U$11" fmlaRange="$V$33:$V$38" sel="1" val="0"/>
</file>

<file path=xl/ctrlProps/ctrlProp4.xml><?xml version="1.0" encoding="utf-8"?>
<formControlPr xmlns="http://schemas.microsoft.com/office/spreadsheetml/2009/9/main" objectType="Drop" dropLines="6" dropStyle="combo" dx="16" fmlaLink="$U$12" fmlaRange="$V$33:$V$38" sel="4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jpg"/><Relationship Id="rId5" Type="http://schemas.openxmlformats.org/officeDocument/2006/relationships/chart" Target="../charts/chart1.xml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15</xdr:row>
      <xdr:rowOff>86459</xdr:rowOff>
    </xdr:from>
    <xdr:to>
      <xdr:col>8</xdr:col>
      <xdr:colOff>287484</xdr:colOff>
      <xdr:row>17</xdr:row>
      <xdr:rowOff>7297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58" y="3112478"/>
          <a:ext cx="3716484" cy="250550"/>
        </a:xfrm>
        <a:prstGeom prst="rect">
          <a:avLst/>
        </a:prstGeom>
      </xdr:spPr>
    </xdr:pic>
    <xdr:clientData/>
  </xdr:twoCellAnchor>
  <xdr:twoCellAnchor editAs="oneCell">
    <xdr:from>
      <xdr:col>2</xdr:col>
      <xdr:colOff>179307</xdr:colOff>
      <xdr:row>9</xdr:row>
      <xdr:rowOff>177841</xdr:rowOff>
    </xdr:from>
    <xdr:to>
      <xdr:col>8</xdr:col>
      <xdr:colOff>276291</xdr:colOff>
      <xdr:row>12</xdr:row>
      <xdr:rowOff>25381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65" y="2024226"/>
          <a:ext cx="3716484" cy="484982"/>
        </a:xfrm>
        <a:prstGeom prst="rect">
          <a:avLst/>
        </a:prstGeom>
      </xdr:spPr>
    </xdr:pic>
    <xdr:clientData/>
  </xdr:twoCellAnchor>
  <xdr:twoCellAnchor editAs="oneCell">
    <xdr:from>
      <xdr:col>2</xdr:col>
      <xdr:colOff>177311</xdr:colOff>
      <xdr:row>6</xdr:row>
      <xdr:rowOff>208817</xdr:rowOff>
    </xdr:from>
    <xdr:to>
      <xdr:col>8</xdr:col>
      <xdr:colOff>274295</xdr:colOff>
      <xdr:row>8</xdr:row>
      <xdr:rowOff>5098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369" y="1388452"/>
          <a:ext cx="3716484" cy="250550"/>
        </a:xfrm>
        <a:prstGeom prst="rect">
          <a:avLst/>
        </a:prstGeom>
      </xdr:spPr>
    </xdr:pic>
    <xdr:clientData/>
  </xdr:twoCellAnchor>
  <xdr:twoCellAnchor editAs="oneCell">
    <xdr:from>
      <xdr:col>2</xdr:col>
      <xdr:colOff>175846</xdr:colOff>
      <xdr:row>8</xdr:row>
      <xdr:rowOff>73269</xdr:rowOff>
    </xdr:from>
    <xdr:to>
      <xdr:col>8</xdr:col>
      <xdr:colOff>272830</xdr:colOff>
      <xdr:row>9</xdr:row>
      <xdr:rowOff>111338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904" y="1707173"/>
          <a:ext cx="3716484" cy="250550"/>
        </a:xfrm>
        <a:prstGeom prst="rect">
          <a:avLst/>
        </a:prstGeom>
      </xdr:spPr>
    </xdr:pic>
    <xdr:clientData/>
  </xdr:twoCellAnchor>
  <xdr:twoCellAnchor editAs="oneCell">
    <xdr:from>
      <xdr:col>2</xdr:col>
      <xdr:colOff>183173</xdr:colOff>
      <xdr:row>12</xdr:row>
      <xdr:rowOff>80596</xdr:rowOff>
    </xdr:from>
    <xdr:to>
      <xdr:col>8</xdr:col>
      <xdr:colOff>280157</xdr:colOff>
      <xdr:row>15</xdr:row>
      <xdr:rowOff>23386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231" y="2564423"/>
          <a:ext cx="3716484" cy="484982"/>
        </a:xfrm>
        <a:prstGeom prst="rect">
          <a:avLst/>
        </a:prstGeom>
      </xdr:spPr>
    </xdr:pic>
    <xdr:clientData/>
  </xdr:twoCellAnchor>
  <xdr:twoCellAnchor>
    <xdr:from>
      <xdr:col>2</xdr:col>
      <xdr:colOff>177217</xdr:colOff>
      <xdr:row>6</xdr:row>
      <xdr:rowOff>206487</xdr:rowOff>
    </xdr:from>
    <xdr:to>
      <xdr:col>8</xdr:col>
      <xdr:colOff>273125</xdr:colOff>
      <xdr:row>16</xdr:row>
      <xdr:rowOff>150811</xdr:rowOff>
    </xdr:to>
    <xdr:grpSp>
      <xdr:nvGrpSpPr>
        <xdr:cNvPr id="63" name="Group 62"/>
        <xdr:cNvGrpSpPr/>
      </xdr:nvGrpSpPr>
      <xdr:grpSpPr>
        <a:xfrm>
          <a:off x="491542" y="1387587"/>
          <a:ext cx="3715408" cy="1944574"/>
          <a:chOff x="509723" y="1383274"/>
          <a:chExt cx="3713210" cy="1954916"/>
        </a:xfrm>
      </xdr:grpSpPr>
      <xdr:sp macro="" textlink="$V$3">
        <xdr:nvSpPr>
          <xdr:cNvPr id="22" name="TextBox 21"/>
          <xdr:cNvSpPr txBox="1"/>
        </xdr:nvSpPr>
        <xdr:spPr>
          <a:xfrm>
            <a:off x="2332159" y="2010309"/>
            <a:ext cx="1890774" cy="48428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5F090F5D-8CE9-4C24-AFF9-F1057ED912CE}" type="TxLink">
              <a:rPr lang="en-US" sz="1200" b="1" i="0" u="none" strike="noStrike">
                <a:solidFill>
                  <a:srgbClr val="375799"/>
                </a:solidFill>
                <a:latin typeface="+mn-lt"/>
                <a:ea typeface="+mn-ea"/>
                <a:cs typeface="Arial"/>
              </a:rPr>
              <a:pPr marL="0" indent="0" algn="ctr"/>
              <a:t> 16 </a:t>
            </a:fld>
            <a:endParaRPr lang="en-US" sz="1200" b="1" i="0" u="none" strike="noStrike">
              <a:solidFill>
                <a:srgbClr val="375799"/>
              </a:solidFill>
              <a:latin typeface="+mn-lt"/>
              <a:ea typeface="+mn-ea"/>
              <a:cs typeface="Arial"/>
            </a:endParaRPr>
          </a:p>
        </xdr:txBody>
      </xdr:sp>
      <xdr:sp macro="" textlink="$X$3">
        <xdr:nvSpPr>
          <xdr:cNvPr id="24" name="TextBox 23"/>
          <xdr:cNvSpPr txBox="1"/>
        </xdr:nvSpPr>
        <xdr:spPr>
          <a:xfrm>
            <a:off x="2328352" y="3094233"/>
            <a:ext cx="1890774" cy="24395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48F0F00A-C4A5-4A61-9536-6D8F88927F41}" type="TxLink">
              <a:rPr lang="en-US" sz="1200" b="1" i="0" u="none" strike="noStrike">
                <a:solidFill>
                  <a:srgbClr val="375799"/>
                </a:solidFill>
                <a:latin typeface="+mn-lt"/>
                <a:ea typeface="+mn-ea"/>
                <a:cs typeface="Arial"/>
              </a:rPr>
              <a:pPr marL="0" indent="0" algn="ctr"/>
              <a:t>55.2%</a:t>
            </a:fld>
            <a:endParaRPr lang="en-US" sz="1200" b="1" i="0" u="none" strike="noStrike">
              <a:solidFill>
                <a:srgbClr val="375799"/>
              </a:solidFill>
              <a:latin typeface="+mn-lt"/>
              <a:ea typeface="+mn-ea"/>
              <a:cs typeface="Arial"/>
            </a:endParaRPr>
          </a:p>
        </xdr:txBody>
      </xdr:sp>
      <xdr:sp macro="" textlink="$U$3">
        <xdr:nvSpPr>
          <xdr:cNvPr id="21" name="TextBox 20"/>
          <xdr:cNvSpPr txBox="1"/>
        </xdr:nvSpPr>
        <xdr:spPr>
          <a:xfrm>
            <a:off x="2329534" y="1692526"/>
            <a:ext cx="1890774" cy="24981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1CD0D865-1A5B-49EB-AA63-717E9D61E4C7}" type="TxLink">
              <a:rPr lang="en-US" sz="1200" b="1" i="0" u="none" strike="noStrike">
                <a:solidFill>
                  <a:srgbClr val="375799"/>
                </a:solidFill>
                <a:latin typeface="+mn-lt"/>
                <a:cs typeface="Arial"/>
              </a:rPr>
              <a:pPr algn="ctr"/>
              <a:t>CENSUS</a:t>
            </a:fld>
            <a:endParaRPr lang="en-US" sz="1200" b="1">
              <a:solidFill>
                <a:srgbClr val="375799"/>
              </a:solidFill>
              <a:latin typeface="+mn-lt"/>
            </a:endParaRPr>
          </a:p>
        </xdr:txBody>
      </xdr:sp>
      <xdr:sp macro="" textlink="$W$3">
        <xdr:nvSpPr>
          <xdr:cNvPr id="23" name="TextBox 22"/>
          <xdr:cNvSpPr txBox="1"/>
        </xdr:nvSpPr>
        <xdr:spPr>
          <a:xfrm>
            <a:off x="2332120" y="2558020"/>
            <a:ext cx="1890774" cy="474755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A64197EB-4923-42BB-A82E-A6F651837839}" type="TxLink">
              <a:rPr lang="en-US" sz="1200" b="1" i="0" u="none" strike="noStrike">
                <a:solidFill>
                  <a:srgbClr val="375799"/>
                </a:solidFill>
                <a:latin typeface="+mn-lt"/>
                <a:ea typeface="+mn-ea"/>
                <a:cs typeface="Arial"/>
              </a:rPr>
              <a:pPr marL="0" indent="0" algn="ctr"/>
              <a:t> 29 </a:t>
            </a:fld>
            <a:endParaRPr lang="en-US" sz="1200" b="1" i="0" u="none" strike="noStrike">
              <a:solidFill>
                <a:srgbClr val="375799"/>
              </a:solidFill>
              <a:latin typeface="+mn-lt"/>
              <a:ea typeface="+mn-ea"/>
              <a:cs typeface="Arial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509723" y="1691940"/>
            <a:ext cx="1822258" cy="24981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lang="en-US" sz="1200" b="1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SAMPLE</a:t>
            </a:r>
            <a:r>
              <a:rPr lang="en-US" sz="1200" b="1" i="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200" b="1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OR</a:t>
            </a:r>
            <a:r>
              <a:rPr lang="en-US" sz="1200" b="1" i="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200" b="1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CENSUS</a:t>
            </a:r>
            <a:endParaRPr lang="en-US" sz="1200" b="1">
              <a:solidFill>
                <a:schemeClr val="bg1"/>
              </a:solidFill>
            </a:endParaRP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509723" y="2013606"/>
            <a:ext cx="1821265" cy="480983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r>
              <a:rPr lang="en-US" sz="1200" b="1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NUMBER OF SURVEYS</a:t>
            </a:r>
          </a:p>
          <a:p>
            <a:pPr marL="0" indent="0" algn="ctr"/>
            <a:r>
              <a:rPr lang="en-US" sz="1200" b="1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COMPLETED</a:t>
            </a:r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509723" y="2558020"/>
            <a:ext cx="1824221" cy="474755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r>
              <a:rPr lang="en-US" sz="1200" b="1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NUMBER OF SURVEYS</a:t>
            </a:r>
          </a:p>
          <a:p>
            <a:pPr marL="0" indent="0" algn="ctr"/>
            <a:r>
              <a:rPr lang="en-US" sz="1200" b="1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ADMINISTERED</a:t>
            </a:r>
          </a:p>
        </xdr:txBody>
      </xdr:sp>
      <xdr:sp macro="" textlink="">
        <xdr:nvSpPr>
          <xdr:cNvPr id="20" name="TextBox 19"/>
          <xdr:cNvSpPr txBox="1"/>
        </xdr:nvSpPr>
        <xdr:spPr>
          <a:xfrm>
            <a:off x="509723" y="3094233"/>
            <a:ext cx="1821265" cy="24395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r>
              <a:rPr lang="en-US" sz="1200" b="1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RESPONSE RATE</a:t>
            </a:r>
          </a:p>
        </xdr:txBody>
      </xdr:sp>
      <xdr:sp macro="" textlink="$AE$3">
        <xdr:nvSpPr>
          <xdr:cNvPr id="75" name="TextBox 74"/>
          <xdr:cNvSpPr txBox="1"/>
        </xdr:nvSpPr>
        <xdr:spPr>
          <a:xfrm>
            <a:off x="2339949" y="1386262"/>
            <a:ext cx="1882914" cy="25348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48E3AD37-9A3A-4DEB-BC6C-B27383EEEF92}" type="TxLink">
              <a:rPr lang="en-US" sz="1200" b="1" i="0" u="none" strike="noStrike">
                <a:solidFill>
                  <a:srgbClr val="375799"/>
                </a:solidFill>
                <a:latin typeface="+mn-lt"/>
                <a:ea typeface="+mn-ea"/>
                <a:cs typeface="Arial"/>
              </a:rPr>
              <a:pPr marL="0" indent="0" algn="ctr"/>
              <a:t>May 8 - June 19, 2018</a:t>
            </a:fld>
            <a:endParaRPr lang="en-US" sz="1200" b="1" i="0" u="none" strike="noStrike">
              <a:solidFill>
                <a:srgbClr val="375799"/>
              </a:solidFill>
              <a:latin typeface="+mn-lt"/>
              <a:ea typeface="+mn-ea"/>
              <a:cs typeface="Arial"/>
            </a:endParaRPr>
          </a:p>
        </xdr:txBody>
      </xdr:sp>
      <xdr:sp macro="" textlink="">
        <xdr:nvSpPr>
          <xdr:cNvPr id="74" name="TextBox 73"/>
          <xdr:cNvSpPr txBox="1"/>
        </xdr:nvSpPr>
        <xdr:spPr>
          <a:xfrm>
            <a:off x="509723" y="1383274"/>
            <a:ext cx="1831367" cy="25555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r>
              <a:rPr lang="en-US" sz="1200" b="1" i="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FIELD PERIOD</a:t>
            </a:r>
            <a:endParaRPr lang="en-US" sz="12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absolute">
    <xdr:from>
      <xdr:col>2</xdr:col>
      <xdr:colOff>195512</xdr:colOff>
      <xdr:row>24</xdr:row>
      <xdr:rowOff>37599</xdr:rowOff>
    </xdr:from>
    <xdr:to>
      <xdr:col>8</xdr:col>
      <xdr:colOff>302986</xdr:colOff>
      <xdr:row>39</xdr:row>
      <xdr:rowOff>9024</xdr:rowOff>
    </xdr:to>
    <xdr:sp macro="" textlink="">
      <xdr:nvSpPr>
        <xdr:cNvPr id="70" name="Rounded Rectangle 69"/>
        <xdr:cNvSpPr/>
      </xdr:nvSpPr>
      <xdr:spPr>
        <a:xfrm>
          <a:off x="510570" y="4521676"/>
          <a:ext cx="3726974" cy="2425944"/>
        </a:xfrm>
        <a:prstGeom prst="roundRect">
          <a:avLst>
            <a:gd name="adj" fmla="val 5611"/>
          </a:avLst>
        </a:prstGeom>
        <a:solidFill>
          <a:srgbClr val="D7DDE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145147</xdr:colOff>
      <xdr:row>31</xdr:row>
      <xdr:rowOff>95900</xdr:rowOff>
    </xdr:from>
    <xdr:to>
      <xdr:col>4</xdr:col>
      <xdr:colOff>626023</xdr:colOff>
      <xdr:row>37</xdr:row>
      <xdr:rowOff>133140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032" y="5744958"/>
          <a:ext cx="1074356" cy="1004394"/>
        </a:xfrm>
        <a:prstGeom prst="rect">
          <a:avLst/>
        </a:prstGeom>
      </xdr:spPr>
    </xdr:pic>
    <xdr:clientData/>
  </xdr:twoCellAnchor>
  <xdr:twoCellAnchor editAs="oneCell">
    <xdr:from>
      <xdr:col>4</xdr:col>
      <xdr:colOff>731633</xdr:colOff>
      <xdr:row>31</xdr:row>
      <xdr:rowOff>95900</xdr:rowOff>
    </xdr:from>
    <xdr:to>
      <xdr:col>6</xdr:col>
      <xdr:colOff>301039</xdr:colOff>
      <xdr:row>37</xdr:row>
      <xdr:rowOff>133873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7998" y="5744958"/>
          <a:ext cx="1071426" cy="1005127"/>
        </a:xfrm>
        <a:prstGeom prst="rect">
          <a:avLst/>
        </a:prstGeom>
      </xdr:spPr>
    </xdr:pic>
    <xdr:clientData/>
  </xdr:twoCellAnchor>
  <xdr:twoCellAnchor editAs="oneCell">
    <xdr:from>
      <xdr:col>6</xdr:col>
      <xdr:colOff>412911</xdr:colOff>
      <xdr:row>31</xdr:row>
      <xdr:rowOff>95900</xdr:rowOff>
    </xdr:from>
    <xdr:to>
      <xdr:col>8</xdr:col>
      <xdr:colOff>160362</xdr:colOff>
      <xdr:row>37</xdr:row>
      <xdr:rowOff>133873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1296" y="5744958"/>
          <a:ext cx="1073624" cy="1005127"/>
        </a:xfrm>
        <a:prstGeom prst="rect">
          <a:avLst/>
        </a:prstGeom>
      </xdr:spPr>
    </xdr:pic>
    <xdr:clientData/>
  </xdr:twoCellAnchor>
  <xdr:twoCellAnchor editAs="oneCell">
    <xdr:from>
      <xdr:col>3</xdr:col>
      <xdr:colOff>145147</xdr:colOff>
      <xdr:row>26</xdr:row>
      <xdr:rowOff>85725</xdr:rowOff>
    </xdr:from>
    <xdr:to>
      <xdr:col>8</xdr:col>
      <xdr:colOff>161192</xdr:colOff>
      <xdr:row>30</xdr:row>
      <xdr:rowOff>86002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032" y="4892187"/>
          <a:ext cx="3437718" cy="681680"/>
        </a:xfrm>
        <a:prstGeom prst="rect">
          <a:avLst/>
        </a:prstGeom>
      </xdr:spPr>
    </xdr:pic>
    <xdr:clientData/>
  </xdr:twoCellAnchor>
  <xdr:twoCellAnchor editAs="absolute">
    <xdr:from>
      <xdr:col>8</xdr:col>
      <xdr:colOff>604631</xdr:colOff>
      <xdr:row>22</xdr:row>
      <xdr:rowOff>14081</xdr:rowOff>
    </xdr:from>
    <xdr:to>
      <xdr:col>17</xdr:col>
      <xdr:colOff>99392</xdr:colOff>
      <xdr:row>39</xdr:row>
      <xdr:rowOff>112760</xdr:rowOff>
    </xdr:to>
    <xdr:sp macro="" textlink="">
      <xdr:nvSpPr>
        <xdr:cNvPr id="62" name="Rounded Rectangle 61"/>
        <xdr:cNvSpPr/>
      </xdr:nvSpPr>
      <xdr:spPr>
        <a:xfrm>
          <a:off x="4538456" y="4166981"/>
          <a:ext cx="5609811" cy="2889504"/>
        </a:xfrm>
        <a:prstGeom prst="roundRect">
          <a:avLst>
            <a:gd name="adj" fmla="val 3989"/>
          </a:avLst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rgbClr val="464646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8</xdr:col>
      <xdr:colOff>596349</xdr:colOff>
      <xdr:row>6</xdr:row>
      <xdr:rowOff>65847</xdr:rowOff>
    </xdr:from>
    <xdr:to>
      <xdr:col>17</xdr:col>
      <xdr:colOff>99392</xdr:colOff>
      <xdr:row>21</xdr:row>
      <xdr:rowOff>123825</xdr:rowOff>
    </xdr:to>
    <xdr:sp macro="" textlink="">
      <xdr:nvSpPr>
        <xdr:cNvPr id="25" name="Rounded Rectangle 24"/>
        <xdr:cNvSpPr/>
      </xdr:nvSpPr>
      <xdr:spPr>
        <a:xfrm>
          <a:off x="4530174" y="1246947"/>
          <a:ext cx="5618093" cy="2867853"/>
        </a:xfrm>
        <a:prstGeom prst="roundRect">
          <a:avLst>
            <a:gd name="adj" fmla="val 4397"/>
          </a:avLst>
        </a:prstGeom>
        <a:noFill/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464646"/>
            </a:solidFill>
          </a:endParaRPr>
        </a:p>
      </xdr:txBody>
    </xdr:sp>
    <xdr:clientData/>
  </xdr:twoCellAnchor>
  <xdr:twoCellAnchor editAs="absolute">
    <xdr:from>
      <xdr:col>9</xdr:col>
      <xdr:colOff>68838</xdr:colOff>
      <xdr:row>7</xdr:row>
      <xdr:rowOff>162009</xdr:rowOff>
    </xdr:from>
    <xdr:to>
      <xdr:col>9</xdr:col>
      <xdr:colOff>526038</xdr:colOff>
      <xdr:row>8</xdr:row>
      <xdr:rowOff>195173</xdr:rowOff>
    </xdr:to>
    <xdr:sp macro="" textlink="$N$55">
      <xdr:nvSpPr>
        <xdr:cNvPr id="4" name="TextBox 3"/>
        <xdr:cNvSpPr txBox="1"/>
      </xdr:nvSpPr>
      <xdr:spPr>
        <a:xfrm>
          <a:off x="4615990" y="1640041"/>
          <a:ext cx="457200" cy="23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0EEB11FB-21B1-4925-B549-65AF765FFEF7}" type="TxLink">
            <a:rPr lang="en-US" sz="1100" b="1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r"/>
            <a:t>Q6</a:t>
          </a:fld>
          <a:endParaRPr lang="en-US" sz="1100" b="1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13</xdr:col>
      <xdr:colOff>550333</xdr:colOff>
      <xdr:row>8</xdr:row>
      <xdr:rowOff>9524</xdr:rowOff>
    </xdr:from>
    <xdr:to>
      <xdr:col>17</xdr:col>
      <xdr:colOff>82826</xdr:colOff>
      <xdr:row>20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9</xdr:col>
      <xdr:colOff>46908</xdr:colOff>
      <xdr:row>6</xdr:row>
      <xdr:rowOff>95250</xdr:rowOff>
    </xdr:from>
    <xdr:to>
      <xdr:col>13</xdr:col>
      <xdr:colOff>390525</xdr:colOff>
      <xdr:row>7</xdr:row>
      <xdr:rowOff>138562</xdr:rowOff>
    </xdr:to>
    <xdr:sp macro="" textlink="$M$53">
      <xdr:nvSpPr>
        <xdr:cNvPr id="6" name="TextBox 5"/>
        <xdr:cNvSpPr txBox="1"/>
      </xdr:nvSpPr>
      <xdr:spPr>
        <a:xfrm>
          <a:off x="4590333" y="1276350"/>
          <a:ext cx="3391617" cy="281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91029D8A-A962-4E4A-830F-71344BACD7DA}" type="TxLink">
            <a:rPr lang="en-US" sz="1600" b="1" i="0" u="none" strike="noStrike">
              <a:solidFill>
                <a:srgbClr val="375799"/>
              </a:solidFill>
              <a:latin typeface="+mn-lt"/>
              <a:cs typeface="Arial"/>
            </a:rPr>
            <a:pPr algn="l"/>
            <a:t>Highest % Positive Items</a:t>
          </a:fld>
          <a:endParaRPr lang="en-US" sz="1600" b="1" i="0" u="none" strike="noStrike">
            <a:solidFill>
              <a:srgbClr val="375799"/>
            </a:solidFill>
            <a:latin typeface="+mn-lt"/>
            <a:cs typeface="Arial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14</xdr:col>
          <xdr:colOff>251460</xdr:colOff>
          <xdr:row>6</xdr:row>
          <xdr:rowOff>121920</xdr:rowOff>
        </xdr:from>
        <xdr:to>
          <xdr:col>17</xdr:col>
          <xdr:colOff>0</xdr:colOff>
          <xdr:row>7</xdr:row>
          <xdr:rowOff>76200</xdr:rowOff>
        </xdr:to>
        <xdr:sp macro="" textlink="">
          <xdr:nvSpPr>
            <xdr:cNvPr id="55297" name="Drop Down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13</xdr:col>
      <xdr:colOff>298170</xdr:colOff>
      <xdr:row>6</xdr:row>
      <xdr:rowOff>92527</xdr:rowOff>
    </xdr:from>
    <xdr:to>
      <xdr:col>14</xdr:col>
      <xdr:colOff>282930</xdr:colOff>
      <xdr:row>7</xdr:row>
      <xdr:rowOff>102052</xdr:rowOff>
    </xdr:to>
    <xdr:sp macro="" textlink="">
      <xdr:nvSpPr>
        <xdr:cNvPr id="11" name="TextBox 10"/>
        <xdr:cNvSpPr txBox="1"/>
      </xdr:nvSpPr>
      <xdr:spPr>
        <a:xfrm>
          <a:off x="7896399" y="1279070"/>
          <a:ext cx="578031" cy="2490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rgbClr val="375799"/>
              </a:solidFill>
            </a:rPr>
            <a:t>Select:</a:t>
          </a:r>
        </a:p>
      </xdr:txBody>
    </xdr:sp>
    <xdr:clientData/>
  </xdr:twoCellAnchor>
  <xdr:twoCellAnchor editAs="absolute">
    <xdr:from>
      <xdr:col>9</xdr:col>
      <xdr:colOff>72972</xdr:colOff>
      <xdr:row>10</xdr:row>
      <xdr:rowOff>40093</xdr:rowOff>
    </xdr:from>
    <xdr:to>
      <xdr:col>9</xdr:col>
      <xdr:colOff>530172</xdr:colOff>
      <xdr:row>11</xdr:row>
      <xdr:rowOff>70772</xdr:rowOff>
    </xdr:to>
    <xdr:sp macro="" textlink="$P$55">
      <xdr:nvSpPr>
        <xdr:cNvPr id="12" name="TextBox 11"/>
        <xdr:cNvSpPr txBox="1"/>
      </xdr:nvSpPr>
      <xdr:spPr>
        <a:xfrm>
          <a:off x="4620124" y="2139320"/>
          <a:ext cx="457200" cy="23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9F487DE5-0B30-4ACA-B58C-CB9C9CF6FFBC}" type="TxLink">
            <a:rPr lang="en-US" sz="1100" b="1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r"/>
            <a:t>Q8</a:t>
          </a:fld>
          <a:endParaRPr lang="en-US" sz="1100" b="1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78142</xdr:colOff>
      <xdr:row>12</xdr:row>
      <xdr:rowOff>137647</xdr:rowOff>
    </xdr:from>
    <xdr:to>
      <xdr:col>9</xdr:col>
      <xdr:colOff>535342</xdr:colOff>
      <xdr:row>13</xdr:row>
      <xdr:rowOff>165841</xdr:rowOff>
    </xdr:to>
    <xdr:sp macro="" textlink="$R$55">
      <xdr:nvSpPr>
        <xdr:cNvPr id="13" name="TextBox 12"/>
        <xdr:cNvSpPr txBox="1"/>
      </xdr:nvSpPr>
      <xdr:spPr>
        <a:xfrm>
          <a:off x="4625294" y="2651005"/>
          <a:ext cx="457200" cy="23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95EC8C36-8284-4992-BC19-8A4A4962D627}" type="TxLink">
            <a:rPr lang="en-US" sz="1100" b="1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r"/>
            <a:t>Q7</a:t>
          </a:fld>
          <a:endParaRPr lang="en-US" sz="1100" b="1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86140</xdr:colOff>
      <xdr:row>15</xdr:row>
      <xdr:rowOff>73472</xdr:rowOff>
    </xdr:from>
    <xdr:to>
      <xdr:col>9</xdr:col>
      <xdr:colOff>543340</xdr:colOff>
      <xdr:row>16</xdr:row>
      <xdr:rowOff>133554</xdr:rowOff>
    </xdr:to>
    <xdr:sp macro="" textlink="$T$55">
      <xdr:nvSpPr>
        <xdr:cNvPr id="14" name="TextBox 13"/>
        <xdr:cNvSpPr txBox="1"/>
      </xdr:nvSpPr>
      <xdr:spPr>
        <a:xfrm>
          <a:off x="4628832" y="3098759"/>
          <a:ext cx="457200" cy="2278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9E8AB1BA-173B-4FC1-98B2-858454FE5DF6}" type="TxLink">
            <a:rPr lang="en-US" sz="1100" b="1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r"/>
            <a:t>Q2</a:t>
          </a:fld>
          <a:endParaRPr lang="en-US" sz="1100" b="1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84063</xdr:colOff>
      <xdr:row>18</xdr:row>
      <xdr:rowOff>75468</xdr:rowOff>
    </xdr:from>
    <xdr:to>
      <xdr:col>9</xdr:col>
      <xdr:colOff>541263</xdr:colOff>
      <xdr:row>19</xdr:row>
      <xdr:rowOff>143833</xdr:rowOff>
    </xdr:to>
    <xdr:sp macro="" textlink="$V$55">
      <xdr:nvSpPr>
        <xdr:cNvPr id="15" name="TextBox 14"/>
        <xdr:cNvSpPr txBox="1"/>
      </xdr:nvSpPr>
      <xdr:spPr>
        <a:xfrm>
          <a:off x="4631215" y="3657282"/>
          <a:ext cx="457200" cy="23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F0FD6B0B-8192-4513-B38E-5844F5353CA7}" type="TxLink">
            <a:rPr lang="en-US" sz="1100" b="1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r"/>
            <a:t>Q9</a:t>
          </a:fld>
          <a:endParaRPr lang="en-US" sz="1100" b="1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oneCellAnchor>
    <xdr:from>
      <xdr:col>3</xdr:col>
      <xdr:colOff>209550</xdr:colOff>
      <xdr:row>6</xdr:row>
      <xdr:rowOff>219075</xdr:rowOff>
    </xdr:from>
    <xdr:ext cx="184731" cy="264560"/>
    <xdr:sp macro="" textlink="">
      <xdr:nvSpPr>
        <xdr:cNvPr id="16" name="TextBox 15"/>
        <xdr:cNvSpPr txBox="1"/>
      </xdr:nvSpPr>
      <xdr:spPr>
        <a:xfrm>
          <a:off x="723900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0</xdr:colOff>
      <xdr:row>1</xdr:row>
      <xdr:rowOff>0</xdr:rowOff>
    </xdr:from>
    <xdr:to>
      <xdr:col>17</xdr:col>
      <xdr:colOff>178196</xdr:colOff>
      <xdr:row>6</xdr:row>
      <xdr:rowOff>31636</xdr:rowOff>
    </xdr:to>
    <xdr:grpSp>
      <xdr:nvGrpSpPr>
        <xdr:cNvPr id="9" name="Group 8"/>
        <xdr:cNvGrpSpPr/>
      </xdr:nvGrpSpPr>
      <xdr:grpSpPr>
        <a:xfrm>
          <a:off x="200025" y="200025"/>
          <a:ext cx="10027046" cy="1012711"/>
          <a:chOff x="200025" y="200025"/>
          <a:chExt cx="10027046" cy="1012711"/>
        </a:xfrm>
      </xdr:grpSpPr>
      <xdr:pic>
        <xdr:nvPicPr>
          <xdr:cNvPr id="83" name="Picture 82"/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0025" y="200025"/>
            <a:ext cx="10027046" cy="1002396"/>
          </a:xfrm>
          <a:prstGeom prst="rect">
            <a:avLst/>
          </a:prstGeom>
        </xdr:spPr>
      </xdr:pic>
      <xdr:sp macro="" textlink="">
        <xdr:nvSpPr>
          <xdr:cNvPr id="101" name="TextBox 100"/>
          <xdr:cNvSpPr txBox="1"/>
        </xdr:nvSpPr>
        <xdr:spPr>
          <a:xfrm>
            <a:off x="216591" y="938416"/>
            <a:ext cx="2708413" cy="2743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r>
              <a:rPr lang="en-US" sz="1200" b="0" i="0" u="none" strike="noStrike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Annual Employee Survey (AES) Report</a:t>
            </a:r>
          </a:p>
        </xdr:txBody>
      </xdr:sp>
      <xdr:sp macro="" textlink="$T$3">
        <xdr:nvSpPr>
          <xdr:cNvPr id="34" name="Rectangle 33"/>
          <xdr:cNvSpPr/>
        </xdr:nvSpPr>
        <xdr:spPr>
          <a:xfrm>
            <a:off x="3543030" y="931415"/>
            <a:ext cx="6583950" cy="27015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A0F5E16D-896F-4858-B77A-B83F52386D03}" type="TxLink">
              <a:rPr lang="en-US" sz="1200" b="0" i="0" u="none" strike="noStrike">
                <a:solidFill>
                  <a:schemeClr val="bg1"/>
                </a:solidFill>
                <a:latin typeface="+mn-lt"/>
                <a:cs typeface="Arial"/>
              </a:rPr>
              <a:pPr algn="r"/>
              <a:t>Office of Navajo and Hopi Indian Relocation</a:t>
            </a:fld>
            <a:endParaRPr lang="en-US" sz="1200" b="0">
              <a:solidFill>
                <a:schemeClr val="bg1"/>
              </a:solidFill>
              <a:latin typeface="+mn-lt"/>
              <a:cs typeface="Arial" panose="020B0604020202020204" pitchFamily="34" charset="0"/>
            </a:endParaRPr>
          </a:p>
        </xdr:txBody>
      </xdr:sp>
    </xdr:grpSp>
    <xdr:clientData/>
  </xdr:twoCellAnchor>
  <xdr:twoCellAnchor editAs="absolute">
    <xdr:from>
      <xdr:col>9</xdr:col>
      <xdr:colOff>81363</xdr:colOff>
      <xdr:row>22</xdr:row>
      <xdr:rowOff>17228</xdr:rowOff>
    </xdr:from>
    <xdr:to>
      <xdr:col>13</xdr:col>
      <xdr:colOff>390525</xdr:colOff>
      <xdr:row>23</xdr:row>
      <xdr:rowOff>147385</xdr:rowOff>
    </xdr:to>
    <xdr:sp macro="" textlink="$M$54">
      <xdr:nvSpPr>
        <xdr:cNvPr id="29" name="TextBox 28"/>
        <xdr:cNvSpPr txBox="1"/>
      </xdr:nvSpPr>
      <xdr:spPr>
        <a:xfrm>
          <a:off x="4624788" y="4170128"/>
          <a:ext cx="3357162" cy="2920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C27ABDA-4353-4760-95F6-7B41C2BF0D4F}" type="TxLink">
            <a:rPr lang="en-US" sz="1600" b="1" i="0" u="none" strike="noStrike">
              <a:solidFill>
                <a:srgbClr val="375799"/>
              </a:solidFill>
              <a:latin typeface="+mn-lt"/>
              <a:ea typeface="+mn-ea"/>
              <a:cs typeface="Arial"/>
            </a:rPr>
            <a:pPr marL="0" indent="0" algn="l"/>
            <a:t>Highest % Negative Items</a:t>
          </a:fld>
          <a:endParaRPr lang="en-US" sz="1600" b="1" i="0" u="none" strike="noStrike">
            <a:solidFill>
              <a:srgbClr val="375799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13</xdr:col>
      <xdr:colOff>305453</xdr:colOff>
      <xdr:row>22</xdr:row>
      <xdr:rowOff>35489</xdr:rowOff>
    </xdr:from>
    <xdr:to>
      <xdr:col>14</xdr:col>
      <xdr:colOff>290213</xdr:colOff>
      <xdr:row>23</xdr:row>
      <xdr:rowOff>121087</xdr:rowOff>
    </xdr:to>
    <xdr:sp macro="" textlink="">
      <xdr:nvSpPr>
        <xdr:cNvPr id="33" name="TextBox 32"/>
        <xdr:cNvSpPr txBox="1"/>
      </xdr:nvSpPr>
      <xdr:spPr>
        <a:xfrm>
          <a:off x="7903682" y="4226489"/>
          <a:ext cx="578031" cy="2488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rgbClr val="375799"/>
              </a:solidFill>
            </a:rPr>
            <a:t>Select: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14</xdr:col>
          <xdr:colOff>259080</xdr:colOff>
          <xdr:row>22</xdr:row>
          <xdr:rowOff>68580</xdr:rowOff>
        </xdr:from>
        <xdr:to>
          <xdr:col>17</xdr:col>
          <xdr:colOff>7620</xdr:colOff>
          <xdr:row>23</xdr:row>
          <xdr:rowOff>83820</xdr:rowOff>
        </xdr:to>
        <xdr:sp macro="" textlink="">
          <xdr:nvSpPr>
            <xdr:cNvPr id="55298" name="Drop Down 2" hidden="1">
              <a:extLst>
                <a:ext uri="{63B3BB69-23CF-44E3-9099-C40C66FF867C}">
                  <a14:compatExt spid="_x0000_s55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9</xdr:col>
      <xdr:colOff>91595</xdr:colOff>
      <xdr:row>24</xdr:row>
      <xdr:rowOff>15762</xdr:rowOff>
    </xdr:from>
    <xdr:to>
      <xdr:col>9</xdr:col>
      <xdr:colOff>548795</xdr:colOff>
      <xdr:row>25</xdr:row>
      <xdr:rowOff>87854</xdr:rowOff>
    </xdr:to>
    <xdr:sp macro="" textlink="$N$56">
      <xdr:nvSpPr>
        <xdr:cNvPr id="36" name="TextBox 35"/>
        <xdr:cNvSpPr txBox="1"/>
      </xdr:nvSpPr>
      <xdr:spPr>
        <a:xfrm>
          <a:off x="4638747" y="4591489"/>
          <a:ext cx="457200" cy="23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AB5E0BF6-144F-4D62-A272-405563212DF8}" type="TxLink">
            <a:rPr lang="en-US" sz="1100" b="1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r"/>
            <a:t>Q24</a:t>
          </a:fld>
          <a:endParaRPr lang="en-US" sz="1100" b="1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95395</xdr:colOff>
      <xdr:row>27</xdr:row>
      <xdr:rowOff>296</xdr:rowOff>
    </xdr:from>
    <xdr:to>
      <xdr:col>9</xdr:col>
      <xdr:colOff>552595</xdr:colOff>
      <xdr:row>28</xdr:row>
      <xdr:rowOff>72388</xdr:rowOff>
    </xdr:to>
    <xdr:sp macro="" textlink="$P$56">
      <xdr:nvSpPr>
        <xdr:cNvPr id="37" name="TextBox 36"/>
        <xdr:cNvSpPr txBox="1"/>
      </xdr:nvSpPr>
      <xdr:spPr>
        <a:xfrm>
          <a:off x="4638820" y="4991396"/>
          <a:ext cx="457200" cy="234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A7852AE6-2523-44EE-902F-559165FFD89F}" type="TxLink">
            <a:rPr lang="en-US" sz="1100" b="1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r"/>
            <a:t>Q25</a:t>
          </a:fld>
          <a:endParaRPr lang="en-US" sz="1100" b="1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87991</xdr:colOff>
      <xdr:row>33</xdr:row>
      <xdr:rowOff>21913</xdr:rowOff>
    </xdr:from>
    <xdr:to>
      <xdr:col>9</xdr:col>
      <xdr:colOff>545191</xdr:colOff>
      <xdr:row>34</xdr:row>
      <xdr:rowOff>94005</xdr:rowOff>
    </xdr:to>
    <xdr:sp macro="" textlink="$T$56">
      <xdr:nvSpPr>
        <xdr:cNvPr id="38" name="TextBox 37"/>
        <xdr:cNvSpPr txBox="1"/>
      </xdr:nvSpPr>
      <xdr:spPr>
        <a:xfrm>
          <a:off x="4635143" y="6121640"/>
          <a:ext cx="457200" cy="23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BDD9CC2C-12C6-47D1-BFAE-550EB342F99D}" type="TxLink">
            <a:rPr lang="en-US" sz="1100" b="1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r"/>
            <a:t>Q20</a:t>
          </a:fld>
          <a:endParaRPr lang="en-US" sz="1100" b="1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97637</xdr:colOff>
      <xdr:row>30</xdr:row>
      <xdr:rowOff>3998</xdr:rowOff>
    </xdr:from>
    <xdr:to>
      <xdr:col>9</xdr:col>
      <xdr:colOff>554837</xdr:colOff>
      <xdr:row>31</xdr:row>
      <xdr:rowOff>76090</xdr:rowOff>
    </xdr:to>
    <xdr:sp macro="" textlink="$R$56">
      <xdr:nvSpPr>
        <xdr:cNvPr id="39" name="TextBox 38"/>
        <xdr:cNvSpPr txBox="1"/>
      </xdr:nvSpPr>
      <xdr:spPr>
        <a:xfrm>
          <a:off x="4641062" y="5490398"/>
          <a:ext cx="457200" cy="234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350E02CA-29F4-4A80-A860-8565B5E75810}" type="TxLink">
            <a:rPr lang="en-US" sz="1100" b="1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r"/>
            <a:t>Q23</a:t>
          </a:fld>
          <a:endParaRPr lang="en-US" sz="1100" b="1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92669</xdr:colOff>
      <xdr:row>36</xdr:row>
      <xdr:rowOff>49487</xdr:rowOff>
    </xdr:from>
    <xdr:to>
      <xdr:col>9</xdr:col>
      <xdr:colOff>549869</xdr:colOff>
      <xdr:row>37</xdr:row>
      <xdr:rowOff>121579</xdr:rowOff>
    </xdr:to>
    <xdr:sp macro="" textlink="$V$56">
      <xdr:nvSpPr>
        <xdr:cNvPr id="41" name="TextBox 40"/>
        <xdr:cNvSpPr txBox="1"/>
      </xdr:nvSpPr>
      <xdr:spPr>
        <a:xfrm>
          <a:off x="4639821" y="6646171"/>
          <a:ext cx="457200" cy="23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1687C97E-0608-4EEB-9F53-5AFB6605EEB5}" type="TxLink">
            <a:rPr lang="en-US" sz="1100" b="1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r"/>
            <a:t>Q41</a:t>
          </a:fld>
          <a:endParaRPr lang="en-US" sz="1100" b="1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447260</xdr:colOff>
      <xdr:row>7</xdr:row>
      <xdr:rowOff>153704</xdr:rowOff>
    </xdr:from>
    <xdr:to>
      <xdr:col>13</xdr:col>
      <xdr:colOff>572228</xdr:colOff>
      <xdr:row>10</xdr:row>
      <xdr:rowOff>72005</xdr:rowOff>
    </xdr:to>
    <xdr:sp macro="" textlink="$O$55">
      <xdr:nvSpPr>
        <xdr:cNvPr id="43" name="TextBox 42"/>
        <xdr:cNvSpPr txBox="1"/>
      </xdr:nvSpPr>
      <xdr:spPr>
        <a:xfrm>
          <a:off x="4989952" y="1574394"/>
          <a:ext cx="3180295" cy="555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11AE38CF-A267-42E0-B3F4-EE2610DB388C}" type="TxLink">
            <a:rPr lang="en-US" sz="950" b="0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l"/>
            <a:t>I know what is expected of me on the job.</a:t>
          </a:fld>
          <a:endParaRPr lang="en-US" sz="950" b="1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447262</xdr:colOff>
      <xdr:row>10</xdr:row>
      <xdr:rowOff>34848</xdr:rowOff>
    </xdr:from>
    <xdr:to>
      <xdr:col>13</xdr:col>
      <xdr:colOff>572230</xdr:colOff>
      <xdr:row>12</xdr:row>
      <xdr:rowOff>160213</xdr:rowOff>
    </xdr:to>
    <xdr:sp macro="" textlink="$Q$55">
      <xdr:nvSpPr>
        <xdr:cNvPr id="44" name="TextBox 43"/>
        <xdr:cNvSpPr txBox="1"/>
      </xdr:nvSpPr>
      <xdr:spPr>
        <a:xfrm>
          <a:off x="4989954" y="2092981"/>
          <a:ext cx="3180295" cy="550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FF31A3CE-BAD3-4A0C-A54E-565075D8E554}" type="TxLink">
            <a:rPr lang="en-US" sz="950" b="0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l"/>
            <a:t>I am constantly looking for ways to do my job better.</a:t>
          </a:fld>
          <a:endParaRPr lang="en-US" sz="950" b="0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447261</xdr:colOff>
      <xdr:row>12</xdr:row>
      <xdr:rowOff>137620</xdr:rowOff>
    </xdr:from>
    <xdr:to>
      <xdr:col>13</xdr:col>
      <xdr:colOff>572229</xdr:colOff>
      <xdr:row>15</xdr:row>
      <xdr:rowOff>113899</xdr:rowOff>
    </xdr:to>
    <xdr:sp macro="" textlink="$S$55">
      <xdr:nvSpPr>
        <xdr:cNvPr id="45" name="TextBox 44"/>
        <xdr:cNvSpPr txBox="1"/>
      </xdr:nvSpPr>
      <xdr:spPr>
        <a:xfrm>
          <a:off x="4989953" y="2620714"/>
          <a:ext cx="3180295" cy="518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7336C72E-92C3-45E3-BDB6-99DC8AA94ABE}" type="TxLink">
            <a:rPr lang="en-US" sz="950" b="0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l"/>
            <a:t>When needed I am willing to put in the extra effort to get a job done.</a:t>
          </a:fld>
          <a:endParaRPr lang="en-US" sz="950" b="0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456788</xdr:colOff>
      <xdr:row>15</xdr:row>
      <xdr:rowOff>76984</xdr:rowOff>
    </xdr:from>
    <xdr:to>
      <xdr:col>13</xdr:col>
      <xdr:colOff>581756</xdr:colOff>
      <xdr:row>18</xdr:row>
      <xdr:rowOff>111241</xdr:rowOff>
    </xdr:to>
    <xdr:sp macro="" textlink="$U$55">
      <xdr:nvSpPr>
        <xdr:cNvPr id="46" name="TextBox 45"/>
        <xdr:cNvSpPr txBox="1"/>
      </xdr:nvSpPr>
      <xdr:spPr>
        <a:xfrm>
          <a:off x="5000213" y="3086884"/>
          <a:ext cx="3172968" cy="529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CEFCBE6E-68B8-4ECA-9B3E-85A2BF780227}" type="TxLink">
            <a:rPr lang="en-US" sz="950" b="0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l"/>
            <a:t>I have enough information to do my job well.</a:t>
          </a:fld>
          <a:endParaRPr lang="en-US" sz="950" b="0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455545</xdr:colOff>
      <xdr:row>18</xdr:row>
      <xdr:rowOff>73613</xdr:rowOff>
    </xdr:from>
    <xdr:to>
      <xdr:col>13</xdr:col>
      <xdr:colOff>580513</xdr:colOff>
      <xdr:row>21</xdr:row>
      <xdr:rowOff>115420</xdr:rowOff>
    </xdr:to>
    <xdr:sp macro="" textlink="$W$55">
      <xdr:nvSpPr>
        <xdr:cNvPr id="47" name="TextBox 46"/>
        <xdr:cNvSpPr txBox="1"/>
      </xdr:nvSpPr>
      <xdr:spPr>
        <a:xfrm>
          <a:off x="4998237" y="3589803"/>
          <a:ext cx="3180295" cy="5253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C0723ECB-168F-46DA-8E8E-66D76BF9316E}" type="TxLink">
            <a:rPr lang="en-US" sz="950" b="0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l"/>
            <a:t>I have sufficient resources to get my job done.</a:t>
          </a:fld>
          <a:endParaRPr lang="en-US" sz="950" b="0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463826</xdr:colOff>
      <xdr:row>24</xdr:row>
      <xdr:rowOff>13777</xdr:rowOff>
    </xdr:from>
    <xdr:to>
      <xdr:col>14</xdr:col>
      <xdr:colOff>729</xdr:colOff>
      <xdr:row>27</xdr:row>
      <xdr:rowOff>31468</xdr:rowOff>
    </xdr:to>
    <xdr:sp macro="" textlink="$O$56">
      <xdr:nvSpPr>
        <xdr:cNvPr id="48" name="TextBox 47"/>
        <xdr:cNvSpPr txBox="1"/>
      </xdr:nvSpPr>
      <xdr:spPr>
        <a:xfrm>
          <a:off x="5006518" y="4497121"/>
          <a:ext cx="3185711" cy="530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11CC2309-6D09-455B-B422-DEC743ED52C0}" type="TxLink">
            <a:rPr lang="en-US" sz="950" b="0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l"/>
            <a:t>In my work unit, differences in performance are recognized in a meaningful way.</a:t>
          </a:fld>
          <a:endParaRPr lang="en-US" sz="950" b="0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462584</xdr:colOff>
      <xdr:row>26</xdr:row>
      <xdr:rowOff>189801</xdr:rowOff>
    </xdr:from>
    <xdr:to>
      <xdr:col>13</xdr:col>
      <xdr:colOff>590037</xdr:colOff>
      <xdr:row>30</xdr:row>
      <xdr:rowOff>33558</xdr:rowOff>
    </xdr:to>
    <xdr:sp macro="" textlink="$Q$56">
      <xdr:nvSpPr>
        <xdr:cNvPr id="49" name="TextBox 48"/>
        <xdr:cNvSpPr txBox="1"/>
      </xdr:nvSpPr>
      <xdr:spPr>
        <a:xfrm>
          <a:off x="5006009" y="4990401"/>
          <a:ext cx="3175453" cy="529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100FB535-7647-4B52-A819-B26135FCB85E}" type="TxLink">
            <a:rPr lang="en-US" sz="950" b="0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l"/>
            <a:t>Awards in my work unit depend on how well employees perform their jobs.</a:t>
          </a:fld>
          <a:endParaRPr lang="en-US" sz="950" b="0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454301</xdr:colOff>
      <xdr:row>30</xdr:row>
      <xdr:rowOff>3578</xdr:rowOff>
    </xdr:from>
    <xdr:to>
      <xdr:col>13</xdr:col>
      <xdr:colOff>581754</xdr:colOff>
      <xdr:row>33</xdr:row>
      <xdr:rowOff>46118</xdr:rowOff>
    </xdr:to>
    <xdr:sp macro="" textlink="$S$56">
      <xdr:nvSpPr>
        <xdr:cNvPr id="50" name="TextBox 49"/>
        <xdr:cNvSpPr txBox="1"/>
      </xdr:nvSpPr>
      <xdr:spPr>
        <a:xfrm>
          <a:off x="4996993" y="5490711"/>
          <a:ext cx="3182780" cy="526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AB2C9BD5-F01E-4BCF-A174-3DFDBA2C7CC9}" type="TxLink">
            <a:rPr lang="en-US" sz="950" b="0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l"/>
            <a:t>In my work unit, steps are taken to deal with a poor performer who cannot or will not improve.</a:t>
          </a:fld>
          <a:endParaRPr lang="en-US" sz="950" b="0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447261</xdr:colOff>
      <xdr:row>33</xdr:row>
      <xdr:rowOff>19295</xdr:rowOff>
    </xdr:from>
    <xdr:to>
      <xdr:col>13</xdr:col>
      <xdr:colOff>572229</xdr:colOff>
      <xdr:row>36</xdr:row>
      <xdr:rowOff>61834</xdr:rowOff>
    </xdr:to>
    <xdr:sp macro="" textlink="$U$56">
      <xdr:nvSpPr>
        <xdr:cNvPr id="51" name="TextBox 50"/>
        <xdr:cNvSpPr txBox="1"/>
      </xdr:nvSpPr>
      <xdr:spPr>
        <a:xfrm>
          <a:off x="4989953" y="5990005"/>
          <a:ext cx="3180295" cy="5261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DA8D1500-401B-4E9E-8BD0-4C251A1D50F9}" type="TxLink">
            <a:rPr lang="en-US" sz="950" b="0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l"/>
            <a:t>The people I work with cooperate to get the job done.</a:t>
          </a:fld>
          <a:endParaRPr lang="en-US" sz="950" b="0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447261</xdr:colOff>
      <xdr:row>36</xdr:row>
      <xdr:rowOff>44081</xdr:rowOff>
    </xdr:from>
    <xdr:to>
      <xdr:col>13</xdr:col>
      <xdr:colOff>572229</xdr:colOff>
      <xdr:row>39</xdr:row>
      <xdr:rowOff>86621</xdr:rowOff>
    </xdr:to>
    <xdr:sp macro="" textlink="$W$56">
      <xdr:nvSpPr>
        <xdr:cNvPr id="52" name="TextBox 51"/>
        <xdr:cNvSpPr txBox="1"/>
      </xdr:nvSpPr>
      <xdr:spPr>
        <a:xfrm>
          <a:off x="4989953" y="6498368"/>
          <a:ext cx="3180295" cy="5261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555B4945-31F0-45C9-B465-4AA530CCBD40}" type="TxLink">
            <a:rPr lang="en-US" sz="950" b="0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l"/>
            <a:t>I believe the results of this survey will be used to make my agency a better place to work.</a:t>
          </a:fld>
          <a:endParaRPr lang="en-US" sz="950" b="0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13</xdr:col>
      <xdr:colOff>563218</xdr:colOff>
      <xdr:row>24</xdr:row>
      <xdr:rowOff>62488</xdr:rowOff>
    </xdr:from>
    <xdr:to>
      <xdr:col>17</xdr:col>
      <xdr:colOff>91110</xdr:colOff>
      <xdr:row>38</xdr:row>
      <xdr:rowOff>116590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2</xdr:col>
      <xdr:colOff>151680</xdr:colOff>
      <xdr:row>17</xdr:row>
      <xdr:rowOff>95246</xdr:rowOff>
    </xdr:from>
    <xdr:to>
      <xdr:col>5</xdr:col>
      <xdr:colOff>466278</xdr:colOff>
      <xdr:row>23</xdr:row>
      <xdr:rowOff>68969</xdr:rowOff>
    </xdr:to>
    <xdr:grpSp>
      <xdr:nvGrpSpPr>
        <xdr:cNvPr id="57" name="Group 56"/>
        <xdr:cNvGrpSpPr/>
      </xdr:nvGrpSpPr>
      <xdr:grpSpPr>
        <a:xfrm>
          <a:off x="466005" y="3438521"/>
          <a:ext cx="1848123" cy="945273"/>
          <a:chOff x="376391" y="3619120"/>
          <a:chExt cx="1845167" cy="952880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391" y="3619120"/>
            <a:ext cx="1845167" cy="952880"/>
          </a:xfrm>
          <a:prstGeom prst="rect">
            <a:avLst/>
          </a:prstGeom>
        </xdr:spPr>
      </xdr:pic>
      <xdr:sp macro="" textlink="">
        <xdr:nvSpPr>
          <xdr:cNvPr id="10" name="TextBox 9"/>
          <xdr:cNvSpPr txBox="1"/>
        </xdr:nvSpPr>
        <xdr:spPr>
          <a:xfrm>
            <a:off x="971100" y="3662617"/>
            <a:ext cx="1170382" cy="8736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l"/>
            <a:r>
              <a:rPr lang="en-US" sz="12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items identified as </a:t>
            </a:r>
            <a:r>
              <a:rPr lang="en-US" sz="1200" b="1" i="0">
                <a:solidFill>
                  <a:srgbClr val="69701A"/>
                </a:solidFill>
                <a:effectLst/>
                <a:latin typeface="+mn-lt"/>
                <a:ea typeface="+mn-ea"/>
                <a:cs typeface="+mn-cs"/>
              </a:rPr>
              <a:t>strengths </a:t>
            </a:r>
          </a:p>
          <a:p>
            <a:pPr marL="0" indent="0" algn="l"/>
            <a:r>
              <a:rPr lang="en-US" sz="12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(65% positive or higher)</a:t>
            </a:r>
          </a:p>
        </xdr:txBody>
      </xdr:sp>
      <xdr:sp macro="" textlink="$Y$3">
        <xdr:nvSpPr>
          <xdr:cNvPr id="31" name="TextBox 30"/>
          <xdr:cNvSpPr txBox="1"/>
        </xdr:nvSpPr>
        <xdr:spPr>
          <a:xfrm>
            <a:off x="421898" y="3677860"/>
            <a:ext cx="583154" cy="845422"/>
          </a:xfrm>
          <a:prstGeom prst="round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A91DEFBB-AD17-4F2A-A53E-30C916E2BA7D}" type="TxLink">
              <a:rPr lang="en-US" sz="2400" b="0" i="0" u="none" strike="noStrike">
                <a:solidFill>
                  <a:schemeClr val="bg1"/>
                </a:solidFill>
                <a:latin typeface="+mn-lt"/>
                <a:ea typeface="+mn-ea"/>
                <a:cs typeface="Arial"/>
              </a:rPr>
              <a:pPr marL="0" indent="0" algn="ctr"/>
              <a:t>44</a:t>
            </a:fld>
            <a:endParaRPr lang="en-US" sz="2400" b="0" i="0" u="none" strike="noStrike">
              <a:solidFill>
                <a:schemeClr val="bg1"/>
              </a:solidFill>
              <a:latin typeface="+mn-lt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5</xdr:col>
      <xdr:colOff>600809</xdr:colOff>
      <xdr:row>17</xdr:row>
      <xdr:rowOff>104771</xdr:rowOff>
    </xdr:from>
    <xdr:to>
      <xdr:col>8</xdr:col>
      <xdr:colOff>359724</xdr:colOff>
      <xdr:row>23</xdr:row>
      <xdr:rowOff>79449</xdr:rowOff>
    </xdr:to>
    <xdr:grpSp>
      <xdr:nvGrpSpPr>
        <xdr:cNvPr id="7" name="Group 6"/>
        <xdr:cNvGrpSpPr/>
      </xdr:nvGrpSpPr>
      <xdr:grpSpPr>
        <a:xfrm>
          <a:off x="2448659" y="3448046"/>
          <a:ext cx="1844890" cy="946228"/>
          <a:chOff x="2447194" y="3450977"/>
          <a:chExt cx="1847088" cy="941832"/>
        </a:xfrm>
      </xdr:grpSpPr>
      <xdr:pic>
        <xdr:nvPicPr>
          <xdr:cNvPr id="2" name="Picture 1"/>
          <xdr:cNvPicPr>
            <a:picLocks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47194" y="3450977"/>
            <a:ext cx="1847088" cy="941832"/>
          </a:xfrm>
          <a:prstGeom prst="rect">
            <a:avLst/>
          </a:prstGeom>
        </xdr:spPr>
      </xdr:pic>
      <xdr:grpSp>
        <xdr:nvGrpSpPr>
          <xdr:cNvPr id="59" name="Group 58"/>
          <xdr:cNvGrpSpPr/>
        </xdr:nvGrpSpPr>
        <xdr:grpSpPr>
          <a:xfrm>
            <a:off x="2479125" y="3474885"/>
            <a:ext cx="1774361" cy="872281"/>
            <a:chOff x="2498777" y="3566289"/>
            <a:chExt cx="1773443" cy="896747"/>
          </a:xfrm>
        </xdr:grpSpPr>
        <xdr:sp macro="" textlink="">
          <xdr:nvSpPr>
            <xdr:cNvPr id="35" name="TextBox 34"/>
            <xdr:cNvSpPr txBox="1"/>
          </xdr:nvSpPr>
          <xdr:spPr>
            <a:xfrm>
              <a:off x="3080260" y="3566289"/>
              <a:ext cx="1191960" cy="896747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marL="0" indent="0" algn="l"/>
              <a:r>
                <a:rPr lang="en-US" sz="12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items identified as </a:t>
              </a:r>
              <a:r>
                <a:rPr lang="en-US" sz="1200" b="1" i="0" smtClean="0">
                  <a:solidFill>
                    <a:srgbClr val="B0342D"/>
                  </a:solidFill>
                  <a:effectLst/>
                  <a:latin typeface="+mn-lt"/>
                  <a:ea typeface="+mn-ea"/>
                  <a:cs typeface="+mn-cs"/>
                </a:rPr>
                <a:t>challenges</a:t>
              </a:r>
            </a:p>
            <a:p>
              <a:pPr marL="0" indent="0" algn="l"/>
              <a:r>
                <a:rPr lang="en-US" sz="12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(35% negative or higher)</a:t>
              </a:r>
            </a:p>
          </xdr:txBody>
        </xdr:sp>
        <xdr:sp macro="" textlink="$Z$3">
          <xdr:nvSpPr>
            <xdr:cNvPr id="40" name="TextBox 39"/>
            <xdr:cNvSpPr txBox="1"/>
          </xdr:nvSpPr>
          <xdr:spPr>
            <a:xfrm>
              <a:off x="2498777" y="3599222"/>
              <a:ext cx="593108" cy="841399"/>
            </a:xfrm>
            <a:prstGeom prst="round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marL="0" indent="0" algn="ctr"/>
              <a:fld id="{36274FF3-C076-46AD-B01E-9B85CC91F2B7}" type="TxLink">
                <a:rPr lang="en-US" sz="2400" b="0" i="0" u="none" strike="noStrike">
                  <a:solidFill>
                    <a:schemeClr val="bg1"/>
                  </a:solidFill>
                  <a:latin typeface="+mn-lt"/>
                  <a:ea typeface="+mn-ea"/>
                  <a:cs typeface="Arial"/>
                </a:rPr>
                <a:pPr marL="0" indent="0" algn="ctr"/>
                <a:t>0</a:t>
              </a:fld>
              <a:endParaRPr lang="en-US" sz="2400" b="0" i="0" u="none" strike="noStrike">
                <a:solidFill>
                  <a:schemeClr val="bg1"/>
                </a:solidFill>
                <a:latin typeface="+mn-lt"/>
                <a:ea typeface="+mn-ea"/>
                <a:cs typeface="Arial"/>
              </a:endParaRPr>
            </a:p>
          </xdr:txBody>
        </xdr:sp>
      </xdr:grpSp>
    </xdr:grpSp>
    <xdr:clientData/>
  </xdr:twoCellAnchor>
  <xdr:twoCellAnchor editAs="absolute">
    <xdr:from>
      <xdr:col>3</xdr:col>
      <xdr:colOff>10233</xdr:colOff>
      <xdr:row>24</xdr:row>
      <xdr:rowOff>58970</xdr:rowOff>
    </xdr:from>
    <xdr:to>
      <xdr:col>6</xdr:col>
      <xdr:colOff>260832</xdr:colOff>
      <xdr:row>26</xdr:row>
      <xdr:rowOff>77906</xdr:rowOff>
    </xdr:to>
    <xdr:sp macro="" textlink="">
      <xdr:nvSpPr>
        <xdr:cNvPr id="71" name="TextBox 70"/>
        <xdr:cNvSpPr txBox="1"/>
      </xdr:nvSpPr>
      <xdr:spPr>
        <a:xfrm>
          <a:off x="523118" y="4543047"/>
          <a:ext cx="2346099" cy="3413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600" b="1" i="0" u="none" strike="noStrike">
              <a:solidFill>
                <a:srgbClr val="375799"/>
              </a:solidFill>
              <a:latin typeface="+mn-lt"/>
              <a:ea typeface="+mn-ea"/>
              <a:cs typeface="Arial"/>
            </a:rPr>
            <a:t> Engagement Index Score</a:t>
          </a:r>
          <a:r>
            <a:rPr lang="en-US" sz="1600" b="1" i="0" u="none" strike="noStrike" baseline="0">
              <a:solidFill>
                <a:srgbClr val="375799"/>
              </a:solidFill>
              <a:latin typeface="+mn-lt"/>
              <a:ea typeface="+mn-ea"/>
              <a:cs typeface="Arial"/>
            </a:rPr>
            <a:t> </a:t>
          </a:r>
          <a:endParaRPr lang="en-US" sz="1600" b="1" i="0" u="none" strike="noStrike">
            <a:solidFill>
              <a:srgbClr val="375799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3</xdr:col>
      <xdr:colOff>145146</xdr:colOff>
      <xdr:row>26</xdr:row>
      <xdr:rowOff>81212</xdr:rowOff>
    </xdr:from>
    <xdr:to>
      <xdr:col>8</xdr:col>
      <xdr:colOff>162302</xdr:colOff>
      <xdr:row>30</xdr:row>
      <xdr:rowOff>69250</xdr:rowOff>
    </xdr:to>
    <xdr:grpSp>
      <xdr:nvGrpSpPr>
        <xdr:cNvPr id="8" name="Group 7"/>
        <xdr:cNvGrpSpPr/>
      </xdr:nvGrpSpPr>
      <xdr:grpSpPr>
        <a:xfrm>
          <a:off x="659496" y="4881812"/>
          <a:ext cx="3436631" cy="673838"/>
          <a:chOff x="1660696" y="4670648"/>
          <a:chExt cx="3440743" cy="679471"/>
        </a:xfrm>
      </xdr:grpSpPr>
      <xdr:sp macro="" textlink="$K$43">
        <xdr:nvSpPr>
          <xdr:cNvPr id="77" name="TextBox 76"/>
          <xdr:cNvSpPr txBox="1"/>
        </xdr:nvSpPr>
        <xdr:spPr>
          <a:xfrm>
            <a:off x="1660697" y="4670648"/>
            <a:ext cx="3432301" cy="3657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F61B5F2D-4AA9-4E5E-8577-3CE145BEAFE4}" type="TxLink">
              <a:rPr lang="en-US" sz="1200" b="1" i="0" u="none" strike="noStrike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pPr marL="0" indent="0" algn="ctr"/>
              <a:t>2018 ENGAGEMENT INDEX</a:t>
            </a:fld>
            <a:endParaRPr lang="en-US" sz="12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A$3">
        <xdr:nvSpPr>
          <xdr:cNvPr id="78" name="TextBox 77"/>
          <xdr:cNvSpPr txBox="1"/>
        </xdr:nvSpPr>
        <xdr:spPr>
          <a:xfrm>
            <a:off x="1660696" y="5016402"/>
            <a:ext cx="3440743" cy="33371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8D4868E8-ECF9-4CD2-8D0C-30FE74B44D6A}" type="TxLink">
              <a:rPr lang="en-US" sz="1600" b="1" i="0" u="none" strike="noStrike">
                <a:solidFill>
                  <a:srgbClr val="375799"/>
                </a:solidFill>
                <a:latin typeface="+mn-lt"/>
                <a:ea typeface="+mn-ea"/>
                <a:cs typeface="Arial"/>
              </a:rPr>
              <a:pPr marL="0" indent="0" algn="ctr"/>
              <a:t>72%</a:t>
            </a:fld>
            <a:endParaRPr lang="en-US" sz="1600" b="1" i="0" u="none" strike="noStrike">
              <a:solidFill>
                <a:srgbClr val="375799"/>
              </a:solidFill>
              <a:latin typeface="+mn-lt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3</xdr:col>
      <xdr:colOff>130493</xdr:colOff>
      <xdr:row>31</xdr:row>
      <xdr:rowOff>60460</xdr:rowOff>
    </xdr:from>
    <xdr:to>
      <xdr:col>8</xdr:col>
      <xdr:colOff>150310</xdr:colOff>
      <xdr:row>38</xdr:row>
      <xdr:rowOff>2536</xdr:rowOff>
    </xdr:to>
    <xdr:grpSp>
      <xdr:nvGrpSpPr>
        <xdr:cNvPr id="64" name="Group 63"/>
        <xdr:cNvGrpSpPr/>
      </xdr:nvGrpSpPr>
      <xdr:grpSpPr>
        <a:xfrm>
          <a:off x="644843" y="5708785"/>
          <a:ext cx="3439292" cy="1075551"/>
          <a:chOff x="1173448" y="5743185"/>
          <a:chExt cx="3437094" cy="1075586"/>
        </a:xfrm>
      </xdr:grpSpPr>
      <xdr:sp macro="" textlink="$K$44">
        <xdr:nvSpPr>
          <xdr:cNvPr id="72" name="TextBox 71"/>
          <xdr:cNvSpPr txBox="1"/>
        </xdr:nvSpPr>
        <xdr:spPr>
          <a:xfrm>
            <a:off x="1173448" y="5767459"/>
            <a:ext cx="1093931" cy="67108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8742AA4E-8C17-4577-99F4-C101EDBD1D8B}" type="TxLink">
              <a:rPr lang="en-US" sz="1200" b="1" i="0" u="none" strike="noStrike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pPr marL="0" indent="0" algn="ctr"/>
              <a:t>LEADERS LEAD</a:t>
            </a:fld>
            <a:endParaRPr lang="en-US" sz="12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B$3">
        <xdr:nvSpPr>
          <xdr:cNvPr id="79" name="TextBox 78"/>
          <xdr:cNvSpPr txBox="1"/>
        </xdr:nvSpPr>
        <xdr:spPr>
          <a:xfrm>
            <a:off x="1173479" y="6446092"/>
            <a:ext cx="1093930" cy="36160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4747B923-8A78-4C22-A4D5-7FB36451E16F}" type="TxLink">
              <a:rPr lang="en-US" sz="1600" b="1" i="0" u="none" strike="noStrike">
                <a:solidFill>
                  <a:srgbClr val="375799"/>
                </a:solidFill>
                <a:latin typeface="+mn-lt"/>
                <a:ea typeface="+mn-ea"/>
                <a:cs typeface="Arial"/>
              </a:rPr>
              <a:pPr marL="0" indent="0" algn="ctr"/>
              <a:t>65%</a:t>
            </a:fld>
            <a:endParaRPr lang="en-US" sz="1600" b="1" i="0" u="none" strike="noStrike">
              <a:solidFill>
                <a:srgbClr val="375799"/>
              </a:solidFill>
              <a:latin typeface="+mn-lt"/>
              <a:ea typeface="+mn-ea"/>
              <a:cs typeface="Arial"/>
            </a:endParaRPr>
          </a:p>
        </xdr:txBody>
      </xdr:sp>
      <xdr:sp macro="" textlink="$K$45">
        <xdr:nvSpPr>
          <xdr:cNvPr id="73" name="TextBox 72"/>
          <xdr:cNvSpPr txBox="1"/>
        </xdr:nvSpPr>
        <xdr:spPr>
          <a:xfrm>
            <a:off x="2358722" y="5761099"/>
            <a:ext cx="1091878" cy="672133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95BCDE70-2989-4E22-88EC-D1B97D065046}" type="TxLink">
              <a:rPr lang="en-US" sz="1200" b="1" i="0" u="none" strike="noStrike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pPr marL="0" indent="0" algn="ctr"/>
              <a:t>SUPERVISORS</a:t>
            </a:fld>
            <a:endParaRPr lang="en-US" sz="12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C$3">
        <xdr:nvSpPr>
          <xdr:cNvPr id="80" name="TextBox 79"/>
          <xdr:cNvSpPr txBox="1"/>
        </xdr:nvSpPr>
        <xdr:spPr>
          <a:xfrm>
            <a:off x="2361584" y="6440390"/>
            <a:ext cx="1064717" cy="37838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A48A7288-10C6-4F49-A62C-8924915088FF}" type="TxLink">
              <a:rPr lang="en-US" sz="1600" b="1" i="0" u="none" strike="noStrike">
                <a:solidFill>
                  <a:srgbClr val="375799"/>
                </a:solidFill>
                <a:latin typeface="+mn-lt"/>
                <a:ea typeface="+mn-ea"/>
                <a:cs typeface="Arial"/>
              </a:rPr>
              <a:pPr marL="0" indent="0" algn="ctr"/>
              <a:t>71%</a:t>
            </a:fld>
            <a:endParaRPr lang="en-US" sz="1600" b="1" i="0" u="none" strike="noStrike">
              <a:solidFill>
                <a:srgbClr val="375799"/>
              </a:solidFill>
              <a:latin typeface="+mn-lt"/>
              <a:ea typeface="+mn-ea"/>
              <a:cs typeface="Arial"/>
            </a:endParaRPr>
          </a:p>
        </xdr:txBody>
      </xdr:sp>
      <xdr:sp macro="" textlink="$K$46">
        <xdr:nvSpPr>
          <xdr:cNvPr id="76" name="TextBox 75"/>
          <xdr:cNvSpPr txBox="1"/>
        </xdr:nvSpPr>
        <xdr:spPr>
          <a:xfrm>
            <a:off x="3538463" y="5743185"/>
            <a:ext cx="1063668" cy="69453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BB522C53-D9D0-4834-9F9A-A2C8E3DF4A1B}" type="TxLink">
              <a:rPr lang="en-US" sz="1200" b="1" i="0" u="none" strike="noStrike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pPr marL="0" indent="0" algn="ctr"/>
              <a:t>INTRINSIC WORK EXPERIENCE</a:t>
            </a:fld>
            <a:endParaRPr lang="en-US" sz="12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D$3">
        <xdr:nvSpPr>
          <xdr:cNvPr id="81" name="TextBox 80"/>
          <xdr:cNvSpPr txBox="1"/>
        </xdr:nvSpPr>
        <xdr:spPr>
          <a:xfrm>
            <a:off x="3533777" y="6446751"/>
            <a:ext cx="1076765" cy="362124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DE9F5776-225C-4A25-81FC-A9344675D545}" type="TxLink">
              <a:rPr lang="en-US" sz="1600" b="1" i="0" u="none" strike="noStrike">
                <a:solidFill>
                  <a:srgbClr val="375799"/>
                </a:solidFill>
                <a:latin typeface="+mn-lt"/>
                <a:ea typeface="+mn-ea"/>
                <a:cs typeface="Arial"/>
              </a:rPr>
              <a:pPr marL="0" indent="0" algn="ctr"/>
              <a:t>81%</a:t>
            </a:fld>
            <a:endParaRPr lang="en-US" sz="1600" b="1" i="0" u="none" strike="noStrike">
              <a:solidFill>
                <a:srgbClr val="375799"/>
              </a:solidFill>
              <a:latin typeface="+mn-lt"/>
              <a:ea typeface="+mn-ea"/>
              <a:cs typeface="Arial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39684</xdr:colOff>
      <xdr:row>35</xdr:row>
      <xdr:rowOff>146884</xdr:rowOff>
    </xdr:from>
    <xdr:to>
      <xdr:col>13</xdr:col>
      <xdr:colOff>362713</xdr:colOff>
      <xdr:row>39</xdr:row>
      <xdr:rowOff>39369</xdr:rowOff>
    </xdr:to>
    <xdr:sp macro="" textlink="">
      <xdr:nvSpPr>
        <xdr:cNvPr id="268" name="Rectangle 267"/>
        <xdr:cNvSpPr/>
      </xdr:nvSpPr>
      <xdr:spPr>
        <a:xfrm>
          <a:off x="2643184" y="6433384"/>
          <a:ext cx="5307779" cy="527485"/>
        </a:xfrm>
        <a:prstGeom prst="rect">
          <a:avLst/>
        </a:prstGeom>
        <a:solidFill>
          <a:srgbClr val="D3D3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39684</xdr:colOff>
      <xdr:row>29</xdr:row>
      <xdr:rowOff>78470</xdr:rowOff>
    </xdr:from>
    <xdr:to>
      <xdr:col>13</xdr:col>
      <xdr:colOff>362713</xdr:colOff>
      <xdr:row>32</xdr:row>
      <xdr:rowOff>126466</xdr:rowOff>
    </xdr:to>
    <xdr:sp macro="" textlink="">
      <xdr:nvSpPr>
        <xdr:cNvPr id="269" name="Rectangle 268"/>
        <xdr:cNvSpPr/>
      </xdr:nvSpPr>
      <xdr:spPr>
        <a:xfrm>
          <a:off x="2643184" y="5412470"/>
          <a:ext cx="5307779" cy="524246"/>
        </a:xfrm>
        <a:prstGeom prst="rect">
          <a:avLst/>
        </a:prstGeom>
        <a:solidFill>
          <a:srgbClr val="D3D3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39684</xdr:colOff>
      <xdr:row>23</xdr:row>
      <xdr:rowOff>112967</xdr:rowOff>
    </xdr:from>
    <xdr:to>
      <xdr:col>13</xdr:col>
      <xdr:colOff>359355</xdr:colOff>
      <xdr:row>26</xdr:row>
      <xdr:rowOff>152787</xdr:rowOff>
    </xdr:to>
    <xdr:sp macro="" textlink="">
      <xdr:nvSpPr>
        <xdr:cNvPr id="270" name="Rectangle 269"/>
        <xdr:cNvSpPr/>
      </xdr:nvSpPr>
      <xdr:spPr>
        <a:xfrm>
          <a:off x="2643184" y="4399217"/>
          <a:ext cx="5304421" cy="516070"/>
        </a:xfrm>
        <a:prstGeom prst="rect">
          <a:avLst/>
        </a:prstGeom>
        <a:solidFill>
          <a:srgbClr val="D3D3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461941</xdr:colOff>
      <xdr:row>22</xdr:row>
      <xdr:rowOff>23813</xdr:rowOff>
    </xdr:from>
    <xdr:to>
      <xdr:col>13</xdr:col>
      <xdr:colOff>296769</xdr:colOff>
      <xdr:row>38</xdr:row>
      <xdr:rowOff>67861</xdr:rowOff>
    </xdr:to>
    <xdr:grpSp>
      <xdr:nvGrpSpPr>
        <xdr:cNvPr id="271" name="Group 270"/>
        <xdr:cNvGrpSpPr/>
      </xdr:nvGrpSpPr>
      <xdr:grpSpPr>
        <a:xfrm>
          <a:off x="6100741" y="4195763"/>
          <a:ext cx="1787453" cy="2720573"/>
          <a:chOff x="6167441" y="1201916"/>
          <a:chExt cx="1791130" cy="2643467"/>
        </a:xfrm>
      </xdr:grpSpPr>
      <xdr:sp macro="" textlink="$AE$21">
        <xdr:nvSpPr>
          <xdr:cNvPr id="272" name="TextBox 271"/>
          <xdr:cNvSpPr txBox="1"/>
        </xdr:nvSpPr>
        <xdr:spPr>
          <a:xfrm>
            <a:off x="6167441" y="1571858"/>
            <a:ext cx="457009" cy="270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E65E3C01-06B8-4B83-B025-317007B37294}" type="TxLink">
              <a:rPr lang="en-US" sz="1050" b="1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 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E$22">
        <xdr:nvSpPr>
          <xdr:cNvPr id="273" name="TextBox 272"/>
          <xdr:cNvSpPr txBox="1"/>
        </xdr:nvSpPr>
        <xdr:spPr>
          <a:xfrm>
            <a:off x="6167441" y="2065256"/>
            <a:ext cx="457009" cy="2622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409FD2DC-AAA1-4FE9-9B84-8DA5DF16BDDF}" type="TxLink">
              <a:rPr lang="en-US" sz="1050" b="1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 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E$24">
        <xdr:nvSpPr>
          <xdr:cNvPr id="274" name="TextBox 273"/>
          <xdr:cNvSpPr txBox="1"/>
        </xdr:nvSpPr>
        <xdr:spPr>
          <a:xfrm>
            <a:off x="6167442" y="3089885"/>
            <a:ext cx="457009" cy="2382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BB786E45-25E8-4ED9-8FB0-4F7EFAEA7884}" type="TxLink">
              <a:rPr lang="en-US" sz="1050" b="1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 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E$25">
        <xdr:nvSpPr>
          <xdr:cNvPr id="275" name="TextBox 274"/>
          <xdr:cNvSpPr txBox="1"/>
        </xdr:nvSpPr>
        <xdr:spPr>
          <a:xfrm>
            <a:off x="6167442" y="3603680"/>
            <a:ext cx="457009" cy="2417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F3440E80-4D01-476B-8A88-5E078696F561}" type="TxLink">
              <a:rPr lang="en-US" sz="1050" b="1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 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F$21">
        <xdr:nvSpPr>
          <xdr:cNvPr id="276" name="TextBox 275"/>
          <xdr:cNvSpPr txBox="1"/>
        </xdr:nvSpPr>
        <xdr:spPr>
          <a:xfrm>
            <a:off x="6621631" y="1574343"/>
            <a:ext cx="457200" cy="2676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D8578B12-EB75-4A41-8D6D-814761ADEFCA}" type="TxLink">
              <a:rPr lang="en-US" sz="1050" b="1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 </a:t>
            </a:fld>
            <a:endParaRPr lang="en-US" sz="1050" b="0" i="0" u="none" strike="noStrike">
              <a:solidFill>
                <a:srgbClr val="595959"/>
              </a:solidFill>
              <a:effectLst/>
              <a:latin typeface="+mn-lt"/>
              <a:ea typeface="+mn-ea"/>
              <a:cs typeface="Arial"/>
            </a:endParaRPr>
          </a:p>
        </xdr:txBody>
      </xdr:sp>
      <xdr:sp macro="" textlink="$AF$22">
        <xdr:nvSpPr>
          <xdr:cNvPr id="277" name="TextBox 276"/>
          <xdr:cNvSpPr txBox="1"/>
        </xdr:nvSpPr>
        <xdr:spPr>
          <a:xfrm>
            <a:off x="6621631" y="2065256"/>
            <a:ext cx="457200" cy="2622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4E7EB35A-AFD2-4DF8-80B6-A6EC1DF6D999}" type="TxLink">
              <a:rPr lang="en-US" sz="1050" b="1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 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F$24">
        <xdr:nvSpPr>
          <xdr:cNvPr id="278" name="TextBox 277"/>
          <xdr:cNvSpPr txBox="1"/>
        </xdr:nvSpPr>
        <xdr:spPr>
          <a:xfrm>
            <a:off x="6621631" y="3089885"/>
            <a:ext cx="457200" cy="2382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F66718EB-BF64-4D3D-A1AF-C2994EE74E5C}" type="TxLink">
              <a:rPr lang="en-US" sz="1050" b="1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 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F$25">
        <xdr:nvSpPr>
          <xdr:cNvPr id="279" name="TextBox 278"/>
          <xdr:cNvSpPr txBox="1"/>
        </xdr:nvSpPr>
        <xdr:spPr>
          <a:xfrm>
            <a:off x="6621631" y="3607407"/>
            <a:ext cx="457200" cy="2379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77DA7C8C-2794-4690-B02A-387D135DE1A6}" type="TxLink">
              <a:rPr lang="en-US" sz="1050" b="1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 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G$21">
        <xdr:nvSpPr>
          <xdr:cNvPr id="280" name="TextBox 279"/>
          <xdr:cNvSpPr txBox="1"/>
        </xdr:nvSpPr>
        <xdr:spPr>
          <a:xfrm>
            <a:off x="7066863" y="1571858"/>
            <a:ext cx="449109" cy="270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54A12B9E-0C41-4333-A25D-3E823F208F6B}" type="TxLink">
              <a:rPr lang="en-US" sz="1050" b="1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87%</a:t>
            </a:fld>
            <a:endParaRPr lang="en-US" sz="1050" b="0" i="0" u="none" strike="noStrike">
              <a:solidFill>
                <a:srgbClr val="595959"/>
              </a:solidFill>
              <a:effectLst/>
              <a:latin typeface="+mn-lt"/>
              <a:ea typeface="+mn-ea"/>
              <a:cs typeface="Arial"/>
            </a:endParaRPr>
          </a:p>
        </xdr:txBody>
      </xdr:sp>
      <xdr:sp macro="" textlink="$AG$22">
        <xdr:nvSpPr>
          <xdr:cNvPr id="281" name="TextBox 280"/>
          <xdr:cNvSpPr txBox="1"/>
        </xdr:nvSpPr>
        <xdr:spPr>
          <a:xfrm>
            <a:off x="7066863" y="2065256"/>
            <a:ext cx="449109" cy="2622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65370DA9-2352-4090-B996-CE51D77E1E73}" type="TxLink">
              <a:rPr lang="en-US" sz="1050" b="1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80%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G$24">
        <xdr:nvSpPr>
          <xdr:cNvPr id="282" name="TextBox 281"/>
          <xdr:cNvSpPr txBox="1"/>
        </xdr:nvSpPr>
        <xdr:spPr>
          <a:xfrm>
            <a:off x="7066863" y="3089885"/>
            <a:ext cx="449109" cy="2382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69290064-92EF-447A-8AF0-58CCD8C172B9}" type="TxLink">
              <a:rPr lang="en-US" sz="1050" b="1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68%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G$25">
        <xdr:nvSpPr>
          <xdr:cNvPr id="283" name="TextBox 282"/>
          <xdr:cNvSpPr txBox="1"/>
        </xdr:nvSpPr>
        <xdr:spPr>
          <a:xfrm>
            <a:off x="7066863" y="3603680"/>
            <a:ext cx="449109" cy="2417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5F25A2F4-061B-42D5-B495-21FFF126F2DB}" type="TxLink">
              <a:rPr lang="en-US" sz="1050" b="1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85%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Y$28">
        <xdr:nvSpPr>
          <xdr:cNvPr id="284" name="TextBox 283"/>
          <xdr:cNvSpPr txBox="1"/>
        </xdr:nvSpPr>
        <xdr:spPr>
          <a:xfrm>
            <a:off x="7062347" y="1201916"/>
            <a:ext cx="457200" cy="2559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9398981C-3C71-4FF5-ACDE-390F25D0F2AA}" type="TxLink">
              <a:rPr lang="en-US" sz="1200" b="0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 </a:t>
            </a:fld>
            <a:endParaRPr lang="en-US" sz="120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X$28">
        <xdr:nvSpPr>
          <xdr:cNvPr id="285" name="TextBox 284"/>
          <xdr:cNvSpPr txBox="1"/>
        </xdr:nvSpPr>
        <xdr:spPr>
          <a:xfrm>
            <a:off x="6624156" y="1201916"/>
            <a:ext cx="457200" cy="2559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11D2DFAF-E822-40BB-938B-45B98AE9F21F}" type="TxLink">
              <a:rPr lang="en-US" sz="1200" b="0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2016</a:t>
            </a:fld>
            <a:endParaRPr lang="en-US" sz="120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W$28">
        <xdr:nvSpPr>
          <xdr:cNvPr id="286" name="TextBox 285"/>
          <xdr:cNvSpPr txBox="1"/>
        </xdr:nvSpPr>
        <xdr:spPr>
          <a:xfrm>
            <a:off x="6172841" y="1201916"/>
            <a:ext cx="457200" cy="2559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43A0D45C-11A4-4832-8268-4A4D439D9BD3}" type="TxLink">
              <a:rPr lang="en-US" sz="1200" b="0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2015</a:t>
            </a:fld>
            <a:endParaRPr lang="en-US" sz="120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E$23">
        <xdr:nvSpPr>
          <xdr:cNvPr id="287" name="TextBox 286"/>
          <xdr:cNvSpPr txBox="1"/>
        </xdr:nvSpPr>
        <xdr:spPr>
          <a:xfrm>
            <a:off x="6167442" y="2568563"/>
            <a:ext cx="457009" cy="2568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2B4B78EE-6AEC-45F4-AF6F-506EBEAB5C1D}" type="TxLink">
              <a:rPr lang="en-US" sz="1050" b="1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 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F$23">
        <xdr:nvSpPr>
          <xdr:cNvPr id="288" name="TextBox 287"/>
          <xdr:cNvSpPr txBox="1"/>
        </xdr:nvSpPr>
        <xdr:spPr>
          <a:xfrm>
            <a:off x="6621631" y="2568563"/>
            <a:ext cx="457200" cy="2568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3270F0F6-C167-48AD-BE11-C6E7572ADC6A}" type="TxLink">
              <a:rPr lang="en-US" sz="1050" b="1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 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G$23">
        <xdr:nvSpPr>
          <xdr:cNvPr id="289" name="TextBox 288"/>
          <xdr:cNvSpPr txBox="1"/>
        </xdr:nvSpPr>
        <xdr:spPr>
          <a:xfrm>
            <a:off x="7066863" y="2566079"/>
            <a:ext cx="449109" cy="25931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72C4ECEB-B60F-4F49-B75E-76815C4EF814}" type="TxLink">
              <a:rPr lang="en-US" sz="1050" b="1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70%</a:t>
            </a:fld>
            <a:endParaRPr lang="en-US" sz="1050" b="0" i="0" u="none" strike="noStrike">
              <a:solidFill>
                <a:srgbClr val="595959"/>
              </a:solidFill>
              <a:effectLst/>
              <a:latin typeface="Arial"/>
              <a:ea typeface="+mn-ea"/>
              <a:cs typeface="Arial"/>
            </a:endParaRPr>
          </a:p>
        </xdr:txBody>
      </xdr:sp>
      <xdr:grpSp>
        <xdr:nvGrpSpPr>
          <xdr:cNvPr id="290" name="Group 289"/>
          <xdr:cNvGrpSpPr/>
        </xdr:nvGrpSpPr>
        <xdr:grpSpPr>
          <a:xfrm>
            <a:off x="6167441" y="1201916"/>
            <a:ext cx="1791130" cy="2643467"/>
            <a:chOff x="6167441" y="1201916"/>
            <a:chExt cx="1791130" cy="2643467"/>
          </a:xfrm>
        </xdr:grpSpPr>
        <xdr:sp macro="" textlink="$W$29">
          <xdr:nvSpPr>
            <xdr:cNvPr id="299" name="TextBox 298"/>
            <xdr:cNvSpPr txBox="1"/>
          </xdr:nvSpPr>
          <xdr:spPr>
            <a:xfrm>
              <a:off x="6172840" y="1201916"/>
              <a:ext cx="457200" cy="255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581AB770-A01A-4CE3-BEB9-EACD65356B72}" type="TxLink">
                <a:rPr lang="en-US" sz="1200" b="1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 </a:t>
              </a:fld>
              <a:endParaRPr lang="en-US" sz="120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Y$29">
          <xdr:nvSpPr>
            <xdr:cNvPr id="301" name="TextBox 300"/>
            <xdr:cNvSpPr txBox="1"/>
          </xdr:nvSpPr>
          <xdr:spPr>
            <a:xfrm>
              <a:off x="7065206" y="1201916"/>
              <a:ext cx="457200" cy="255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DB37E940-7E7B-4CF1-B122-1EC6C6377DE0}" type="TxLink">
                <a:rPr lang="en-US" sz="1200" b="1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2017</a:t>
              </a:fld>
              <a:endParaRPr lang="en-US" sz="120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X$29">
          <xdr:nvSpPr>
            <xdr:cNvPr id="302" name="TextBox 301"/>
            <xdr:cNvSpPr txBox="1"/>
          </xdr:nvSpPr>
          <xdr:spPr>
            <a:xfrm>
              <a:off x="6621631" y="1201916"/>
              <a:ext cx="457200" cy="255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078E32A8-93FC-40B6-B242-202FA412E113}" type="TxLink">
                <a:rPr lang="en-US" sz="1200" b="1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 </a:t>
              </a:fld>
              <a:endParaRPr lang="en-US" sz="120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Z$23">
          <xdr:nvSpPr>
            <xdr:cNvPr id="291" name="TextBox 290"/>
            <xdr:cNvSpPr txBox="1"/>
          </xdr:nvSpPr>
          <xdr:spPr>
            <a:xfrm>
              <a:off x="7493568" y="2568563"/>
              <a:ext cx="465003" cy="256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BA12C3E3-6989-4E58-86CC-B42960C9D6FB}" type="TxLink">
                <a:rPr lang="en-US" sz="1050" b="1" i="0" u="none" strike="noStrike">
                  <a:solidFill>
                    <a:srgbClr val="37579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51%</a:t>
              </a:fld>
              <a:endParaRPr lang="en-US" sz="1050" b="1" i="0" u="none" strike="noStrike">
                <a:solidFill>
                  <a:srgbClr val="375799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A$23">
          <xdr:nvSpPr>
            <xdr:cNvPr id="292" name="TextBox 291"/>
            <xdr:cNvSpPr txBox="1"/>
          </xdr:nvSpPr>
          <xdr:spPr>
            <a:xfrm>
              <a:off x="6167442" y="2568563"/>
              <a:ext cx="457009" cy="256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0AB82152-1E5D-4BAD-871F-4E316FDD3AC9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61%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Z$21">
          <xdr:nvSpPr>
            <xdr:cNvPr id="293" name="TextBox 292"/>
            <xdr:cNvSpPr txBox="1"/>
          </xdr:nvSpPr>
          <xdr:spPr>
            <a:xfrm>
              <a:off x="7493568" y="1571858"/>
              <a:ext cx="465003" cy="270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B7329FC1-2C43-4EBC-B4F1-EEE320A7D0ED}" type="TxLink">
                <a:rPr lang="en-US" sz="1050" b="1" i="0" u="none" strike="noStrike">
                  <a:solidFill>
                    <a:srgbClr val="37579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67%</a:t>
              </a:fld>
              <a:endParaRPr lang="en-US" sz="1050" b="1" i="0" u="none" strike="noStrike">
                <a:solidFill>
                  <a:srgbClr val="375799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Z$22">
          <xdr:nvSpPr>
            <xdr:cNvPr id="294" name="TextBox 293"/>
            <xdr:cNvSpPr txBox="1"/>
          </xdr:nvSpPr>
          <xdr:spPr>
            <a:xfrm>
              <a:off x="7493568" y="2065256"/>
              <a:ext cx="465003" cy="262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BBA3CEB3-CF7A-4BEB-8126-3CB4124A067A}" type="TxLink">
                <a:rPr lang="en-US" sz="1050" b="1" i="0" u="none" strike="noStrike">
                  <a:solidFill>
                    <a:srgbClr val="37579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60%</a:t>
              </a:fld>
              <a:endParaRPr lang="en-US" sz="1050" b="1" i="0" u="none" strike="noStrike">
                <a:solidFill>
                  <a:srgbClr val="375799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B$23">
          <xdr:nvSpPr>
            <xdr:cNvPr id="295" name="TextBox 294"/>
            <xdr:cNvSpPr txBox="1"/>
          </xdr:nvSpPr>
          <xdr:spPr>
            <a:xfrm>
              <a:off x="6624156" y="2568563"/>
              <a:ext cx="457200" cy="256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F2A1EC56-FDD2-4FB0-9D91-B43E26DACBCE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62%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C$23">
          <xdr:nvSpPr>
            <xdr:cNvPr id="296" name="TextBox 295"/>
            <xdr:cNvSpPr txBox="1"/>
          </xdr:nvSpPr>
          <xdr:spPr>
            <a:xfrm>
              <a:off x="7062969" y="2566079"/>
              <a:ext cx="449109" cy="2593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854D8DD7-6B1A-4C18-A04F-33CB9530E895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 </a:t>
              </a:fld>
              <a:endParaRPr lang="en-US" sz="1050" b="0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endParaRPr>
            </a:p>
          </xdr:txBody>
        </xdr:sp>
        <xdr:sp macro="" textlink="$Z$24">
          <xdr:nvSpPr>
            <xdr:cNvPr id="297" name="TextBox 296"/>
            <xdr:cNvSpPr txBox="1"/>
          </xdr:nvSpPr>
          <xdr:spPr>
            <a:xfrm>
              <a:off x="7493568" y="3089884"/>
              <a:ext cx="465003" cy="238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29AF4112-82A9-438A-B9CC-5758B1795301}" type="TxLink">
                <a:rPr lang="en-US" sz="1050" b="1" i="0" u="none" strike="noStrike">
                  <a:solidFill>
                    <a:srgbClr val="37579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49%</a:t>
              </a:fld>
              <a:endParaRPr lang="en-US" sz="1050" b="1" i="0" u="none" strike="noStrike">
                <a:solidFill>
                  <a:srgbClr val="375799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Z$25">
          <xdr:nvSpPr>
            <xdr:cNvPr id="298" name="TextBox 297"/>
            <xdr:cNvSpPr txBox="1"/>
          </xdr:nvSpPr>
          <xdr:spPr>
            <a:xfrm>
              <a:off x="7493568" y="3607407"/>
              <a:ext cx="465003" cy="237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37C238D5-3240-4DD4-8D0B-FDCB2DE1192E}" type="TxLink">
                <a:rPr lang="en-US" sz="1050" b="1" i="0" u="none" strike="noStrike">
                  <a:solidFill>
                    <a:srgbClr val="37579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67%</a:t>
              </a:fld>
              <a:endParaRPr lang="en-US" sz="1050" b="1" i="0" u="none" strike="noStrike">
                <a:solidFill>
                  <a:srgbClr val="375799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300" name="TextBox 299"/>
            <xdr:cNvSpPr txBox="1"/>
          </xdr:nvSpPr>
          <xdr:spPr>
            <a:xfrm>
              <a:off x="7495042" y="1201916"/>
              <a:ext cx="457200" cy="255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r>
                <a:rPr lang="en-US" sz="1200" b="1" i="0" u="none" strike="noStrike" baseline="0">
                  <a:solidFill>
                    <a:srgbClr val="375799"/>
                  </a:solidFill>
                  <a:effectLst/>
                  <a:latin typeface="+mn-lt"/>
                  <a:ea typeface="+mn-ea"/>
                  <a:cs typeface="Arial" panose="020B0604020202020204" pitchFamily="34" charset="0"/>
                </a:rPr>
                <a:t>2018</a:t>
              </a:r>
              <a:endParaRPr lang="en-US" sz="1200" b="1" i="0" u="none" strike="noStrike">
                <a:solidFill>
                  <a:srgbClr val="375799"/>
                </a:solidFill>
                <a:effectLst/>
                <a:latin typeface="+mn-lt"/>
                <a:ea typeface="+mn-ea"/>
                <a:cs typeface="Arial" panose="020B0604020202020204" pitchFamily="34" charset="0"/>
              </a:endParaRPr>
            </a:p>
          </xdr:txBody>
        </xdr:sp>
        <xdr:sp macro="" textlink="$AA$21">
          <xdr:nvSpPr>
            <xdr:cNvPr id="303" name="TextBox 302"/>
            <xdr:cNvSpPr txBox="1"/>
          </xdr:nvSpPr>
          <xdr:spPr>
            <a:xfrm>
              <a:off x="6167441" y="1574343"/>
              <a:ext cx="457009" cy="267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57CF9756-3B75-4327-8A3A-619CFAA3BFC3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75%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A$22">
          <xdr:nvSpPr>
            <xdr:cNvPr id="304" name="TextBox 303"/>
            <xdr:cNvSpPr txBox="1"/>
          </xdr:nvSpPr>
          <xdr:spPr>
            <a:xfrm>
              <a:off x="6167441" y="2065256"/>
              <a:ext cx="457009" cy="262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6E7CD778-5233-41A2-B176-B6CA0CA8CF7D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57%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A$24">
          <xdr:nvSpPr>
            <xdr:cNvPr id="305" name="TextBox 304"/>
            <xdr:cNvSpPr txBox="1"/>
          </xdr:nvSpPr>
          <xdr:spPr>
            <a:xfrm>
              <a:off x="6167442" y="3089884"/>
              <a:ext cx="457009" cy="238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D0ED4754-8FE7-4C68-90BC-8A6ED078EC30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60%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A$25">
          <xdr:nvSpPr>
            <xdr:cNvPr id="306" name="TextBox 305"/>
            <xdr:cNvSpPr txBox="1"/>
          </xdr:nvSpPr>
          <xdr:spPr>
            <a:xfrm>
              <a:off x="6167442" y="3603680"/>
              <a:ext cx="457009" cy="241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095570FA-D66C-4415-B225-16DB8A11DAE8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74%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B$21">
          <xdr:nvSpPr>
            <xdr:cNvPr id="307" name="TextBox 306"/>
            <xdr:cNvSpPr txBox="1"/>
          </xdr:nvSpPr>
          <xdr:spPr>
            <a:xfrm>
              <a:off x="6624156" y="1577485"/>
              <a:ext cx="457200" cy="2645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5F421E66-57CA-4FC1-BE91-9FEFBCC4F811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79%</a:t>
              </a:fld>
              <a:endParaRPr lang="en-US" sz="1050" b="0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endParaRPr>
            </a:p>
          </xdr:txBody>
        </xdr:sp>
        <xdr:sp macro="" textlink="$AC$21">
          <xdr:nvSpPr>
            <xdr:cNvPr id="308" name="TextBox 307"/>
            <xdr:cNvSpPr txBox="1"/>
          </xdr:nvSpPr>
          <xdr:spPr>
            <a:xfrm>
              <a:off x="7062969" y="1571858"/>
              <a:ext cx="449109" cy="270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64DFB4BB-3185-4B12-A886-82EA9716A746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 </a:t>
              </a:fld>
              <a:endParaRPr lang="en-US" sz="1050" b="0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endParaRPr>
            </a:p>
          </xdr:txBody>
        </xdr:sp>
        <xdr:sp macro="" textlink="$AB$22">
          <xdr:nvSpPr>
            <xdr:cNvPr id="309" name="TextBox 308"/>
            <xdr:cNvSpPr txBox="1"/>
          </xdr:nvSpPr>
          <xdr:spPr>
            <a:xfrm>
              <a:off x="6624156" y="2065256"/>
              <a:ext cx="457200" cy="262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30CDA04B-A221-4BDB-90E6-C4F845A4E849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78%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C$22">
          <xdr:nvSpPr>
            <xdr:cNvPr id="310" name="TextBox 309"/>
            <xdr:cNvSpPr txBox="1"/>
          </xdr:nvSpPr>
          <xdr:spPr>
            <a:xfrm>
              <a:off x="7062969" y="2065256"/>
              <a:ext cx="449109" cy="262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D6408D88-C7CA-4FA6-A3A6-A99235261810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 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B$24">
          <xdr:nvSpPr>
            <xdr:cNvPr id="311" name="TextBox 310"/>
            <xdr:cNvSpPr txBox="1"/>
          </xdr:nvSpPr>
          <xdr:spPr>
            <a:xfrm>
              <a:off x="6624156" y="3089884"/>
              <a:ext cx="457200" cy="238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3440886D-B306-4678-A961-37B75EC16777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79%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C$24">
          <xdr:nvSpPr>
            <xdr:cNvPr id="312" name="TextBox 311"/>
            <xdr:cNvSpPr txBox="1"/>
          </xdr:nvSpPr>
          <xdr:spPr>
            <a:xfrm>
              <a:off x="7062969" y="3089884"/>
              <a:ext cx="449109" cy="238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93DBDC96-4D4B-4642-A0B4-66561B00498A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 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B$25">
          <xdr:nvSpPr>
            <xdr:cNvPr id="313" name="TextBox 312"/>
            <xdr:cNvSpPr txBox="1"/>
          </xdr:nvSpPr>
          <xdr:spPr>
            <a:xfrm>
              <a:off x="6624156" y="3607407"/>
              <a:ext cx="457200" cy="237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2C6DCC38-5A31-4A4C-8A48-9257F62AEF86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80%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C$25">
          <xdr:nvSpPr>
            <xdr:cNvPr id="314" name="TextBox 313"/>
            <xdr:cNvSpPr txBox="1"/>
          </xdr:nvSpPr>
          <xdr:spPr>
            <a:xfrm>
              <a:off x="7062969" y="3603680"/>
              <a:ext cx="449109" cy="241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201BF6F8-335C-4B4B-BF0C-B8E2C0F5B5EE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 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xdr:grpSp>
    </xdr:grpSp>
    <xdr:clientData/>
  </xdr:twoCellAnchor>
  <xdr:twoCellAnchor>
    <xdr:from>
      <xdr:col>6</xdr:col>
      <xdr:colOff>45493</xdr:colOff>
      <xdr:row>17</xdr:row>
      <xdr:rowOff>151267</xdr:rowOff>
    </xdr:from>
    <xdr:to>
      <xdr:col>13</xdr:col>
      <xdr:colOff>368522</xdr:colOff>
      <xdr:row>21</xdr:row>
      <xdr:rowOff>45620</xdr:rowOff>
    </xdr:to>
    <xdr:sp macro="" textlink="">
      <xdr:nvSpPr>
        <xdr:cNvPr id="3" name="Rectangle 2"/>
        <xdr:cNvSpPr/>
      </xdr:nvSpPr>
      <xdr:spPr>
        <a:xfrm>
          <a:off x="2656464" y="3501826"/>
          <a:ext cx="5298440" cy="521882"/>
        </a:xfrm>
        <a:prstGeom prst="rect">
          <a:avLst/>
        </a:prstGeom>
        <a:solidFill>
          <a:srgbClr val="D3D3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45493</xdr:colOff>
      <xdr:row>11</xdr:row>
      <xdr:rowOff>209853</xdr:rowOff>
    </xdr:from>
    <xdr:to>
      <xdr:col>13</xdr:col>
      <xdr:colOff>368522</xdr:colOff>
      <xdr:row>14</xdr:row>
      <xdr:rowOff>146724</xdr:rowOff>
    </xdr:to>
    <xdr:sp macro="" textlink="">
      <xdr:nvSpPr>
        <xdr:cNvPr id="4" name="Rectangle 3"/>
        <xdr:cNvSpPr/>
      </xdr:nvSpPr>
      <xdr:spPr>
        <a:xfrm>
          <a:off x="2656464" y="2484647"/>
          <a:ext cx="5298440" cy="530783"/>
        </a:xfrm>
        <a:prstGeom prst="rect">
          <a:avLst/>
        </a:prstGeom>
        <a:solidFill>
          <a:srgbClr val="D3D3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45493</xdr:colOff>
      <xdr:row>7</xdr:row>
      <xdr:rowOff>24902</xdr:rowOff>
    </xdr:from>
    <xdr:to>
      <xdr:col>13</xdr:col>
      <xdr:colOff>365164</xdr:colOff>
      <xdr:row>9</xdr:row>
      <xdr:rowOff>125420</xdr:rowOff>
    </xdr:to>
    <xdr:sp macro="" textlink="">
      <xdr:nvSpPr>
        <xdr:cNvPr id="5" name="Rectangle 4"/>
        <xdr:cNvSpPr/>
      </xdr:nvSpPr>
      <xdr:spPr>
        <a:xfrm>
          <a:off x="2656464" y="1448049"/>
          <a:ext cx="5295082" cy="526342"/>
        </a:xfrm>
        <a:prstGeom prst="rect">
          <a:avLst/>
        </a:prstGeom>
        <a:solidFill>
          <a:srgbClr val="D3D3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467750</xdr:colOff>
      <xdr:row>6</xdr:row>
      <xdr:rowOff>14188</xdr:rowOff>
    </xdr:from>
    <xdr:to>
      <xdr:col>13</xdr:col>
      <xdr:colOff>302578</xdr:colOff>
      <xdr:row>20</xdr:row>
      <xdr:rowOff>72244</xdr:rowOff>
    </xdr:to>
    <xdr:grpSp>
      <xdr:nvGrpSpPr>
        <xdr:cNvPr id="26" name="Group 25"/>
        <xdr:cNvGrpSpPr/>
      </xdr:nvGrpSpPr>
      <xdr:grpSpPr>
        <a:xfrm>
          <a:off x="6106550" y="1214338"/>
          <a:ext cx="1787453" cy="2706006"/>
          <a:chOff x="6167441" y="1201916"/>
          <a:chExt cx="1791130" cy="2643467"/>
        </a:xfrm>
      </xdr:grpSpPr>
      <xdr:sp macro="" textlink="$AE$16">
        <xdr:nvSpPr>
          <xdr:cNvPr id="115" name="TextBox 114"/>
          <xdr:cNvSpPr txBox="1"/>
        </xdr:nvSpPr>
        <xdr:spPr>
          <a:xfrm>
            <a:off x="6167441" y="1569373"/>
            <a:ext cx="457009" cy="270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A9B3D889-6625-45B2-BA6A-824140CA4A2B}" type="TxLink">
              <a:rPr lang="en-US" sz="1050" b="1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rPr>
              <a:pPr marL="0" indent="0" algn="ctr"/>
              <a:t> 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E$17">
        <xdr:nvSpPr>
          <xdr:cNvPr id="116" name="TextBox 115"/>
          <xdr:cNvSpPr txBox="1"/>
        </xdr:nvSpPr>
        <xdr:spPr>
          <a:xfrm>
            <a:off x="6167441" y="2088978"/>
            <a:ext cx="457009" cy="2622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B2B4F03F-E69E-4794-AB63-C9275C0CD02A}" type="TxLink">
              <a:rPr lang="en-US" sz="1050" b="1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rPr>
              <a:pPr marL="0" indent="0" algn="ctr"/>
              <a:t> 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E$19">
        <xdr:nvSpPr>
          <xdr:cNvPr id="118" name="TextBox 117"/>
          <xdr:cNvSpPr txBox="1"/>
        </xdr:nvSpPr>
        <xdr:spPr>
          <a:xfrm>
            <a:off x="6167442" y="3113607"/>
            <a:ext cx="457009" cy="2382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B968D456-0CE0-49BF-9C77-24F4CD82A05C}" type="TxLink">
              <a:rPr lang="en-US" sz="1050" b="1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rPr>
              <a:pPr marL="0" indent="0" algn="ctr"/>
              <a:t> 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E$20">
        <xdr:nvSpPr>
          <xdr:cNvPr id="119" name="TextBox 118"/>
          <xdr:cNvSpPr txBox="1"/>
        </xdr:nvSpPr>
        <xdr:spPr>
          <a:xfrm>
            <a:off x="6167442" y="3599953"/>
            <a:ext cx="457009" cy="2417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4C4DA529-7074-4B0F-8598-19ADE37323F0}" type="TxLink">
              <a:rPr lang="en-US" sz="1050" b="1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rPr>
              <a:pPr marL="0" indent="0" algn="ctr"/>
              <a:t> 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F$16">
        <xdr:nvSpPr>
          <xdr:cNvPr id="120" name="TextBox 119"/>
          <xdr:cNvSpPr txBox="1"/>
        </xdr:nvSpPr>
        <xdr:spPr>
          <a:xfrm>
            <a:off x="6621631" y="1571858"/>
            <a:ext cx="457200" cy="2676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47201726-5B44-4AE8-BBBC-0709B3D260D7}" type="TxLink">
              <a:rPr lang="en-US" sz="1050" b="1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rPr>
              <a:pPr marL="0" indent="0" algn="ctr"/>
              <a:t> </a:t>
            </a:fld>
            <a:endParaRPr lang="en-US" sz="1050" b="0" i="0" u="none" strike="noStrike">
              <a:solidFill>
                <a:srgbClr val="595959"/>
              </a:solidFill>
              <a:effectLst/>
              <a:latin typeface="+mn-lt"/>
              <a:ea typeface="+mn-ea"/>
              <a:cs typeface="Arial"/>
            </a:endParaRPr>
          </a:p>
        </xdr:txBody>
      </xdr:sp>
      <xdr:sp macro="" textlink="$AF$17">
        <xdr:nvSpPr>
          <xdr:cNvPr id="121" name="TextBox 120"/>
          <xdr:cNvSpPr txBox="1"/>
        </xdr:nvSpPr>
        <xdr:spPr>
          <a:xfrm>
            <a:off x="6621631" y="2088978"/>
            <a:ext cx="457200" cy="2622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FB9110C1-E8CC-485C-82EC-4A5DA6EE997E}" type="TxLink">
              <a:rPr lang="en-US" sz="1050" b="1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rPr>
              <a:pPr marL="0" indent="0" algn="ctr"/>
              <a:t> 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F$19">
        <xdr:nvSpPr>
          <xdr:cNvPr id="123" name="TextBox 122"/>
          <xdr:cNvSpPr txBox="1"/>
        </xdr:nvSpPr>
        <xdr:spPr>
          <a:xfrm>
            <a:off x="6621631" y="3113607"/>
            <a:ext cx="457200" cy="2382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856B6997-9620-414B-A4F2-F659AFB37842}" type="TxLink">
              <a:rPr lang="en-US" sz="1050" b="1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rPr>
              <a:pPr marL="0" indent="0" algn="ctr"/>
              <a:t> 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F$20">
        <xdr:nvSpPr>
          <xdr:cNvPr id="124" name="TextBox 123"/>
          <xdr:cNvSpPr txBox="1"/>
        </xdr:nvSpPr>
        <xdr:spPr>
          <a:xfrm>
            <a:off x="6621631" y="3603680"/>
            <a:ext cx="457200" cy="2379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9DC0C1A9-71B7-4EB1-9556-1AF6997130DF}" type="TxLink">
              <a:rPr lang="en-US" sz="1050" b="1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rPr>
              <a:pPr marL="0" indent="0" algn="ctr"/>
              <a:t> 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G$16">
        <xdr:nvSpPr>
          <xdr:cNvPr id="125" name="TextBox 124"/>
          <xdr:cNvSpPr txBox="1"/>
        </xdr:nvSpPr>
        <xdr:spPr>
          <a:xfrm>
            <a:off x="7066863" y="1571858"/>
            <a:ext cx="449109" cy="270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23181071-19F8-4C20-B0E7-505D7287891C}" type="TxLink">
              <a:rPr lang="en-US" sz="1050" b="1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rPr>
              <a:pPr marL="0" indent="0" algn="ctr"/>
              <a:t>39%</a:t>
            </a:fld>
            <a:endParaRPr lang="en-US" sz="1050" b="0" i="0" u="none" strike="noStrike">
              <a:solidFill>
                <a:srgbClr val="595959"/>
              </a:solidFill>
              <a:effectLst/>
              <a:latin typeface="+mn-lt"/>
              <a:ea typeface="+mn-ea"/>
              <a:cs typeface="Arial"/>
            </a:endParaRPr>
          </a:p>
        </xdr:txBody>
      </xdr:sp>
      <xdr:sp macro="" textlink="$AG$17">
        <xdr:nvSpPr>
          <xdr:cNvPr id="126" name="TextBox 125"/>
          <xdr:cNvSpPr txBox="1"/>
        </xdr:nvSpPr>
        <xdr:spPr>
          <a:xfrm>
            <a:off x="7066863" y="2088978"/>
            <a:ext cx="449109" cy="2622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5C4D49E3-F963-42CA-BE4B-CCB5888BAF14}" type="TxLink">
              <a:rPr lang="en-US" sz="1050" b="1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rPr>
              <a:pPr marL="0" indent="0" algn="ctr"/>
              <a:t>51%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G$19">
        <xdr:nvSpPr>
          <xdr:cNvPr id="128" name="TextBox 127"/>
          <xdr:cNvSpPr txBox="1"/>
        </xdr:nvSpPr>
        <xdr:spPr>
          <a:xfrm>
            <a:off x="7066863" y="3113607"/>
            <a:ext cx="449109" cy="2382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646E1CF5-5232-4E6E-8632-69D9FE2EC48D}" type="TxLink">
              <a:rPr lang="en-US" sz="1050" b="1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rPr>
              <a:pPr marL="0" indent="0" algn="ctr"/>
              <a:t>51%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G$20">
        <xdr:nvSpPr>
          <xdr:cNvPr id="129" name="TextBox 128"/>
          <xdr:cNvSpPr txBox="1"/>
        </xdr:nvSpPr>
        <xdr:spPr>
          <a:xfrm>
            <a:off x="7066863" y="3603680"/>
            <a:ext cx="449109" cy="2417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CB251257-E4F1-4D36-BF1B-63A33E30DF37}" type="TxLink">
              <a:rPr lang="en-US" sz="1050" b="1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rPr>
              <a:pPr marL="0" indent="0" algn="ctr"/>
              <a:t>45%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Y$26">
        <xdr:nvSpPr>
          <xdr:cNvPr id="45" name="TextBox 44"/>
          <xdr:cNvSpPr txBox="1"/>
        </xdr:nvSpPr>
        <xdr:spPr>
          <a:xfrm>
            <a:off x="7062347" y="1201916"/>
            <a:ext cx="457200" cy="2559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C9426FCA-576F-4B04-8D51-598F438F069A}" type="TxLink">
              <a:rPr lang="en-US" sz="1200" b="0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rPr>
              <a:pPr marL="0" indent="0" algn="ctr"/>
              <a:t> </a:t>
            </a:fld>
            <a:endParaRPr lang="en-US" sz="120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X$26">
        <xdr:nvSpPr>
          <xdr:cNvPr id="48" name="TextBox 47"/>
          <xdr:cNvSpPr txBox="1"/>
        </xdr:nvSpPr>
        <xdr:spPr>
          <a:xfrm>
            <a:off x="6624156" y="1201916"/>
            <a:ext cx="457200" cy="2559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68ECC316-7CBE-40F2-9593-3584D16026CB}" type="TxLink">
              <a:rPr lang="en-US" sz="1200" b="0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rPr>
              <a:pPr marL="0" indent="0" algn="ctr"/>
              <a:t>2016</a:t>
            </a:fld>
            <a:endParaRPr lang="en-US" sz="120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W$26">
        <xdr:nvSpPr>
          <xdr:cNvPr id="44" name="TextBox 43"/>
          <xdr:cNvSpPr txBox="1"/>
        </xdr:nvSpPr>
        <xdr:spPr>
          <a:xfrm>
            <a:off x="6172841" y="1201916"/>
            <a:ext cx="457200" cy="2559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C8E70F4D-4AC8-44F2-8230-F8CCB66072DA}" type="TxLink">
              <a:rPr lang="en-US" sz="1200" b="0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rPr>
              <a:pPr marL="0" indent="0" algn="ctr"/>
              <a:t>2015</a:t>
            </a:fld>
            <a:endParaRPr lang="en-US" sz="120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E$18">
        <xdr:nvSpPr>
          <xdr:cNvPr id="117" name="TextBox 116"/>
          <xdr:cNvSpPr txBox="1"/>
        </xdr:nvSpPr>
        <xdr:spPr>
          <a:xfrm>
            <a:off x="6167442" y="2573987"/>
            <a:ext cx="457009" cy="2568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81CDF5DA-4D40-41D5-8027-1CA66BE0B8C5}" type="TxLink">
              <a:rPr lang="en-US" sz="1000" b="1" i="0" u="none" strike="noStrike">
                <a:solidFill>
                  <a:srgbClr val="595959"/>
                </a:solidFill>
                <a:effectLst/>
                <a:latin typeface="Arial"/>
                <a:ea typeface="+mn-ea"/>
                <a:cs typeface="Arial"/>
              </a:rPr>
              <a:pPr marL="0" indent="0" algn="ctr"/>
              <a:t> </a:t>
            </a:fld>
            <a:endParaRPr lang="en-US" sz="180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F$18">
        <xdr:nvSpPr>
          <xdr:cNvPr id="122" name="TextBox 121"/>
          <xdr:cNvSpPr txBox="1"/>
        </xdr:nvSpPr>
        <xdr:spPr>
          <a:xfrm>
            <a:off x="6621631" y="2573987"/>
            <a:ext cx="457200" cy="2568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84A6638C-70F1-4327-9D46-DAAC9F60163C}" type="TxLink">
              <a:rPr lang="en-US" sz="1000" b="1" i="0" u="none" strike="noStrike">
                <a:solidFill>
                  <a:srgbClr val="595959"/>
                </a:solidFill>
                <a:effectLst/>
                <a:latin typeface="Arial"/>
                <a:ea typeface="+mn-ea"/>
                <a:cs typeface="Arial"/>
              </a:rPr>
              <a:pPr marL="0" indent="0" algn="ctr"/>
              <a:t> </a:t>
            </a:fld>
            <a:endParaRPr lang="en-US" sz="180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G$18">
        <xdr:nvSpPr>
          <xdr:cNvPr id="127" name="TextBox 126"/>
          <xdr:cNvSpPr txBox="1"/>
        </xdr:nvSpPr>
        <xdr:spPr>
          <a:xfrm>
            <a:off x="7066863" y="2573987"/>
            <a:ext cx="449109" cy="25931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CF326983-5440-4BD6-8BB0-A51E14E49EBE}" type="TxLink">
              <a:rPr lang="en-US" sz="1000" b="1" i="0" u="none" strike="noStrike">
                <a:solidFill>
                  <a:srgbClr val="595959"/>
                </a:solidFill>
                <a:effectLst/>
                <a:latin typeface="Arial"/>
                <a:ea typeface="+mn-ea"/>
                <a:cs typeface="Arial"/>
              </a:rPr>
              <a:pPr marL="0" indent="0" algn="ctr"/>
              <a:t>11%</a:t>
            </a:fld>
            <a:endParaRPr lang="en-US" sz="1000" b="0" i="0" u="none" strike="noStrike">
              <a:solidFill>
                <a:srgbClr val="595959"/>
              </a:solidFill>
              <a:effectLst/>
              <a:latin typeface="Arial"/>
              <a:ea typeface="+mn-ea"/>
              <a:cs typeface="Arial"/>
            </a:endParaRPr>
          </a:p>
        </xdr:txBody>
      </xdr:sp>
      <xdr:grpSp>
        <xdr:nvGrpSpPr>
          <xdr:cNvPr id="22" name="Group 21"/>
          <xdr:cNvGrpSpPr/>
        </xdr:nvGrpSpPr>
        <xdr:grpSpPr>
          <a:xfrm>
            <a:off x="6167441" y="1201916"/>
            <a:ext cx="1791130" cy="2636139"/>
            <a:chOff x="6167441" y="1201916"/>
            <a:chExt cx="1791130" cy="2636139"/>
          </a:xfrm>
        </xdr:grpSpPr>
        <xdr:sp macro="" textlink="$Z$18">
          <xdr:nvSpPr>
            <xdr:cNvPr id="108" name="TextBox 107"/>
            <xdr:cNvSpPr txBox="1"/>
          </xdr:nvSpPr>
          <xdr:spPr>
            <a:xfrm>
              <a:off x="7493568" y="2573986"/>
              <a:ext cx="465003" cy="256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D70BD515-3F3E-4C10-B09D-612093BF634D}" type="TxLink">
                <a:rPr lang="en-US" sz="1050" b="1" i="0" u="none" strike="noStrike">
                  <a:solidFill>
                    <a:srgbClr val="37579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36%</a:t>
              </a:fld>
              <a:endParaRPr lang="en-US" sz="1050" b="1" i="0" u="none" strike="noStrike">
                <a:solidFill>
                  <a:srgbClr val="375799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A$18">
          <xdr:nvSpPr>
            <xdr:cNvPr id="97" name="TextBox 96"/>
            <xdr:cNvSpPr txBox="1"/>
          </xdr:nvSpPr>
          <xdr:spPr>
            <a:xfrm>
              <a:off x="6167442" y="2573986"/>
              <a:ext cx="457009" cy="256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D9535E71-5F94-49C8-9B0C-677A9608B65B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29%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Z$16">
          <xdr:nvSpPr>
            <xdr:cNvPr id="102" name="TextBox 101"/>
            <xdr:cNvSpPr txBox="1"/>
          </xdr:nvSpPr>
          <xdr:spPr>
            <a:xfrm>
              <a:off x="7493568" y="1571858"/>
              <a:ext cx="465003" cy="270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333A7B7C-2BB3-4345-8D5E-CB7B3FE5BE08}" type="TxLink">
                <a:rPr lang="en-US" sz="1050" b="1" i="0" u="none" strike="noStrike">
                  <a:solidFill>
                    <a:srgbClr val="37579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69%</a:t>
              </a:fld>
              <a:endParaRPr lang="en-US" sz="1050" b="1" i="0" u="none" strike="noStrike">
                <a:solidFill>
                  <a:srgbClr val="375799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Z$17">
          <xdr:nvSpPr>
            <xdr:cNvPr id="105" name="TextBox 104"/>
            <xdr:cNvSpPr txBox="1"/>
          </xdr:nvSpPr>
          <xdr:spPr>
            <a:xfrm>
              <a:off x="7493568" y="2088978"/>
              <a:ext cx="465003" cy="262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0684C1DD-98B9-472C-8754-C602BFDC3E1A}" type="TxLink">
                <a:rPr lang="en-US" sz="1050" b="1" i="0" u="none" strike="noStrike">
                  <a:solidFill>
                    <a:srgbClr val="37579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76%</a:t>
              </a:fld>
              <a:endParaRPr lang="en-US" sz="1050" b="1" i="0" u="none" strike="noStrike">
                <a:solidFill>
                  <a:srgbClr val="375799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B$18">
          <xdr:nvSpPr>
            <xdr:cNvPr id="106" name="TextBox 105"/>
            <xdr:cNvSpPr txBox="1"/>
          </xdr:nvSpPr>
          <xdr:spPr>
            <a:xfrm>
              <a:off x="6624156" y="2573986"/>
              <a:ext cx="457200" cy="256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995914A2-9A40-4AEC-82D5-927FB28A083E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27%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C$18">
          <xdr:nvSpPr>
            <xdr:cNvPr id="107" name="TextBox 106"/>
            <xdr:cNvSpPr txBox="1"/>
          </xdr:nvSpPr>
          <xdr:spPr>
            <a:xfrm>
              <a:off x="7062969" y="2573986"/>
              <a:ext cx="449109" cy="2593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23FB5CA4-7C95-44D6-B992-B7A58506B952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 </a:t>
              </a:fld>
              <a:endParaRPr lang="en-US" sz="1050" b="0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endParaRPr>
            </a:p>
          </xdr:txBody>
        </xdr:sp>
        <xdr:sp macro="" textlink="$Z$19">
          <xdr:nvSpPr>
            <xdr:cNvPr id="111" name="TextBox 110"/>
            <xdr:cNvSpPr txBox="1"/>
          </xdr:nvSpPr>
          <xdr:spPr>
            <a:xfrm>
              <a:off x="7493568" y="3113607"/>
              <a:ext cx="465003" cy="238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337557BE-06E9-41A9-A552-0867638443E4}" type="TxLink">
                <a:rPr lang="en-US" sz="1050" b="1" i="0" u="none" strike="noStrike">
                  <a:solidFill>
                    <a:srgbClr val="37579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72%</a:t>
              </a:fld>
              <a:endParaRPr lang="en-US" sz="1050" b="1" i="0" u="none" strike="noStrike">
                <a:solidFill>
                  <a:srgbClr val="375799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Z$20">
          <xdr:nvSpPr>
            <xdr:cNvPr id="114" name="TextBox 113"/>
            <xdr:cNvSpPr txBox="1"/>
          </xdr:nvSpPr>
          <xdr:spPr>
            <a:xfrm>
              <a:off x="7493568" y="3596352"/>
              <a:ext cx="465003" cy="237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594647B2-76BC-4D79-A854-1834C3210534}" type="TxLink">
                <a:rPr lang="en-US" sz="1050" b="1" i="0" u="none" strike="noStrike">
                  <a:solidFill>
                    <a:srgbClr val="37579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65%</a:t>
              </a:fld>
              <a:endParaRPr lang="en-US" sz="1050" b="1" i="0" u="none" strike="noStrike">
                <a:solidFill>
                  <a:srgbClr val="375799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W$27">
          <xdr:nvSpPr>
            <xdr:cNvPr id="46" name="TextBox 45"/>
            <xdr:cNvSpPr txBox="1"/>
          </xdr:nvSpPr>
          <xdr:spPr>
            <a:xfrm>
              <a:off x="6172840" y="1201916"/>
              <a:ext cx="457200" cy="255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64D67407-6B4D-4AE8-9288-C453A020DC67}" type="TxLink">
                <a:rPr lang="en-US" sz="1200" b="1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 </a:t>
              </a:fld>
              <a:endParaRPr lang="en-US" sz="120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42" name="TextBox 41"/>
            <xdr:cNvSpPr txBox="1"/>
          </xdr:nvSpPr>
          <xdr:spPr>
            <a:xfrm>
              <a:off x="7495042" y="1201916"/>
              <a:ext cx="457200" cy="255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r>
                <a:rPr lang="en-US" sz="1200" b="1" i="0" u="none" strike="noStrike" baseline="0">
                  <a:solidFill>
                    <a:srgbClr val="375799"/>
                  </a:solidFill>
                  <a:effectLst/>
                  <a:latin typeface="+mn-lt"/>
                  <a:ea typeface="+mn-ea"/>
                  <a:cs typeface="Arial" panose="020B0604020202020204" pitchFamily="34" charset="0"/>
                </a:rPr>
                <a:t>2018</a:t>
              </a:r>
              <a:endParaRPr lang="en-US" sz="1200" b="1" i="0" u="none" strike="noStrike">
                <a:solidFill>
                  <a:srgbClr val="375799"/>
                </a:solidFill>
                <a:effectLst/>
                <a:latin typeface="+mn-lt"/>
                <a:ea typeface="+mn-ea"/>
                <a:cs typeface="Arial" panose="020B0604020202020204" pitchFamily="34" charset="0"/>
              </a:endParaRPr>
            </a:p>
          </xdr:txBody>
        </xdr:sp>
        <xdr:sp macro="" textlink="$Y$27">
          <xdr:nvSpPr>
            <xdr:cNvPr id="47" name="TextBox 46"/>
            <xdr:cNvSpPr txBox="1"/>
          </xdr:nvSpPr>
          <xdr:spPr>
            <a:xfrm>
              <a:off x="7065206" y="1201916"/>
              <a:ext cx="457200" cy="255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8A577688-02C1-4716-BCE9-76AAF23A7A30}" type="TxLink">
                <a:rPr lang="en-US" sz="1200" b="1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2017</a:t>
              </a:fld>
              <a:endParaRPr lang="en-US" sz="120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X$27">
          <xdr:nvSpPr>
            <xdr:cNvPr id="49" name="TextBox 48"/>
            <xdr:cNvSpPr txBox="1"/>
          </xdr:nvSpPr>
          <xdr:spPr>
            <a:xfrm>
              <a:off x="6621631" y="1201916"/>
              <a:ext cx="457200" cy="255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E86F7826-67DA-4A85-89AB-376BE941A36D}" type="TxLink">
                <a:rPr lang="en-US" sz="1200" b="1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 </a:t>
              </a:fld>
              <a:endParaRPr lang="en-US" sz="120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A$16">
          <xdr:nvSpPr>
            <xdr:cNvPr id="95" name="TextBox 94"/>
            <xdr:cNvSpPr txBox="1"/>
          </xdr:nvSpPr>
          <xdr:spPr>
            <a:xfrm>
              <a:off x="6167441" y="1571858"/>
              <a:ext cx="457009" cy="267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FC05440F-30BD-4BC0-886F-77BEE34626B0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52%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A$17">
          <xdr:nvSpPr>
            <xdr:cNvPr id="96" name="TextBox 95"/>
            <xdr:cNvSpPr txBox="1"/>
          </xdr:nvSpPr>
          <xdr:spPr>
            <a:xfrm>
              <a:off x="6167441" y="2088978"/>
              <a:ext cx="457009" cy="262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91A741A1-43C0-46E6-B9A4-51AD83C627B1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38%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A$19">
          <xdr:nvSpPr>
            <xdr:cNvPr id="98" name="TextBox 97"/>
            <xdr:cNvSpPr txBox="1"/>
          </xdr:nvSpPr>
          <xdr:spPr>
            <a:xfrm>
              <a:off x="6167442" y="3113607"/>
              <a:ext cx="457009" cy="238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19627C1D-D106-4373-87FC-2FB976D007BA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65%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A$20">
          <xdr:nvSpPr>
            <xdr:cNvPr id="99" name="TextBox 98"/>
            <xdr:cNvSpPr txBox="1"/>
          </xdr:nvSpPr>
          <xdr:spPr>
            <a:xfrm>
              <a:off x="6167442" y="3596352"/>
              <a:ext cx="457009" cy="241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A5F67D6C-1EA0-46A5-96BE-0EDC43E8D3A0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61%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B$16">
          <xdr:nvSpPr>
            <xdr:cNvPr id="100" name="TextBox 99"/>
            <xdr:cNvSpPr txBox="1"/>
          </xdr:nvSpPr>
          <xdr:spPr>
            <a:xfrm>
              <a:off x="6624156" y="1571858"/>
              <a:ext cx="457200" cy="2645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8A3E08EE-9453-479C-B469-458093DAC3B5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58%</a:t>
              </a:fld>
              <a:endParaRPr lang="en-US" sz="1050" b="0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endParaRPr>
            </a:p>
          </xdr:txBody>
        </xdr:sp>
        <xdr:sp macro="" textlink="$AC$16">
          <xdr:nvSpPr>
            <xdr:cNvPr id="101" name="TextBox 100"/>
            <xdr:cNvSpPr txBox="1"/>
          </xdr:nvSpPr>
          <xdr:spPr>
            <a:xfrm>
              <a:off x="7062969" y="1571858"/>
              <a:ext cx="449109" cy="270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BBA930C6-AA62-4A84-8C50-76F353F83B75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 </a:t>
              </a:fld>
              <a:endParaRPr lang="en-US" sz="1050" b="0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endParaRPr>
            </a:p>
          </xdr:txBody>
        </xdr:sp>
        <xdr:sp macro="" textlink="$AB$17">
          <xdr:nvSpPr>
            <xdr:cNvPr id="103" name="TextBox 102"/>
            <xdr:cNvSpPr txBox="1"/>
          </xdr:nvSpPr>
          <xdr:spPr>
            <a:xfrm>
              <a:off x="6624156" y="2088978"/>
              <a:ext cx="457200" cy="262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868DD131-DF04-4E5A-8179-620388136F98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61%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C$17">
          <xdr:nvSpPr>
            <xdr:cNvPr id="104" name="TextBox 103"/>
            <xdr:cNvSpPr txBox="1"/>
          </xdr:nvSpPr>
          <xdr:spPr>
            <a:xfrm>
              <a:off x="7062969" y="2088978"/>
              <a:ext cx="449109" cy="262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ECD86870-335E-425B-B65F-DFCF59E98F35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 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B$19">
          <xdr:nvSpPr>
            <xdr:cNvPr id="109" name="TextBox 108"/>
            <xdr:cNvSpPr txBox="1"/>
          </xdr:nvSpPr>
          <xdr:spPr>
            <a:xfrm>
              <a:off x="6624156" y="3113607"/>
              <a:ext cx="457200" cy="238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73EFD372-B7AB-48FD-87F9-31A60EE6FC45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71%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C$19">
          <xdr:nvSpPr>
            <xdr:cNvPr id="110" name="TextBox 109"/>
            <xdr:cNvSpPr txBox="1"/>
          </xdr:nvSpPr>
          <xdr:spPr>
            <a:xfrm>
              <a:off x="7062969" y="3113607"/>
              <a:ext cx="449109" cy="238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34D68D8B-66BF-451B-ABED-12EE77839EA6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 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B$20">
          <xdr:nvSpPr>
            <xdr:cNvPr id="112" name="TextBox 111"/>
            <xdr:cNvSpPr txBox="1"/>
          </xdr:nvSpPr>
          <xdr:spPr>
            <a:xfrm>
              <a:off x="6624156" y="3596352"/>
              <a:ext cx="457200" cy="237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B38DFEA4-D989-4F6C-85C0-DEA1AF307364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62%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C$20">
          <xdr:nvSpPr>
            <xdr:cNvPr id="113" name="TextBox 112"/>
            <xdr:cNvSpPr txBox="1"/>
          </xdr:nvSpPr>
          <xdr:spPr>
            <a:xfrm>
              <a:off x="7062969" y="3596352"/>
              <a:ext cx="449109" cy="241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60D39A0D-74FC-41C6-A1AF-213100233D3B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 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xdr:grpSp>
    </xdr:grpSp>
    <xdr:clientData/>
  </xdr:twoCellAnchor>
  <xdr:twoCellAnchor>
    <xdr:from>
      <xdr:col>6</xdr:col>
      <xdr:colOff>342519</xdr:colOff>
      <xdr:row>23</xdr:row>
      <xdr:rowOff>117615</xdr:rowOff>
    </xdr:from>
    <xdr:to>
      <xdr:col>10</xdr:col>
      <xdr:colOff>509572</xdr:colOff>
      <xdr:row>26</xdr:row>
      <xdr:rowOff>164390</xdr:rowOff>
    </xdr:to>
    <xdr:sp macro="" textlink="$X$14">
      <xdr:nvSpPr>
        <xdr:cNvPr id="6" name="TextBox 5"/>
        <xdr:cNvSpPr txBox="1"/>
      </xdr:nvSpPr>
      <xdr:spPr>
        <a:xfrm>
          <a:off x="2951541" y="4482550"/>
          <a:ext cx="3198488" cy="54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4846B8C9-A56E-40C2-B55B-30BBE65F571D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l"/>
            <a:t>My supervisor treats me with respect.</a:t>
          </a:fld>
          <a:endParaRPr lang="en-US" sz="900" b="1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oneCellAnchor>
    <xdr:from>
      <xdr:col>3</xdr:col>
      <xdr:colOff>209550</xdr:colOff>
      <xdr:row>6</xdr:row>
      <xdr:rowOff>219075</xdr:rowOff>
    </xdr:from>
    <xdr:ext cx="184731" cy="264560"/>
    <xdr:sp macro="" textlink="">
      <xdr:nvSpPr>
        <xdr:cNvPr id="9" name="TextBox 8"/>
        <xdr:cNvSpPr txBox="1"/>
      </xdr:nvSpPr>
      <xdr:spPr>
        <a:xfrm>
          <a:off x="838200" y="1419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0</xdr:colOff>
      <xdr:row>1</xdr:row>
      <xdr:rowOff>0</xdr:rowOff>
    </xdr:from>
    <xdr:to>
      <xdr:col>17</xdr:col>
      <xdr:colOff>178196</xdr:colOff>
      <xdr:row>6</xdr:row>
      <xdr:rowOff>12586</xdr:rowOff>
    </xdr:to>
    <xdr:grpSp>
      <xdr:nvGrpSpPr>
        <xdr:cNvPr id="2" name="Group 1"/>
        <xdr:cNvGrpSpPr/>
      </xdr:nvGrpSpPr>
      <xdr:grpSpPr>
        <a:xfrm>
          <a:off x="200025" y="200025"/>
          <a:ext cx="10027046" cy="1012711"/>
          <a:chOff x="200025" y="200025"/>
          <a:chExt cx="10027046" cy="1012711"/>
        </a:xfrm>
      </xdr:grpSpPr>
      <xdr:pic>
        <xdr:nvPicPr>
          <xdr:cNvPr id="139" name="Picture 138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0025" y="200025"/>
            <a:ext cx="10027046" cy="1002396"/>
          </a:xfrm>
          <a:prstGeom prst="rect">
            <a:avLst/>
          </a:prstGeom>
        </xdr:spPr>
      </xdr:pic>
      <xdr:sp macro="" textlink="">
        <xdr:nvSpPr>
          <xdr:cNvPr id="138" name="TextBox 137"/>
          <xdr:cNvSpPr txBox="1"/>
        </xdr:nvSpPr>
        <xdr:spPr>
          <a:xfrm>
            <a:off x="216591" y="938416"/>
            <a:ext cx="2708413" cy="2743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r>
              <a:rPr lang="en-US" sz="1200" b="0" i="0" u="none" strike="noStrike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Annual Employee Survey (AES) Report</a:t>
            </a:r>
          </a:p>
        </xdr:txBody>
      </xdr:sp>
      <xdr:sp macro="" textlink="$T$3">
        <xdr:nvSpPr>
          <xdr:cNvPr id="10" name="Rectangle 9"/>
          <xdr:cNvSpPr/>
        </xdr:nvSpPr>
        <xdr:spPr>
          <a:xfrm>
            <a:off x="3543300" y="922156"/>
            <a:ext cx="6583680" cy="2743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3252479E-6BEC-46E8-B62C-65DDFB4CDD40}" type="TxLink">
              <a:rPr lang="en-US" sz="1200" b="0" i="0" u="none" strike="noStrike">
                <a:solidFill>
                  <a:srgbClr val="FFFFFF"/>
                </a:solidFill>
                <a:latin typeface="+mn-lt"/>
                <a:cs typeface="Arial"/>
              </a:rPr>
              <a:pPr algn="r"/>
              <a:t>Office of Navajo and Hopi Indian Relocation</a:t>
            </a:fld>
            <a:endParaRPr lang="en-US" sz="1200" b="0">
              <a:solidFill>
                <a:schemeClr val="bg1"/>
              </a:solidFill>
              <a:latin typeface="+mn-lt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6</xdr:col>
      <xdr:colOff>34948</xdr:colOff>
      <xdr:row>11</xdr:row>
      <xdr:rowOff>205586</xdr:rowOff>
    </xdr:from>
    <xdr:to>
      <xdr:col>6</xdr:col>
      <xdr:colOff>444644</xdr:colOff>
      <xdr:row>13</xdr:row>
      <xdr:rowOff>18814</xdr:rowOff>
    </xdr:to>
    <xdr:sp macro="" textlink="$AA$13">
      <xdr:nvSpPr>
        <xdr:cNvPr id="11" name="TextBox 10"/>
        <xdr:cNvSpPr txBox="1"/>
      </xdr:nvSpPr>
      <xdr:spPr>
        <a:xfrm>
          <a:off x="2645919" y="2480380"/>
          <a:ext cx="409696" cy="2390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A9A1C247-B851-4194-875E-A455D824BB95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r"/>
            <a:t>Q33</a:t>
          </a:fld>
          <a:endParaRPr lang="en-US" sz="1100" b="1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34948</xdr:colOff>
      <xdr:row>14</xdr:row>
      <xdr:rowOff>142712</xdr:rowOff>
    </xdr:from>
    <xdr:to>
      <xdr:col>6</xdr:col>
      <xdr:colOff>444644</xdr:colOff>
      <xdr:row>16</xdr:row>
      <xdr:rowOff>42406</xdr:rowOff>
    </xdr:to>
    <xdr:sp macro="" textlink="$AC$13">
      <xdr:nvSpPr>
        <xdr:cNvPr id="12" name="TextBox 11"/>
        <xdr:cNvSpPr txBox="1"/>
      </xdr:nvSpPr>
      <xdr:spPr>
        <a:xfrm>
          <a:off x="2645919" y="3011418"/>
          <a:ext cx="409696" cy="2246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F144F840-15FF-47B1-83B5-B75CBC629D9C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r"/>
            <a:t>Q45</a:t>
          </a:fld>
          <a:endParaRPr lang="en-US" sz="1100" b="1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34948</xdr:colOff>
      <xdr:row>17</xdr:row>
      <xdr:rowOff>143422</xdr:rowOff>
    </xdr:from>
    <xdr:to>
      <xdr:col>6</xdr:col>
      <xdr:colOff>444644</xdr:colOff>
      <xdr:row>19</xdr:row>
      <xdr:rowOff>54321</xdr:rowOff>
    </xdr:to>
    <xdr:sp macro="" textlink="$AE$13">
      <xdr:nvSpPr>
        <xdr:cNvPr id="13" name="TextBox 12"/>
        <xdr:cNvSpPr txBox="1"/>
      </xdr:nvSpPr>
      <xdr:spPr>
        <a:xfrm>
          <a:off x="2645919" y="3493981"/>
          <a:ext cx="409696" cy="2246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21EDD172-A750-48DA-A985-E33DCDF2ACD1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r"/>
            <a:t>Q65</a:t>
          </a:fld>
          <a:endParaRPr lang="en-US" sz="1100" b="1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342519</xdr:colOff>
      <xdr:row>9</xdr:row>
      <xdr:rowOff>97857</xdr:rowOff>
    </xdr:from>
    <xdr:to>
      <xdr:col>10</xdr:col>
      <xdr:colOff>509572</xdr:colOff>
      <xdr:row>12</xdr:row>
      <xdr:rowOff>19455</xdr:rowOff>
    </xdr:to>
    <xdr:sp macro="" textlink="$Z$13">
      <xdr:nvSpPr>
        <xdr:cNvPr id="14" name="TextBox 13"/>
        <xdr:cNvSpPr txBox="1"/>
      </xdr:nvSpPr>
      <xdr:spPr>
        <a:xfrm>
          <a:off x="2953490" y="1946828"/>
          <a:ext cx="3192641" cy="560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61C49F52-F96C-479E-80F0-5BFDC9623453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l"/>
            <a:t>Arbitrary action, personal favoritism and coercion for partisan political purposes are not tolerated.</a:t>
          </a:fld>
          <a:endParaRPr lang="en-US" sz="900" b="0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342519</xdr:colOff>
      <xdr:row>14</xdr:row>
      <xdr:rowOff>142712</xdr:rowOff>
    </xdr:from>
    <xdr:to>
      <xdr:col>10</xdr:col>
      <xdr:colOff>509572</xdr:colOff>
      <xdr:row>18</xdr:row>
      <xdr:rowOff>29231</xdr:rowOff>
    </xdr:to>
    <xdr:sp macro="" textlink="$AD$13">
      <xdr:nvSpPr>
        <xdr:cNvPr id="15" name="TextBox 14"/>
        <xdr:cNvSpPr txBox="1"/>
      </xdr:nvSpPr>
      <xdr:spPr>
        <a:xfrm>
          <a:off x="2953490" y="3011418"/>
          <a:ext cx="3192641" cy="5252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C1A06C20-9A01-467D-A2E3-A7D535FD535F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l"/>
            <a:t>My supervisor is committed to a workforce representative of all segments of society.</a:t>
          </a:fld>
          <a:endParaRPr lang="en-US" sz="900" b="0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342519</xdr:colOff>
      <xdr:row>17</xdr:row>
      <xdr:rowOff>143421</xdr:rowOff>
    </xdr:from>
    <xdr:to>
      <xdr:col>10</xdr:col>
      <xdr:colOff>509572</xdr:colOff>
      <xdr:row>21</xdr:row>
      <xdr:rowOff>38223</xdr:rowOff>
    </xdr:to>
    <xdr:sp macro="" textlink="$AF$13">
      <xdr:nvSpPr>
        <xdr:cNvPr id="16" name="TextBox 15"/>
        <xdr:cNvSpPr txBox="1"/>
      </xdr:nvSpPr>
      <xdr:spPr>
        <a:xfrm>
          <a:off x="2953490" y="3493980"/>
          <a:ext cx="3192641" cy="5223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8DA9D387-C384-41A3-9BF6-2D0F5F123678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l"/>
            <a:t>How satisfied are you with the recognition you receive for doing a good job?</a:t>
          </a:fld>
          <a:endParaRPr lang="en-US" sz="900" b="0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34948</xdr:colOff>
      <xdr:row>7</xdr:row>
      <xdr:rowOff>23504</xdr:rowOff>
    </xdr:from>
    <xdr:to>
      <xdr:col>6</xdr:col>
      <xdr:colOff>444644</xdr:colOff>
      <xdr:row>8</xdr:row>
      <xdr:rowOff>45948</xdr:rowOff>
    </xdr:to>
    <xdr:sp macro="" textlink="$W$13">
      <xdr:nvSpPr>
        <xdr:cNvPr id="17" name="TextBox 16"/>
        <xdr:cNvSpPr txBox="1"/>
      </xdr:nvSpPr>
      <xdr:spPr>
        <a:xfrm>
          <a:off x="2645919" y="1446651"/>
          <a:ext cx="409696" cy="2353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A4B7D6F5-414F-455A-BC32-074ECDCEFACA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r"/>
            <a:t>Q18</a:t>
          </a:fld>
          <a:endParaRPr lang="en-US" sz="1100" b="1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34948</xdr:colOff>
      <xdr:row>9</xdr:row>
      <xdr:rowOff>97857</xdr:rowOff>
    </xdr:from>
    <xdr:to>
      <xdr:col>6</xdr:col>
      <xdr:colOff>444644</xdr:colOff>
      <xdr:row>10</xdr:row>
      <xdr:rowOff>126051</xdr:rowOff>
    </xdr:to>
    <xdr:sp macro="" textlink="$Y$13">
      <xdr:nvSpPr>
        <xdr:cNvPr id="18" name="TextBox 17"/>
        <xdr:cNvSpPr txBox="1"/>
      </xdr:nvSpPr>
      <xdr:spPr>
        <a:xfrm>
          <a:off x="2645919" y="1946828"/>
          <a:ext cx="409696" cy="241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6E3355D5-479C-481E-AE2C-B02DD13CFADA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r"/>
            <a:t>Q37</a:t>
          </a:fld>
          <a:endParaRPr lang="en-US" sz="1100" b="1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342519</xdr:colOff>
      <xdr:row>7</xdr:row>
      <xdr:rowOff>24901</xdr:rowOff>
    </xdr:from>
    <xdr:to>
      <xdr:col>10</xdr:col>
      <xdr:colOff>509572</xdr:colOff>
      <xdr:row>9</xdr:row>
      <xdr:rowOff>154538</xdr:rowOff>
    </xdr:to>
    <xdr:sp macro="" textlink="$X$13">
      <xdr:nvSpPr>
        <xdr:cNvPr id="19" name="TextBox 18"/>
        <xdr:cNvSpPr txBox="1"/>
      </xdr:nvSpPr>
      <xdr:spPr>
        <a:xfrm>
          <a:off x="2953490" y="1448048"/>
          <a:ext cx="3192641" cy="555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5B74239B-3997-4FFA-BD19-172B542B6671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l"/>
            <a:t>My training needs are assessed.</a:t>
          </a:fld>
          <a:endParaRPr lang="en-US" sz="900" b="1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342519</xdr:colOff>
      <xdr:row>11</xdr:row>
      <xdr:rowOff>209852</xdr:rowOff>
    </xdr:from>
    <xdr:to>
      <xdr:col>10</xdr:col>
      <xdr:colOff>509572</xdr:colOff>
      <xdr:row>15</xdr:row>
      <xdr:rowOff>13544</xdr:rowOff>
    </xdr:to>
    <xdr:sp macro="" textlink="$AB$13">
      <xdr:nvSpPr>
        <xdr:cNvPr id="20" name="TextBox 19"/>
        <xdr:cNvSpPr txBox="1"/>
      </xdr:nvSpPr>
      <xdr:spPr>
        <a:xfrm>
          <a:off x="2953490" y="2484646"/>
          <a:ext cx="3192641" cy="5544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1D35583D-D6D9-4E01-8925-7B635B0C23C3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l"/>
            <a:t>Pay raises depend on how well employees perform their jobs.</a:t>
          </a:fld>
          <a:endParaRPr lang="en-US" sz="900" b="0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1</xdr:col>
      <xdr:colOff>29305</xdr:colOff>
      <xdr:row>7</xdr:row>
      <xdr:rowOff>57150</xdr:rowOff>
    </xdr:from>
    <xdr:to>
      <xdr:col>3</xdr:col>
      <xdr:colOff>359823</xdr:colOff>
      <xdr:row>8</xdr:row>
      <xdr:rowOff>125095</xdr:rowOff>
    </xdr:to>
    <xdr:sp macro="" textlink="">
      <xdr:nvSpPr>
        <xdr:cNvPr id="21" name="TextBox 20"/>
        <xdr:cNvSpPr txBox="1"/>
      </xdr:nvSpPr>
      <xdr:spPr>
        <a:xfrm>
          <a:off x="227743" y="1485900"/>
          <a:ext cx="64008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chemeClr val="tx1">
                  <a:lumMod val="65000"/>
                  <a:lumOff val="35000"/>
                </a:schemeClr>
              </a:solidFill>
            </a:rPr>
            <a:t>Select: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259080</xdr:colOff>
          <xdr:row>7</xdr:row>
          <xdr:rowOff>60960</xdr:rowOff>
        </xdr:from>
        <xdr:to>
          <xdr:col>5</xdr:col>
          <xdr:colOff>670560</xdr:colOff>
          <xdr:row>8</xdr:row>
          <xdr:rowOff>83820</xdr:rowOff>
        </xdr:to>
        <xdr:sp macro="" textlink="">
          <xdr:nvSpPr>
            <xdr:cNvPr id="57345" name="Drop Down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absolute">
    <xdr:from>
      <xdr:col>13</xdr:col>
      <xdr:colOff>334108</xdr:colOff>
      <xdr:row>6</xdr:row>
      <xdr:rowOff>202471</xdr:rowOff>
    </xdr:from>
    <xdr:to>
      <xdr:col>17</xdr:col>
      <xdr:colOff>57912</xdr:colOff>
      <xdr:row>21</xdr:row>
      <xdr:rowOff>11280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43704</xdr:colOff>
      <xdr:row>21</xdr:row>
      <xdr:rowOff>147898</xdr:rowOff>
    </xdr:from>
    <xdr:to>
      <xdr:col>16</xdr:col>
      <xdr:colOff>474010</xdr:colOff>
      <xdr:row>22</xdr:row>
      <xdr:rowOff>21979</xdr:rowOff>
    </xdr:to>
    <xdr:cxnSp macro="">
      <xdr:nvCxnSpPr>
        <xdr:cNvPr id="24" name="Straight Connector 23"/>
        <xdr:cNvCxnSpPr/>
      </xdr:nvCxnSpPr>
      <xdr:spPr>
        <a:xfrm flipV="1">
          <a:off x="560775" y="4162005"/>
          <a:ext cx="9288556" cy="37367"/>
        </a:xfrm>
        <a:prstGeom prst="line">
          <a:avLst/>
        </a:prstGeom>
        <a:ln w="25400">
          <a:solidFill>
            <a:schemeClr val="tx1">
              <a:lumMod val="50000"/>
              <a:lumOff val="50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29305</xdr:colOff>
      <xdr:row>23</xdr:row>
      <xdr:rowOff>159889</xdr:rowOff>
    </xdr:from>
    <xdr:to>
      <xdr:col>3</xdr:col>
      <xdr:colOff>359823</xdr:colOff>
      <xdr:row>25</xdr:row>
      <xdr:rowOff>113534</xdr:rowOff>
    </xdr:to>
    <xdr:sp macro="" textlink="">
      <xdr:nvSpPr>
        <xdr:cNvPr id="25" name="TextBox 24"/>
        <xdr:cNvSpPr txBox="1"/>
      </xdr:nvSpPr>
      <xdr:spPr>
        <a:xfrm>
          <a:off x="229330" y="4493764"/>
          <a:ext cx="644843" cy="277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chemeClr val="tx1">
                  <a:lumMod val="65000"/>
                  <a:lumOff val="35000"/>
                </a:schemeClr>
              </a:solidFill>
            </a:rPr>
            <a:t>Select: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259080</xdr:colOff>
          <xdr:row>24</xdr:row>
          <xdr:rowOff>0</xdr:rowOff>
        </xdr:from>
        <xdr:to>
          <xdr:col>5</xdr:col>
          <xdr:colOff>670560</xdr:colOff>
          <xdr:row>25</xdr:row>
          <xdr:rowOff>83820</xdr:rowOff>
        </xdr:to>
        <xdr:sp macro="" textlink="">
          <xdr:nvSpPr>
            <xdr:cNvPr id="57346" name="Drop Down 2" hidden="1">
              <a:extLst>
                <a:ext uri="{63B3BB69-23CF-44E3-9099-C40C66FF867C}">
                  <a14:compatExt spid="_x0000_s57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6</xdr:col>
      <xdr:colOff>34948</xdr:colOff>
      <xdr:row>29</xdr:row>
      <xdr:rowOff>85381</xdr:rowOff>
    </xdr:from>
    <xdr:to>
      <xdr:col>6</xdr:col>
      <xdr:colOff>444644</xdr:colOff>
      <xdr:row>30</xdr:row>
      <xdr:rowOff>164928</xdr:rowOff>
    </xdr:to>
    <xdr:sp macro="" textlink="$AA$14">
      <xdr:nvSpPr>
        <xdr:cNvPr id="27" name="TextBox 26"/>
        <xdr:cNvSpPr txBox="1"/>
      </xdr:nvSpPr>
      <xdr:spPr>
        <a:xfrm>
          <a:off x="2643970" y="5518772"/>
          <a:ext cx="409696" cy="2451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30066E19-798C-4910-8B71-0EFD48AC6696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r"/>
            <a:t>Q26</a:t>
          </a:fld>
          <a:endParaRPr lang="en-US" sz="1100" b="1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34948</xdr:colOff>
      <xdr:row>32</xdr:row>
      <xdr:rowOff>113015</xdr:rowOff>
    </xdr:from>
    <xdr:to>
      <xdr:col>6</xdr:col>
      <xdr:colOff>444644</xdr:colOff>
      <xdr:row>34</xdr:row>
      <xdr:rowOff>20698</xdr:rowOff>
    </xdr:to>
    <xdr:sp macro="" textlink="$AC$14">
      <xdr:nvSpPr>
        <xdr:cNvPr id="28" name="TextBox 27"/>
        <xdr:cNvSpPr txBox="1"/>
      </xdr:nvSpPr>
      <xdr:spPr>
        <a:xfrm>
          <a:off x="2643970" y="6043363"/>
          <a:ext cx="409696" cy="2389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4C927102-437B-4B47-B1D9-77B41C429C6C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r"/>
            <a:t>Q41</a:t>
          </a:fld>
          <a:endParaRPr lang="en-US" sz="1100" b="1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34948</xdr:colOff>
      <xdr:row>35</xdr:row>
      <xdr:rowOff>158626</xdr:rowOff>
    </xdr:from>
    <xdr:to>
      <xdr:col>6</xdr:col>
      <xdr:colOff>444644</xdr:colOff>
      <xdr:row>37</xdr:row>
      <xdr:rowOff>65065</xdr:rowOff>
    </xdr:to>
    <xdr:sp macro="" textlink="$AE$14">
      <xdr:nvSpPr>
        <xdr:cNvPr id="29" name="TextBox 28"/>
        <xdr:cNvSpPr txBox="1"/>
      </xdr:nvSpPr>
      <xdr:spPr>
        <a:xfrm>
          <a:off x="2643970" y="6585930"/>
          <a:ext cx="409696" cy="23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7D61C0E4-9F84-490F-862E-061E19AB279F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r"/>
            <a:t>Q63</a:t>
          </a:fld>
          <a:endParaRPr lang="en-US" sz="1100" b="1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342519</xdr:colOff>
      <xdr:row>26</xdr:row>
      <xdr:rowOff>135143</xdr:rowOff>
    </xdr:from>
    <xdr:to>
      <xdr:col>10</xdr:col>
      <xdr:colOff>509572</xdr:colOff>
      <xdr:row>29</xdr:row>
      <xdr:rowOff>137956</xdr:rowOff>
    </xdr:to>
    <xdr:sp macro="" textlink="$Z$14">
      <xdr:nvSpPr>
        <xdr:cNvPr id="30" name="TextBox 29"/>
        <xdr:cNvSpPr txBox="1"/>
      </xdr:nvSpPr>
      <xdr:spPr>
        <a:xfrm>
          <a:off x="2951541" y="4997034"/>
          <a:ext cx="3198488" cy="5411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E038FB78-E173-4609-8FD9-F03ACF972FA6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l"/>
            <a:t>Managers review and evaluate the organization's progress toward meeting its goals and objectives.</a:t>
          </a:fld>
          <a:endParaRPr lang="en-US" sz="900" b="0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342519</xdr:colOff>
      <xdr:row>32</xdr:row>
      <xdr:rowOff>113015</xdr:rowOff>
    </xdr:from>
    <xdr:to>
      <xdr:col>10</xdr:col>
      <xdr:colOff>509572</xdr:colOff>
      <xdr:row>35</xdr:row>
      <xdr:rowOff>164252</xdr:rowOff>
    </xdr:to>
    <xdr:sp macro="" textlink="$AD$14">
      <xdr:nvSpPr>
        <xdr:cNvPr id="31" name="TextBox 30"/>
        <xdr:cNvSpPr txBox="1"/>
      </xdr:nvSpPr>
      <xdr:spPr>
        <a:xfrm>
          <a:off x="2951541" y="6043363"/>
          <a:ext cx="3198488" cy="548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CF819527-ADAC-400A-9708-9248570D5E50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l"/>
            <a:t>I believe the results of this survey will be used to make my agency a better place to work.</a:t>
          </a:fld>
          <a:endParaRPr lang="en-US" sz="900" b="0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342519</xdr:colOff>
      <xdr:row>35</xdr:row>
      <xdr:rowOff>161883</xdr:rowOff>
    </xdr:from>
    <xdr:to>
      <xdr:col>10</xdr:col>
      <xdr:colOff>509572</xdr:colOff>
      <xdr:row>39</xdr:row>
      <xdr:rowOff>43005</xdr:rowOff>
    </xdr:to>
    <xdr:sp macro="" textlink="$AF$14">
      <xdr:nvSpPr>
        <xdr:cNvPr id="32" name="TextBox 31"/>
        <xdr:cNvSpPr txBox="1"/>
      </xdr:nvSpPr>
      <xdr:spPr>
        <a:xfrm>
          <a:off x="2951541" y="6589187"/>
          <a:ext cx="3198488" cy="54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3053F333-59B4-4E75-99F3-948E4A97A5F2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l"/>
            <a:t>How satisfied are you with your involvement in decisions that affect your work?</a:t>
          </a:fld>
          <a:endParaRPr lang="en-US" sz="900" b="0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34948</xdr:colOff>
      <xdr:row>23</xdr:row>
      <xdr:rowOff>117615</xdr:rowOff>
    </xdr:from>
    <xdr:to>
      <xdr:col>6</xdr:col>
      <xdr:colOff>444644</xdr:colOff>
      <xdr:row>25</xdr:row>
      <xdr:rowOff>36479</xdr:rowOff>
    </xdr:to>
    <xdr:sp macro="" textlink="$W$14">
      <xdr:nvSpPr>
        <xdr:cNvPr id="34" name="TextBox 33"/>
        <xdr:cNvSpPr txBox="1"/>
      </xdr:nvSpPr>
      <xdr:spPr>
        <a:xfrm>
          <a:off x="2643970" y="4482550"/>
          <a:ext cx="409696" cy="2501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9B7891ED-2E38-4D9B-867A-B762BB512C2C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r"/>
            <a:t>Q49</a:t>
          </a:fld>
          <a:endParaRPr lang="en-US" sz="1100" b="1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34948</xdr:colOff>
      <xdr:row>26</xdr:row>
      <xdr:rowOff>135143</xdr:rowOff>
    </xdr:from>
    <xdr:to>
      <xdr:col>6</xdr:col>
      <xdr:colOff>444644</xdr:colOff>
      <xdr:row>28</xdr:row>
      <xdr:rowOff>22947</xdr:rowOff>
    </xdr:to>
    <xdr:sp macro="" textlink="$Y$14">
      <xdr:nvSpPr>
        <xdr:cNvPr id="35" name="TextBox 34"/>
        <xdr:cNvSpPr txBox="1"/>
      </xdr:nvSpPr>
      <xdr:spPr>
        <a:xfrm>
          <a:off x="2643970" y="4997034"/>
          <a:ext cx="409696" cy="2522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524BF0C2-FB43-45E4-BC53-4CEF0B098D58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r"/>
            <a:t>Q57</a:t>
          </a:fld>
          <a:endParaRPr lang="en-US" sz="1100" b="1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342519</xdr:colOff>
      <xdr:row>29</xdr:row>
      <xdr:rowOff>85381</xdr:rowOff>
    </xdr:from>
    <xdr:to>
      <xdr:col>10</xdr:col>
      <xdr:colOff>509572</xdr:colOff>
      <xdr:row>32</xdr:row>
      <xdr:rowOff>136616</xdr:rowOff>
    </xdr:to>
    <xdr:sp macro="" textlink="$AB$14">
      <xdr:nvSpPr>
        <xdr:cNvPr id="36" name="TextBox 35"/>
        <xdr:cNvSpPr txBox="1"/>
      </xdr:nvSpPr>
      <xdr:spPr>
        <a:xfrm>
          <a:off x="2951541" y="5518772"/>
          <a:ext cx="3198488" cy="548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BE59B16B-3483-49F1-B030-0D5EACB9B29C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l"/>
            <a:t>Employees in my work unit share job knowledge with each other.</a:t>
          </a:fld>
          <a:endParaRPr lang="en-US" sz="900" b="0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2</xdr:col>
      <xdr:colOff>41456</xdr:colOff>
      <xdr:row>8</xdr:row>
      <xdr:rowOff>200026</xdr:rowOff>
    </xdr:from>
    <xdr:to>
      <xdr:col>5</xdr:col>
      <xdr:colOff>702491</xdr:colOff>
      <xdr:row>14</xdr:row>
      <xdr:rowOff>133350</xdr:rowOff>
    </xdr:to>
    <xdr:sp macro="" textlink="$V$11">
      <xdr:nvSpPr>
        <xdr:cNvPr id="37" name="TextBox 36"/>
        <xdr:cNvSpPr txBox="1"/>
      </xdr:nvSpPr>
      <xdr:spPr>
        <a:xfrm>
          <a:off x="355781" y="1847851"/>
          <a:ext cx="2194560" cy="115252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63AEBFB2-6975-4C1A-96AA-ECC152007AAC}" type="TxLink">
            <a:rPr lang="en-US" sz="2000" b="1" i="0" u="none" strike="noStrike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pPr marL="0" indent="0" algn="ctr"/>
            <a:t>Largest Increases in Percent Positive since 2017</a:t>
          </a:fld>
          <a:endParaRPr lang="en-US" sz="2000" b="1" i="0" u="none" strike="noStrike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42210</xdr:colOff>
      <xdr:row>26</xdr:row>
      <xdr:rowOff>19048</xdr:rowOff>
    </xdr:from>
    <xdr:to>
      <xdr:col>5</xdr:col>
      <xdr:colOff>703245</xdr:colOff>
      <xdr:row>32</xdr:row>
      <xdr:rowOff>124585</xdr:rowOff>
    </xdr:to>
    <xdr:sp macro="" textlink="$V$12">
      <xdr:nvSpPr>
        <xdr:cNvPr id="38" name="TextBox 37"/>
        <xdr:cNvSpPr txBox="1"/>
      </xdr:nvSpPr>
      <xdr:spPr>
        <a:xfrm>
          <a:off x="356535" y="4838698"/>
          <a:ext cx="2194560" cy="116281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18E0A6E3-3AD2-48A0-BE2A-9E8C9769EE07}" type="TxLink">
            <a:rPr lang="en-US" sz="2000" b="1" i="0" u="none" strike="noStrike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pPr marL="0" indent="0" algn="ctr"/>
            <a:t>Largest Decreases in Percent Positive since 2017</a:t>
          </a:fld>
          <a:endParaRPr lang="en-US" sz="2000" b="1" i="0" u="none" strike="noStrike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9527</xdr:colOff>
      <xdr:row>14</xdr:row>
      <xdr:rowOff>95250</xdr:rowOff>
    </xdr:from>
    <xdr:to>
      <xdr:col>5</xdr:col>
      <xdr:colOff>360682</xdr:colOff>
      <xdr:row>19</xdr:row>
      <xdr:rowOff>108585</xdr:rowOff>
    </xdr:to>
    <xdr:sp macro="" textlink="$V$31">
      <xdr:nvSpPr>
        <xdr:cNvPr id="53" name="TextBox 52"/>
        <xdr:cNvSpPr txBox="1"/>
      </xdr:nvSpPr>
      <xdr:spPr>
        <a:xfrm>
          <a:off x="1114427" y="2962275"/>
          <a:ext cx="1094105" cy="832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/>
          <a:fld id="{2C32C0DB-9C2D-4E2D-9009-0EC8979974E5}" type="TxLink">
            <a:rPr lang="en-US" sz="1200" b="0" i="0" u="none" strike="noStrike">
              <a:solidFill>
                <a:srgbClr val="696969"/>
              </a:solidFill>
              <a:effectLst/>
              <a:latin typeface="Calibri"/>
              <a:ea typeface="+mn-ea"/>
              <a:cs typeface="+mn-cs"/>
            </a:rPr>
            <a:pPr marL="0" indent="0"/>
            <a:t>items increased since 2017</a:t>
          </a:fld>
          <a:endParaRPr lang="en-US" sz="1200" b="1" i="0">
            <a:solidFill>
              <a:srgbClr val="696969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9527</xdr:colOff>
      <xdr:row>32</xdr:row>
      <xdr:rowOff>76200</xdr:rowOff>
    </xdr:from>
    <xdr:to>
      <xdr:col>5</xdr:col>
      <xdr:colOff>360682</xdr:colOff>
      <xdr:row>37</xdr:row>
      <xdr:rowOff>105410</xdr:rowOff>
    </xdr:to>
    <xdr:sp macro="" textlink="$V$32">
      <xdr:nvSpPr>
        <xdr:cNvPr id="54" name="TextBox 53"/>
        <xdr:cNvSpPr txBox="1"/>
      </xdr:nvSpPr>
      <xdr:spPr>
        <a:xfrm>
          <a:off x="1104902" y="5886450"/>
          <a:ext cx="1097280" cy="8229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/>
          <a:fld id="{3C003C30-9B27-452C-B50E-C3488B3AEC52}" type="TxLink">
            <a:rPr lang="en-US" sz="1200" b="0" i="0" u="none" strike="noStrike">
              <a:solidFill>
                <a:srgbClr val="696969"/>
              </a:solidFill>
              <a:effectLst/>
              <a:latin typeface="Calibri"/>
              <a:ea typeface="+mn-ea"/>
              <a:cs typeface="+mn-cs"/>
            </a:rPr>
            <a:pPr marL="0" indent="0"/>
            <a:t>items decreased since 2017</a:t>
          </a:fld>
          <a:endParaRPr lang="en-US" sz="1200" b="0" i="0" u="none" strike="noStrike">
            <a:solidFill>
              <a:srgbClr val="696969"/>
            </a:solidFill>
            <a:effectLst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61217</xdr:colOff>
      <xdr:row>6</xdr:row>
      <xdr:rowOff>10617</xdr:rowOff>
    </xdr:from>
    <xdr:to>
      <xdr:col>16</xdr:col>
      <xdr:colOff>458993</xdr:colOff>
      <xdr:row>7</xdr:row>
      <xdr:rowOff>16246</xdr:rowOff>
    </xdr:to>
    <xdr:sp macro="" textlink="">
      <xdr:nvSpPr>
        <xdr:cNvPr id="55" name="TextBox 54"/>
        <xdr:cNvSpPr txBox="1"/>
      </xdr:nvSpPr>
      <xdr:spPr>
        <a:xfrm>
          <a:off x="8243192" y="1210767"/>
          <a:ext cx="1578876" cy="2437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b">
          <a:noAutofit/>
        </a:bodyPr>
        <a:lstStyle/>
        <a:p>
          <a:pPr marL="0" indent="0" algn="ctr"/>
          <a:r>
            <a:rPr lang="en-US" sz="1000">
              <a:solidFill>
                <a:srgbClr val="696969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Percentage Point Change</a:t>
          </a:r>
          <a:endParaRPr lang="en-US" sz="1000" b="1" i="0" u="none" strike="noStrike">
            <a:solidFill>
              <a:srgbClr val="696969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61217</xdr:colOff>
      <xdr:row>22</xdr:row>
      <xdr:rowOff>46968</xdr:rowOff>
    </xdr:from>
    <xdr:to>
      <xdr:col>16</xdr:col>
      <xdr:colOff>458993</xdr:colOff>
      <xdr:row>23</xdr:row>
      <xdr:rowOff>132693</xdr:rowOff>
    </xdr:to>
    <xdr:sp macro="" textlink="">
      <xdr:nvSpPr>
        <xdr:cNvPr id="56" name="TextBox 55"/>
        <xdr:cNvSpPr txBox="1"/>
      </xdr:nvSpPr>
      <xdr:spPr>
        <a:xfrm>
          <a:off x="8243192" y="4218918"/>
          <a:ext cx="1578876" cy="247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b">
          <a:noAutofit/>
        </a:bodyPr>
        <a:lstStyle/>
        <a:p>
          <a:pPr marL="0" indent="0" algn="ctr"/>
          <a:r>
            <a:rPr lang="en-US" sz="1000">
              <a:solidFill>
                <a:srgbClr val="696969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Percentage Point Change</a:t>
          </a:r>
        </a:p>
      </xdr:txBody>
    </xdr:sp>
    <xdr:clientData/>
  </xdr:twoCellAnchor>
  <xdr:twoCellAnchor editAs="absolute">
    <xdr:from>
      <xdr:col>13</xdr:col>
      <xdr:colOff>363415</xdr:colOff>
      <xdr:row>23</xdr:row>
      <xdr:rowOff>95250</xdr:rowOff>
    </xdr:from>
    <xdr:to>
      <xdr:col>17</xdr:col>
      <xdr:colOff>61546</xdr:colOff>
      <xdr:row>39</xdr:row>
      <xdr:rowOff>32303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180975</xdr:colOff>
      <xdr:row>14</xdr:row>
      <xdr:rowOff>142875</xdr:rowOff>
    </xdr:from>
    <xdr:to>
      <xdr:col>4</xdr:col>
      <xdr:colOff>19050</xdr:colOff>
      <xdr:row>19</xdr:row>
      <xdr:rowOff>19050</xdr:rowOff>
    </xdr:to>
    <xdr:sp macro="" textlink="">
      <xdr:nvSpPr>
        <xdr:cNvPr id="58" name="Rounded Rectangle 57"/>
        <xdr:cNvSpPr/>
      </xdr:nvSpPr>
      <xdr:spPr>
        <a:xfrm>
          <a:off x="609600" y="3009900"/>
          <a:ext cx="628650" cy="695325"/>
        </a:xfrm>
        <a:prstGeom prst="roundRect">
          <a:avLst/>
        </a:prstGeom>
        <a:noFill/>
        <a:ln w="571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180975</xdr:colOff>
      <xdr:row>32</xdr:row>
      <xdr:rowOff>142875</xdr:rowOff>
    </xdr:from>
    <xdr:to>
      <xdr:col>4</xdr:col>
      <xdr:colOff>19050</xdr:colOff>
      <xdr:row>37</xdr:row>
      <xdr:rowOff>28575</xdr:rowOff>
    </xdr:to>
    <xdr:sp macro="" textlink="">
      <xdr:nvSpPr>
        <xdr:cNvPr id="59" name="Rounded Rectangle 58"/>
        <xdr:cNvSpPr/>
      </xdr:nvSpPr>
      <xdr:spPr>
        <a:xfrm>
          <a:off x="609600" y="5981700"/>
          <a:ext cx="628650" cy="695325"/>
        </a:xfrm>
        <a:prstGeom prst="roundRect">
          <a:avLst/>
        </a:prstGeom>
        <a:noFill/>
        <a:ln w="571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528179</xdr:colOff>
      <xdr:row>39</xdr:row>
      <xdr:rowOff>133911</xdr:rowOff>
    </xdr:from>
    <xdr:to>
      <xdr:col>11</xdr:col>
      <xdr:colOff>355901</xdr:colOff>
      <xdr:row>41</xdr:row>
      <xdr:rowOff>42404</xdr:rowOff>
    </xdr:to>
    <xdr:sp macro="" textlink="$AE$25">
      <xdr:nvSpPr>
        <xdr:cNvPr id="69" name="TextBox 68"/>
        <xdr:cNvSpPr txBox="1"/>
      </xdr:nvSpPr>
      <xdr:spPr>
        <a:xfrm>
          <a:off x="6164351" y="7156135"/>
          <a:ext cx="458343" cy="2566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marL="0" indent="0" algn="ctr"/>
          <a:fld id="{EE93E270-3A7F-4EF5-8DB9-C4290EC67949}" type="TxLink">
            <a:rPr lang="en-US" sz="1000" b="1" i="0" u="none" strike="noStrike">
              <a:solidFill>
                <a:srgbClr val="595959"/>
              </a:solidFill>
              <a:effectLst/>
              <a:latin typeface="Arial"/>
              <a:ea typeface="+mn-ea"/>
              <a:cs typeface="Arial"/>
            </a:rPr>
            <a:pPr marL="0" indent="0" algn="ctr"/>
            <a:t> </a:t>
          </a:fld>
          <a:endParaRPr lang="en-US" sz="1800" b="1" i="0" u="none" strike="noStrike">
            <a:solidFill>
              <a:schemeClr val="bg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rgbClr val="4D7AA4"/>
        </a:solidFill>
      </a:spPr>
      <a:bodyPr vertOverflow="clip" horzOverflow="clip" wrap="square" rtlCol="0" anchor="ctr">
        <a:noAutofit/>
      </a:bodyPr>
      <a:lstStyle>
        <a:defPPr marL="0" indent="0" algn="ctr">
          <a:defRPr sz="12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B9C4DB"/>
    <pageSetUpPr autoPageBreaks="0"/>
  </sheetPr>
  <dimension ref="A1:BX220"/>
  <sheetViews>
    <sheetView showGridLines="0" showRowColHeaders="0" topLeftCell="A7" zoomScaleNormal="100" zoomScalePageLayoutView="200" workbookViewId="0">
      <selection activeCell="S1" sqref="S1"/>
    </sheetView>
  </sheetViews>
  <sheetFormatPr defaultColWidth="8.88671875" defaultRowHeight="13.8" x14ac:dyDescent="0.3"/>
  <cols>
    <col min="1" max="1" width="3" style="16" customWidth="1"/>
    <col min="2" max="2" width="1.6640625" style="16" customWidth="1"/>
    <col min="3" max="3" width="3" style="16" customWidth="1"/>
    <col min="4" max="4" width="8.88671875" style="16"/>
    <col min="5" max="5" width="11.109375" style="16" customWidth="1"/>
    <col min="6" max="6" width="11.44140625" style="16" customWidth="1"/>
    <col min="7" max="7" width="12" style="16" customWidth="1"/>
    <col min="8" max="8" width="7.88671875" style="16" customWidth="1"/>
    <col min="9" max="9" width="9.109375" style="16" customWidth="1"/>
    <col min="10" max="10" width="16.44140625" style="16" customWidth="1"/>
    <col min="11" max="11" width="9.44140625" style="16" customWidth="1"/>
    <col min="12" max="12" width="12" style="16" customWidth="1"/>
    <col min="13" max="13" width="7.88671875" style="16" customWidth="1"/>
    <col min="14" max="16" width="8.88671875" style="16"/>
    <col min="17" max="17" width="10.33203125" style="16" customWidth="1"/>
    <col min="18" max="19" width="2.6640625" style="16" customWidth="1"/>
    <col min="20" max="37" width="2.6640625" style="17" customWidth="1"/>
    <col min="38" max="38" width="2.6640625" style="19" customWidth="1"/>
    <col min="39" max="39" width="2.6640625" style="18" customWidth="1"/>
    <col min="40" max="44" width="2.6640625" style="19" customWidth="1"/>
    <col min="45" max="46" width="2.5546875" style="19" customWidth="1"/>
    <col min="47" max="56" width="2.6640625" style="19" customWidth="1"/>
    <col min="57" max="60" width="2.6640625" style="20" customWidth="1"/>
    <col min="61" max="62" width="2.88671875" style="20" customWidth="1"/>
    <col min="63" max="71" width="2.88671875" style="16" customWidth="1"/>
    <col min="72" max="76" width="8.88671875" style="16" hidden="1" customWidth="1"/>
    <col min="77" max="77" width="0" style="16" hidden="1" customWidth="1"/>
    <col min="78" max="16384" width="8.88671875" style="16"/>
  </cols>
  <sheetData>
    <row r="1" spans="2:53" ht="15.75" customHeight="1" thickBot="1" x14ac:dyDescent="0.35">
      <c r="S1" s="8"/>
      <c r="AF1" s="8"/>
      <c r="AG1" s="8"/>
      <c r="AH1" s="8"/>
      <c r="AI1" s="8"/>
      <c r="AJ1" s="8"/>
      <c r="AK1" s="18"/>
      <c r="AL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</row>
    <row r="2" spans="2:53" ht="15" customHeight="1" x14ac:dyDescent="0.3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3"/>
      <c r="S2" s="8"/>
      <c r="T2" s="128" t="s">
        <v>141</v>
      </c>
      <c r="U2" s="128" t="s">
        <v>142</v>
      </c>
      <c r="V2" s="128" t="s">
        <v>143</v>
      </c>
      <c r="W2" s="128" t="s">
        <v>144</v>
      </c>
      <c r="X2" s="128" t="s">
        <v>145</v>
      </c>
      <c r="Y2" s="128" t="s">
        <v>146</v>
      </c>
      <c r="Z2" s="128" t="s">
        <v>147</v>
      </c>
      <c r="AA2" s="128" t="s">
        <v>148</v>
      </c>
      <c r="AB2" s="128" t="s">
        <v>149</v>
      </c>
      <c r="AC2" s="128" t="s">
        <v>150</v>
      </c>
      <c r="AD2" s="128" t="s">
        <v>151</v>
      </c>
      <c r="AE2" s="128" t="s">
        <v>152</v>
      </c>
      <c r="AF2" s="8"/>
      <c r="AG2" s="8"/>
      <c r="AH2" s="8"/>
      <c r="AI2" s="8"/>
      <c r="AJ2" s="8"/>
      <c r="AK2" s="18"/>
      <c r="AL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</row>
    <row r="3" spans="2:53" ht="21.75" customHeight="1" x14ac:dyDescent="0.5">
      <c r="B3" s="24"/>
      <c r="C3" s="25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7"/>
      <c r="R3" s="28"/>
      <c r="S3" s="8"/>
      <c r="T3" s="11" t="s">
        <v>153</v>
      </c>
      <c r="U3" s="8" t="s">
        <v>154</v>
      </c>
      <c r="V3" s="29">
        <v>16</v>
      </c>
      <c r="W3" s="29">
        <v>29</v>
      </c>
      <c r="X3" s="30">
        <v>0.55200000000000005</v>
      </c>
      <c r="Y3" s="8">
        <v>44</v>
      </c>
      <c r="Z3" s="8">
        <v>0</v>
      </c>
      <c r="AA3" s="31">
        <v>0.72</v>
      </c>
      <c r="AB3" s="31">
        <v>0.65</v>
      </c>
      <c r="AC3" s="31">
        <v>0.71</v>
      </c>
      <c r="AD3" s="31">
        <v>0.81</v>
      </c>
      <c r="AE3" s="8" t="s">
        <v>155</v>
      </c>
      <c r="AF3" s="8"/>
      <c r="AG3" s="8"/>
      <c r="AH3" s="8"/>
      <c r="AI3" s="8"/>
      <c r="AJ3" s="8"/>
      <c r="AK3" s="19"/>
      <c r="AM3" s="19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2:53" ht="15" customHeight="1" x14ac:dyDescent="0.3">
      <c r="B4" s="24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8"/>
      <c r="S4" s="8"/>
      <c r="T4" s="128" t="s">
        <v>156</v>
      </c>
      <c r="U4" s="128" t="s">
        <v>157</v>
      </c>
      <c r="V4" s="128" t="s">
        <v>156</v>
      </c>
      <c r="W4" s="128" t="s">
        <v>157</v>
      </c>
      <c r="X4" s="128" t="s">
        <v>156</v>
      </c>
      <c r="Y4" s="128" t="s">
        <v>157</v>
      </c>
      <c r="Z4" s="128" t="s">
        <v>156</v>
      </c>
      <c r="AA4" s="128" t="s">
        <v>157</v>
      </c>
      <c r="AB4" s="128" t="s">
        <v>156</v>
      </c>
      <c r="AC4" s="128" t="s">
        <v>157</v>
      </c>
      <c r="AD4" s="128" t="s">
        <v>156</v>
      </c>
      <c r="AE4" s="128" t="s">
        <v>157</v>
      </c>
      <c r="AF4" s="8"/>
      <c r="AG4" s="8"/>
      <c r="AH4" s="8"/>
      <c r="AI4" s="8"/>
      <c r="AJ4" s="8"/>
      <c r="AK4" s="19"/>
      <c r="AM4" s="19"/>
      <c r="AR4" s="18"/>
      <c r="AS4" s="18"/>
      <c r="AT4" s="18"/>
      <c r="AU4" s="18"/>
      <c r="AV4" s="18"/>
      <c r="AW4" s="18"/>
      <c r="AX4" s="18"/>
      <c r="AY4" s="18"/>
      <c r="AZ4" s="18"/>
      <c r="BA4" s="18"/>
    </row>
    <row r="5" spans="2:53" x14ac:dyDescent="0.3">
      <c r="B5" s="24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/>
      <c r="S5" s="8"/>
      <c r="T5" s="8">
        <v>6</v>
      </c>
      <c r="U5" s="31">
        <v>0.96</v>
      </c>
      <c r="V5" s="8">
        <v>33</v>
      </c>
      <c r="W5" s="31">
        <v>0.36</v>
      </c>
      <c r="X5" s="8">
        <v>24</v>
      </c>
      <c r="Y5" s="31">
        <v>0.31</v>
      </c>
      <c r="Z5" s="8">
        <v>2</v>
      </c>
      <c r="AA5" s="31">
        <v>0</v>
      </c>
      <c r="AB5" s="8">
        <v>39</v>
      </c>
      <c r="AC5" s="31">
        <v>0.64</v>
      </c>
      <c r="AD5" s="8">
        <v>20</v>
      </c>
      <c r="AE5" s="31">
        <v>0.15</v>
      </c>
      <c r="AF5" s="8"/>
      <c r="AG5" s="8"/>
      <c r="AH5" s="8"/>
      <c r="AI5" s="8"/>
      <c r="AJ5" s="8"/>
      <c r="AK5" s="19"/>
      <c r="AM5" s="19"/>
      <c r="AR5" s="18"/>
      <c r="AS5" s="18"/>
      <c r="AT5" s="18"/>
      <c r="AU5" s="18"/>
      <c r="AV5" s="18"/>
      <c r="AW5" s="18"/>
      <c r="AX5" s="18"/>
      <c r="AY5" s="18"/>
      <c r="AZ5" s="18"/>
      <c r="BA5" s="18"/>
    </row>
    <row r="6" spans="2:53" x14ac:dyDescent="0.3">
      <c r="B6" s="24"/>
      <c r="C6" s="26"/>
      <c r="D6" s="26"/>
      <c r="E6" s="26"/>
      <c r="F6" s="26"/>
      <c r="G6" s="26"/>
      <c r="H6" s="26"/>
      <c r="I6" s="26"/>
      <c r="J6" s="32"/>
      <c r="K6" s="26"/>
      <c r="L6" s="26"/>
      <c r="M6" s="26"/>
      <c r="N6" s="26"/>
      <c r="O6" s="26"/>
      <c r="P6" s="26"/>
      <c r="Q6" s="26"/>
      <c r="R6" s="28"/>
      <c r="S6" s="8"/>
      <c r="T6" s="8">
        <v>8</v>
      </c>
      <c r="U6" s="31">
        <v>0.93</v>
      </c>
      <c r="V6" s="8">
        <v>22</v>
      </c>
      <c r="W6" s="31">
        <v>0.39</v>
      </c>
      <c r="X6" s="8">
        <v>25</v>
      </c>
      <c r="Y6" s="31">
        <v>0.31</v>
      </c>
      <c r="Z6" s="8">
        <v>5</v>
      </c>
      <c r="AA6" s="31">
        <v>0</v>
      </c>
      <c r="AB6" s="8">
        <v>71</v>
      </c>
      <c r="AC6" s="31">
        <v>0.57999999999999996</v>
      </c>
      <c r="AD6" s="8">
        <v>23</v>
      </c>
      <c r="AE6" s="31">
        <v>0.14000000000000001</v>
      </c>
      <c r="AF6" s="8"/>
      <c r="AG6" s="8"/>
      <c r="AH6" s="8"/>
      <c r="AI6" s="8"/>
      <c r="AJ6" s="8"/>
      <c r="AK6" s="19"/>
      <c r="AM6" s="19"/>
      <c r="AR6" s="18"/>
      <c r="AS6" s="18"/>
      <c r="AT6" s="18"/>
      <c r="AU6" s="18"/>
      <c r="AV6" s="18"/>
      <c r="AW6" s="18"/>
      <c r="AX6" s="18"/>
      <c r="AY6" s="18"/>
      <c r="AZ6" s="18"/>
      <c r="BA6" s="18"/>
    </row>
    <row r="7" spans="2:53" ht="18" x14ac:dyDescent="0.3">
      <c r="B7" s="24"/>
      <c r="C7" s="26"/>
      <c r="D7" s="33"/>
      <c r="E7" s="33"/>
      <c r="F7" s="34"/>
      <c r="G7" s="34"/>
      <c r="H7" s="190"/>
      <c r="I7" s="190"/>
      <c r="J7" s="26"/>
      <c r="K7" s="26"/>
      <c r="L7" s="26"/>
      <c r="M7" s="26"/>
      <c r="N7" s="26"/>
      <c r="O7" s="26"/>
      <c r="P7" s="26"/>
      <c r="Q7" s="26"/>
      <c r="R7" s="28"/>
      <c r="S7" s="8"/>
      <c r="T7" s="8">
        <v>7</v>
      </c>
      <c r="U7" s="31">
        <v>0.92</v>
      </c>
      <c r="V7" s="8">
        <v>34</v>
      </c>
      <c r="W7" s="31">
        <v>0.4</v>
      </c>
      <c r="X7" s="8">
        <v>23</v>
      </c>
      <c r="Y7" s="31">
        <v>0.28000000000000003</v>
      </c>
      <c r="Z7" s="8">
        <v>6</v>
      </c>
      <c r="AA7" s="31">
        <v>0</v>
      </c>
      <c r="AB7" s="8">
        <v>40</v>
      </c>
      <c r="AC7" s="31">
        <v>0.54</v>
      </c>
      <c r="AD7" s="8">
        <v>26</v>
      </c>
      <c r="AE7" s="31">
        <v>0.14000000000000001</v>
      </c>
      <c r="AF7" s="8"/>
      <c r="AG7" s="8"/>
      <c r="AH7" s="8"/>
      <c r="AI7" s="8"/>
      <c r="AJ7" s="8"/>
      <c r="AK7" s="19"/>
      <c r="AM7" s="19"/>
      <c r="AR7" s="18"/>
      <c r="AS7" s="18"/>
      <c r="AT7" s="18"/>
      <c r="AU7" s="18"/>
      <c r="AV7" s="18"/>
      <c r="AW7" s="18"/>
      <c r="AX7" s="18"/>
      <c r="AY7" s="18"/>
      <c r="AZ7" s="18"/>
      <c r="BA7" s="18"/>
    </row>
    <row r="8" spans="2:53" ht="16.5" customHeight="1" x14ac:dyDescent="0.3">
      <c r="B8" s="24"/>
      <c r="C8" s="26"/>
      <c r="D8" s="1"/>
      <c r="E8" s="15"/>
      <c r="F8" s="6"/>
      <c r="G8" s="2"/>
      <c r="H8" s="191"/>
      <c r="I8" s="191"/>
      <c r="J8" s="26"/>
      <c r="K8" s="26"/>
      <c r="L8" s="26"/>
      <c r="M8" s="26"/>
      <c r="N8" s="26"/>
      <c r="O8" s="26"/>
      <c r="P8" s="26"/>
      <c r="Q8" s="26"/>
      <c r="R8" s="28"/>
      <c r="S8" s="8"/>
      <c r="T8" s="8">
        <v>2</v>
      </c>
      <c r="U8" s="31">
        <v>0.88</v>
      </c>
      <c r="V8" s="8">
        <v>21</v>
      </c>
      <c r="W8" s="31">
        <v>0.42</v>
      </c>
      <c r="X8" s="8">
        <v>20</v>
      </c>
      <c r="Y8" s="31">
        <v>0.26</v>
      </c>
      <c r="Z8" s="8">
        <v>8</v>
      </c>
      <c r="AA8" s="31">
        <v>0</v>
      </c>
      <c r="AB8" s="8">
        <v>7</v>
      </c>
      <c r="AC8" s="31">
        <v>0.52</v>
      </c>
      <c r="AD8" s="8">
        <v>47</v>
      </c>
      <c r="AE8" s="31">
        <v>0.14000000000000001</v>
      </c>
      <c r="AF8" s="8"/>
      <c r="AG8" s="8"/>
      <c r="AH8" s="8"/>
      <c r="AI8" s="8"/>
      <c r="AJ8" s="8"/>
      <c r="AK8" s="19"/>
      <c r="AM8" s="19"/>
      <c r="AR8" s="18"/>
      <c r="AS8" s="18"/>
      <c r="AT8" s="18"/>
      <c r="AU8" s="18"/>
      <c r="AV8" s="18"/>
      <c r="AW8" s="18"/>
      <c r="AX8" s="18"/>
      <c r="AY8" s="18"/>
      <c r="AZ8" s="18"/>
      <c r="BA8" s="18"/>
    </row>
    <row r="9" spans="2:53" ht="16.5" customHeight="1" x14ac:dyDescent="0.3">
      <c r="B9" s="24"/>
      <c r="C9" s="26"/>
      <c r="D9" s="1"/>
      <c r="E9" s="15"/>
      <c r="F9" s="5"/>
      <c r="G9" s="2"/>
      <c r="H9" s="191"/>
      <c r="I9" s="191"/>
      <c r="J9" s="26"/>
      <c r="K9" s="26"/>
      <c r="L9" s="26"/>
      <c r="M9" s="26"/>
      <c r="N9" s="26"/>
      <c r="O9" s="26"/>
      <c r="P9" s="26"/>
      <c r="Q9" s="26"/>
      <c r="R9" s="28"/>
      <c r="S9" s="8"/>
      <c r="T9" s="8">
        <v>9</v>
      </c>
      <c r="U9" s="31">
        <v>0.88</v>
      </c>
      <c r="V9" s="8">
        <v>25</v>
      </c>
      <c r="W9" s="31">
        <v>0.45</v>
      </c>
      <c r="X9" s="8">
        <v>41</v>
      </c>
      <c r="Y9" s="31">
        <v>0.24</v>
      </c>
      <c r="Z9" s="8">
        <v>12</v>
      </c>
      <c r="AA9" s="31">
        <v>0</v>
      </c>
      <c r="AB9" s="8">
        <v>69</v>
      </c>
      <c r="AC9" s="31">
        <v>0.51</v>
      </c>
      <c r="AD9" s="8">
        <v>62</v>
      </c>
      <c r="AE9" s="31">
        <v>0.14000000000000001</v>
      </c>
      <c r="AF9" s="8"/>
      <c r="AG9" s="8"/>
      <c r="AH9" s="8"/>
      <c r="AI9" s="35"/>
      <c r="AJ9" s="36"/>
      <c r="AK9" s="36"/>
      <c r="AL9" s="36"/>
      <c r="AM9" s="36"/>
      <c r="AN9" s="36"/>
      <c r="AR9" s="18"/>
      <c r="AS9" s="18"/>
      <c r="AT9" s="18"/>
      <c r="AU9" s="18"/>
      <c r="AV9" s="18"/>
      <c r="AW9" s="18"/>
      <c r="AX9" s="18"/>
      <c r="AY9" s="18"/>
      <c r="AZ9" s="18"/>
      <c r="BA9" s="18"/>
    </row>
    <row r="10" spans="2:53" ht="16.5" customHeight="1" x14ac:dyDescent="0.3">
      <c r="B10" s="24"/>
      <c r="C10" s="26"/>
      <c r="D10" s="15"/>
      <c r="E10" s="15"/>
      <c r="F10" s="5"/>
      <c r="G10" s="2"/>
      <c r="H10" s="191"/>
      <c r="I10" s="191"/>
      <c r="J10" s="26"/>
      <c r="K10" s="26"/>
      <c r="L10" s="26"/>
      <c r="M10" s="26"/>
      <c r="N10" s="26"/>
      <c r="O10" s="26"/>
      <c r="P10" s="26"/>
      <c r="Q10" s="26"/>
      <c r="R10" s="28"/>
      <c r="S10" s="8"/>
      <c r="AF10" s="8"/>
      <c r="AG10" s="8"/>
      <c r="AH10" s="8"/>
      <c r="AI10" s="35"/>
      <c r="AJ10" s="36"/>
      <c r="AK10" s="36"/>
      <c r="AL10" s="36"/>
      <c r="AM10" s="36"/>
      <c r="AN10" s="36"/>
      <c r="AR10" s="18"/>
      <c r="AS10" s="18"/>
      <c r="AT10" s="18"/>
      <c r="AU10" s="18"/>
      <c r="AV10" s="18"/>
      <c r="AW10" s="18"/>
      <c r="AX10" s="18"/>
      <c r="AY10" s="18"/>
      <c r="AZ10" s="18"/>
      <c r="BA10" s="18"/>
    </row>
    <row r="11" spans="2:53" ht="16.5" customHeight="1" x14ac:dyDescent="0.3">
      <c r="B11" s="24"/>
      <c r="C11" s="26"/>
      <c r="D11" s="15"/>
      <c r="E11" s="15"/>
      <c r="F11" s="5"/>
      <c r="G11" s="2"/>
      <c r="H11" s="191"/>
      <c r="I11" s="191"/>
      <c r="J11" s="26"/>
      <c r="K11" s="26"/>
      <c r="L11" s="26"/>
      <c r="M11" s="26"/>
      <c r="N11" s="26"/>
      <c r="O11" s="26"/>
      <c r="P11" s="26"/>
      <c r="Q11" s="26"/>
      <c r="R11" s="28"/>
      <c r="S11" s="8"/>
      <c r="T11" s="8"/>
      <c r="U11" s="35"/>
      <c r="V11" s="8"/>
      <c r="W11" s="31"/>
      <c r="X11" s="8"/>
      <c r="Y11" s="31"/>
      <c r="Z11" s="8"/>
      <c r="AA11" s="31"/>
      <c r="AB11" s="8"/>
      <c r="AC11" s="31"/>
      <c r="AD11" s="8"/>
      <c r="AE11" s="31"/>
      <c r="AF11" s="8"/>
      <c r="AG11" s="8"/>
      <c r="AH11" s="8"/>
      <c r="AI11" s="35"/>
      <c r="AJ11" s="36"/>
      <c r="AK11" s="36"/>
      <c r="AL11" s="36"/>
      <c r="AM11" s="36"/>
      <c r="AN11" s="36"/>
      <c r="AR11" s="18"/>
      <c r="AS11" s="18"/>
      <c r="AT11" s="18"/>
      <c r="AU11" s="18"/>
      <c r="AV11" s="18"/>
      <c r="AW11" s="18"/>
      <c r="AX11" s="18"/>
      <c r="AY11" s="18"/>
      <c r="AZ11" s="18"/>
      <c r="BA11" s="18"/>
    </row>
    <row r="12" spans="2:53" ht="16.5" customHeight="1" x14ac:dyDescent="0.3">
      <c r="B12" s="24"/>
      <c r="C12" s="26"/>
      <c r="D12" s="15"/>
      <c r="E12" s="15"/>
      <c r="F12" s="5"/>
      <c r="G12" s="2"/>
      <c r="H12" s="191"/>
      <c r="I12" s="191"/>
      <c r="J12" s="26"/>
      <c r="K12" s="26"/>
      <c r="L12" s="26"/>
      <c r="M12" s="26"/>
      <c r="N12" s="26"/>
      <c r="O12" s="26"/>
      <c r="P12" s="26"/>
      <c r="Q12" s="26"/>
      <c r="R12" s="28"/>
      <c r="AF12" s="8"/>
      <c r="AG12" s="8"/>
      <c r="AH12" s="8"/>
      <c r="AI12" s="35"/>
      <c r="AJ12" s="36"/>
      <c r="AK12" s="36"/>
      <c r="AL12" s="36"/>
      <c r="AM12" s="36"/>
      <c r="AN12" s="36"/>
      <c r="AR12" s="18"/>
      <c r="AS12" s="18"/>
      <c r="AT12" s="18"/>
      <c r="AU12" s="18"/>
      <c r="AV12" s="18"/>
      <c r="AW12" s="18"/>
      <c r="AX12" s="18"/>
      <c r="AY12" s="18"/>
      <c r="AZ12" s="18"/>
      <c r="BA12" s="18"/>
    </row>
    <row r="13" spans="2:53" ht="16.5" customHeight="1" x14ac:dyDescent="0.3">
      <c r="B13" s="24"/>
      <c r="C13" s="26"/>
      <c r="D13" s="187"/>
      <c r="E13" s="187"/>
      <c r="F13" s="3"/>
      <c r="G13" s="4"/>
      <c r="H13" s="188"/>
      <c r="I13" s="188"/>
      <c r="J13" s="26"/>
      <c r="K13" s="26"/>
      <c r="L13" s="26"/>
      <c r="M13" s="26"/>
      <c r="N13" s="26"/>
      <c r="O13" s="26"/>
      <c r="P13" s="26"/>
      <c r="Q13" s="26"/>
      <c r="R13" s="28"/>
      <c r="AF13" s="8"/>
      <c r="AG13" s="8"/>
      <c r="AH13" s="8"/>
      <c r="AI13" s="35"/>
      <c r="AJ13" s="36"/>
      <c r="AK13" s="36"/>
      <c r="AL13" s="36"/>
      <c r="AM13" s="36"/>
      <c r="AN13" s="36"/>
      <c r="AR13" s="18"/>
      <c r="AS13" s="18"/>
      <c r="AT13" s="18"/>
      <c r="AU13" s="18"/>
      <c r="AV13" s="18"/>
      <c r="AW13" s="18"/>
      <c r="AX13" s="18"/>
      <c r="AY13" s="18"/>
      <c r="AZ13" s="18"/>
      <c r="BA13" s="18"/>
    </row>
    <row r="14" spans="2:53" ht="13.5" customHeight="1" x14ac:dyDescent="0.3">
      <c r="B14" s="24"/>
      <c r="C14" s="26"/>
      <c r="D14" s="37"/>
      <c r="E14" s="37"/>
      <c r="F14" s="37"/>
      <c r="G14" s="37"/>
      <c r="H14" s="37"/>
      <c r="I14" s="37"/>
      <c r="J14" s="26"/>
      <c r="K14" s="26"/>
      <c r="L14" s="38"/>
      <c r="M14" s="26"/>
      <c r="N14" s="26"/>
      <c r="O14" s="26"/>
      <c r="P14" s="26"/>
      <c r="Q14" s="26"/>
      <c r="R14" s="28"/>
      <c r="AF14" s="8"/>
      <c r="AG14" s="35"/>
      <c r="AH14" s="35"/>
      <c r="AI14" s="35"/>
      <c r="AJ14" s="39"/>
      <c r="AK14" s="39"/>
      <c r="AL14" s="39"/>
      <c r="AM14" s="39"/>
      <c r="AN14" s="39"/>
      <c r="AR14" s="18"/>
      <c r="AS14" s="18"/>
      <c r="AT14" s="18"/>
      <c r="AU14" s="18"/>
      <c r="AV14" s="18"/>
      <c r="AW14" s="18"/>
      <c r="AX14" s="18"/>
      <c r="AY14" s="18"/>
      <c r="AZ14" s="18"/>
      <c r="BA14" s="18"/>
    </row>
    <row r="15" spans="2:53" x14ac:dyDescent="0.3">
      <c r="B15" s="24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8"/>
      <c r="AF15" s="8"/>
      <c r="AG15" s="35"/>
      <c r="AH15" s="35"/>
      <c r="AI15" s="8"/>
      <c r="AJ15" s="8"/>
      <c r="AK15" s="19"/>
      <c r="AM15" s="19"/>
      <c r="AR15" s="18"/>
      <c r="AS15" s="18"/>
      <c r="AT15" s="18"/>
      <c r="AU15" s="18"/>
      <c r="AV15" s="18"/>
      <c r="AW15" s="18"/>
      <c r="AX15" s="18"/>
      <c r="AY15" s="18"/>
      <c r="AZ15" s="18"/>
      <c r="BA15" s="18"/>
    </row>
    <row r="16" spans="2:53" ht="13.5" customHeight="1" x14ac:dyDescent="0.3">
      <c r="B16" s="24"/>
      <c r="C16" s="26"/>
      <c r="D16" s="40"/>
      <c r="E16" s="41"/>
      <c r="F16" s="42"/>
      <c r="G16" s="42"/>
      <c r="H16" s="26"/>
      <c r="I16" s="41"/>
      <c r="J16" s="41"/>
      <c r="K16" s="42"/>
      <c r="L16" s="42"/>
      <c r="M16" s="26"/>
      <c r="N16" s="26"/>
      <c r="O16" s="26"/>
      <c r="P16" s="26"/>
      <c r="Q16" s="26"/>
      <c r="R16" s="28"/>
      <c r="S16" s="8"/>
      <c r="AD16" s="8"/>
      <c r="AE16" s="31"/>
      <c r="AF16" s="8"/>
      <c r="AG16" s="35"/>
      <c r="AH16" s="35"/>
      <c r="AI16" s="8"/>
      <c r="AJ16" s="8"/>
      <c r="AK16" s="19"/>
      <c r="AM16" s="19"/>
      <c r="AR16" s="18"/>
      <c r="AS16" s="18"/>
      <c r="AT16" s="18"/>
      <c r="AU16" s="18"/>
      <c r="AV16" s="18"/>
      <c r="AW16" s="18"/>
      <c r="AX16" s="18"/>
      <c r="AY16" s="18"/>
      <c r="AZ16" s="18"/>
      <c r="BA16" s="18"/>
    </row>
    <row r="17" spans="2:53" ht="12.75" customHeight="1" x14ac:dyDescent="0.3">
      <c r="B17" s="24"/>
      <c r="C17" s="26"/>
      <c r="D17" s="26"/>
      <c r="E17" s="26"/>
      <c r="F17" s="43"/>
      <c r="G17" s="44"/>
      <c r="H17" s="26"/>
      <c r="I17" s="26"/>
      <c r="J17" s="26"/>
      <c r="K17" s="43"/>
      <c r="L17" s="44"/>
      <c r="M17" s="26"/>
      <c r="N17" s="26"/>
      <c r="O17" s="26"/>
      <c r="P17" s="26"/>
      <c r="Q17" s="26"/>
      <c r="R17" s="28"/>
      <c r="S17" s="8"/>
      <c r="T17" s="9"/>
      <c r="U17" s="9"/>
      <c r="V17" s="9"/>
      <c r="W17" s="9"/>
      <c r="X17" s="9"/>
      <c r="Y17" s="9"/>
      <c r="Z17" s="9"/>
      <c r="AA17" s="9"/>
      <c r="AB17" s="9"/>
      <c r="AC17" s="9"/>
      <c r="AD17" s="8"/>
      <c r="AE17" s="31"/>
      <c r="AF17" s="8"/>
      <c r="AG17" s="35"/>
      <c r="AH17" s="35"/>
      <c r="AI17" s="35"/>
      <c r="AJ17" s="8"/>
      <c r="AK17" s="19"/>
      <c r="AM17" s="19"/>
      <c r="AR17" s="18"/>
      <c r="AS17" s="18"/>
      <c r="AT17" s="18"/>
      <c r="AU17" s="18"/>
      <c r="AV17" s="18"/>
      <c r="AW17" s="18"/>
      <c r="AX17" s="18"/>
      <c r="AY17" s="18"/>
      <c r="AZ17" s="18"/>
      <c r="BA17" s="18"/>
    </row>
    <row r="18" spans="2:53" ht="12.75" customHeight="1" x14ac:dyDescent="0.3">
      <c r="B18" s="24"/>
      <c r="C18" s="26"/>
      <c r="D18" s="26"/>
      <c r="E18" s="26"/>
      <c r="F18" s="43"/>
      <c r="G18" s="44"/>
      <c r="H18" s="26"/>
      <c r="I18" s="26"/>
      <c r="J18" s="26"/>
      <c r="K18" s="43"/>
      <c r="L18" s="44"/>
      <c r="M18" s="26"/>
      <c r="N18" s="26"/>
      <c r="O18" s="26"/>
      <c r="P18" s="26"/>
      <c r="Q18" s="26"/>
      <c r="R18" s="28"/>
      <c r="S18" s="8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5"/>
      <c r="AE18" s="35"/>
      <c r="AF18" s="8"/>
      <c r="AG18" s="35"/>
      <c r="AH18" s="35"/>
      <c r="AI18" s="8"/>
      <c r="AJ18" s="8"/>
      <c r="AK18" s="19"/>
      <c r="AM18" s="19"/>
      <c r="AR18" s="18"/>
      <c r="AS18" s="18"/>
      <c r="AT18" s="18"/>
      <c r="AU18" s="18"/>
      <c r="AV18" s="18"/>
      <c r="AW18" s="18"/>
      <c r="AX18" s="18"/>
      <c r="AY18" s="18"/>
      <c r="AZ18" s="18"/>
      <c r="BA18" s="18"/>
    </row>
    <row r="19" spans="2:53" ht="12.75" customHeight="1" x14ac:dyDescent="0.3">
      <c r="B19" s="24"/>
      <c r="C19" s="26"/>
      <c r="D19" s="26"/>
      <c r="E19" s="26"/>
      <c r="F19" s="43"/>
      <c r="G19" s="44"/>
      <c r="H19" s="26"/>
      <c r="I19" s="26"/>
      <c r="J19" s="26"/>
      <c r="K19" s="43"/>
      <c r="L19" s="44"/>
      <c r="M19" s="26"/>
      <c r="N19" s="26"/>
      <c r="O19" s="26"/>
      <c r="P19" s="26"/>
      <c r="Q19" s="26"/>
      <c r="R19" s="28"/>
      <c r="S19" s="8"/>
      <c r="T19" s="9"/>
      <c r="U19" s="9"/>
      <c r="V19" s="9"/>
      <c r="W19" s="9"/>
      <c r="X19" s="9"/>
      <c r="Y19" s="9"/>
      <c r="Z19" s="9"/>
      <c r="AA19" s="35"/>
      <c r="AB19" s="35"/>
      <c r="AC19" s="35"/>
      <c r="AD19" s="35"/>
      <c r="AE19" s="35"/>
      <c r="AF19" s="35"/>
      <c r="AG19" s="8"/>
      <c r="AH19" s="8"/>
      <c r="AI19" s="8"/>
      <c r="AJ19" s="8"/>
      <c r="AK19" s="19"/>
      <c r="AM19" s="19"/>
      <c r="AR19" s="18"/>
      <c r="AS19" s="18"/>
      <c r="AT19" s="18"/>
      <c r="AU19" s="18"/>
      <c r="AV19" s="18"/>
      <c r="AW19" s="18"/>
      <c r="AX19" s="18"/>
      <c r="AY19" s="18"/>
      <c r="AZ19" s="18"/>
      <c r="BA19" s="18"/>
    </row>
    <row r="20" spans="2:53" ht="12.75" customHeight="1" x14ac:dyDescent="0.3">
      <c r="B20" s="24"/>
      <c r="C20" s="26"/>
      <c r="D20" s="26"/>
      <c r="E20" s="26"/>
      <c r="F20" s="43"/>
      <c r="G20" s="44"/>
      <c r="H20" s="26"/>
      <c r="I20" s="26"/>
      <c r="J20" s="26"/>
      <c r="K20" s="43"/>
      <c r="L20" s="44"/>
      <c r="M20" s="26"/>
      <c r="N20" s="26"/>
      <c r="O20" s="26"/>
      <c r="P20" s="26"/>
      <c r="Q20" s="26"/>
      <c r="R20" s="28"/>
      <c r="S20" s="8"/>
      <c r="T20" s="10"/>
      <c r="U20" s="10"/>
      <c r="V20" s="10"/>
      <c r="W20" s="10"/>
      <c r="X20" s="10"/>
      <c r="Y20" s="10"/>
      <c r="Z20" s="10"/>
      <c r="AA20" s="35"/>
      <c r="AB20" s="35"/>
      <c r="AC20" s="35"/>
      <c r="AD20" s="35"/>
      <c r="AE20" s="35"/>
      <c r="AF20" s="35"/>
      <c r="AG20" s="8"/>
      <c r="AH20" s="8"/>
      <c r="AI20" s="8"/>
      <c r="AJ20" s="8"/>
      <c r="AK20" s="19"/>
      <c r="AM20" s="19"/>
      <c r="AR20" s="18"/>
      <c r="AS20" s="18"/>
      <c r="AT20" s="18"/>
      <c r="AU20" s="18"/>
      <c r="AV20" s="18"/>
      <c r="AW20" s="18"/>
      <c r="AX20" s="18"/>
      <c r="AY20" s="18"/>
      <c r="AZ20" s="18"/>
      <c r="BA20" s="18"/>
    </row>
    <row r="21" spans="2:53" ht="12.75" customHeight="1" x14ac:dyDescent="0.3">
      <c r="B21" s="24"/>
      <c r="C21" s="26"/>
      <c r="D21" s="26"/>
      <c r="E21" s="26"/>
      <c r="F21" s="43"/>
      <c r="G21" s="44"/>
      <c r="H21" s="26"/>
      <c r="I21" s="26"/>
      <c r="J21" s="45"/>
      <c r="K21" s="43"/>
      <c r="L21" s="44"/>
      <c r="M21" s="26"/>
      <c r="N21" s="26"/>
      <c r="O21" s="26"/>
      <c r="P21" s="26"/>
      <c r="Q21" s="26"/>
      <c r="R21" s="28"/>
      <c r="S21" s="8"/>
      <c r="X21" s="35"/>
      <c r="Y21" s="35"/>
      <c r="Z21" s="35"/>
      <c r="AA21" s="35"/>
      <c r="AB21" s="35"/>
      <c r="AC21" s="35"/>
      <c r="AD21" s="35"/>
      <c r="AE21" s="35"/>
      <c r="AF21" s="35"/>
      <c r="AG21" s="8"/>
      <c r="AH21" s="8"/>
      <c r="AI21" s="8"/>
      <c r="AJ21" s="8"/>
      <c r="AK21" s="19"/>
      <c r="AM21" s="19"/>
      <c r="AR21" s="18"/>
      <c r="AS21" s="18"/>
      <c r="AT21" s="18"/>
      <c r="AU21" s="18"/>
      <c r="AV21" s="18"/>
      <c r="AW21" s="18"/>
      <c r="AX21" s="18"/>
      <c r="AY21" s="18"/>
      <c r="AZ21" s="18"/>
      <c r="BA21" s="18"/>
    </row>
    <row r="22" spans="2:53" ht="12.75" customHeight="1" x14ac:dyDescent="0.3">
      <c r="B22" s="24"/>
      <c r="C22" s="26"/>
      <c r="D22" s="26"/>
      <c r="E22" s="26"/>
      <c r="F22" s="43"/>
      <c r="G22" s="44"/>
      <c r="H22" s="26"/>
      <c r="I22" s="26"/>
      <c r="J22" s="26"/>
      <c r="K22" s="43"/>
      <c r="L22" s="44"/>
      <c r="M22" s="26"/>
      <c r="N22" s="26"/>
      <c r="O22" s="26"/>
      <c r="P22" s="26"/>
      <c r="Q22" s="26"/>
      <c r="R22" s="28"/>
      <c r="S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19"/>
      <c r="AM22" s="19"/>
      <c r="AR22" s="18"/>
      <c r="AS22" s="18"/>
      <c r="AT22" s="18"/>
      <c r="AU22" s="18"/>
      <c r="AV22" s="18"/>
      <c r="AW22" s="18"/>
      <c r="AX22" s="18"/>
      <c r="AY22" s="18"/>
      <c r="AZ22" s="18"/>
      <c r="BA22" s="18"/>
    </row>
    <row r="23" spans="2:53" ht="12.75" customHeight="1" x14ac:dyDescent="0.3">
      <c r="B23" s="24"/>
      <c r="C23" s="26"/>
      <c r="D23" s="26"/>
      <c r="E23" s="26"/>
      <c r="F23" s="43"/>
      <c r="G23" s="44"/>
      <c r="H23" s="26"/>
      <c r="I23" s="26"/>
      <c r="J23" s="26"/>
      <c r="K23" s="43"/>
      <c r="L23" s="44"/>
      <c r="M23" s="26"/>
      <c r="N23" s="26"/>
      <c r="O23" s="26"/>
      <c r="P23" s="26"/>
      <c r="Q23" s="26"/>
      <c r="R23" s="28"/>
      <c r="S23" s="8"/>
      <c r="V23" s="8"/>
      <c r="W23" s="8"/>
      <c r="X23" s="46"/>
      <c r="Y23" s="46"/>
      <c r="Z23" s="35"/>
      <c r="AA23" s="35"/>
      <c r="AB23" s="35"/>
      <c r="AC23" s="35"/>
      <c r="AD23" s="8"/>
      <c r="AE23" s="8"/>
      <c r="AF23" s="8"/>
      <c r="AG23" s="8"/>
      <c r="AH23" s="8"/>
      <c r="AI23" s="8"/>
      <c r="AJ23" s="8"/>
      <c r="AK23" s="19"/>
      <c r="AM23" s="19"/>
      <c r="AR23" s="18"/>
      <c r="AS23" s="18"/>
      <c r="AT23" s="18"/>
      <c r="AU23" s="18"/>
      <c r="AV23" s="18"/>
      <c r="AW23" s="18"/>
      <c r="AX23" s="18"/>
      <c r="AY23" s="18"/>
      <c r="AZ23" s="18"/>
      <c r="BA23" s="18"/>
    </row>
    <row r="24" spans="2:53" ht="12.75" customHeight="1" x14ac:dyDescent="0.3">
      <c r="B24" s="24"/>
      <c r="C24" s="26"/>
      <c r="D24" s="26"/>
      <c r="E24" s="26"/>
      <c r="F24" s="43"/>
      <c r="G24" s="44"/>
      <c r="H24" s="26"/>
      <c r="I24" s="26"/>
      <c r="J24" s="26"/>
      <c r="K24" s="43"/>
      <c r="L24" s="44"/>
      <c r="M24" s="26"/>
      <c r="N24" s="26"/>
      <c r="O24" s="26"/>
      <c r="P24" s="26"/>
      <c r="Q24" s="26"/>
      <c r="R24" s="28"/>
      <c r="S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19"/>
      <c r="AM24" s="19"/>
      <c r="AR24" s="18"/>
      <c r="AS24" s="18"/>
      <c r="AT24" s="18"/>
      <c r="AU24" s="18"/>
      <c r="AV24" s="18"/>
      <c r="AW24" s="18"/>
      <c r="AX24" s="18"/>
      <c r="AY24" s="18"/>
      <c r="AZ24" s="18"/>
      <c r="BA24" s="18"/>
    </row>
    <row r="25" spans="2:53" ht="12.75" customHeight="1" x14ac:dyDescent="0.3">
      <c r="B25" s="24"/>
      <c r="C25" s="26"/>
      <c r="D25" s="26"/>
      <c r="E25" s="26"/>
      <c r="F25" s="43"/>
      <c r="G25" s="44"/>
      <c r="H25" s="26"/>
      <c r="I25" s="26"/>
      <c r="J25" s="26"/>
      <c r="K25" s="43"/>
      <c r="L25" s="44"/>
      <c r="M25" s="26"/>
      <c r="N25" s="26"/>
      <c r="O25" s="26"/>
      <c r="P25" s="26"/>
      <c r="Q25" s="26"/>
      <c r="R25" s="2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19"/>
      <c r="AM25" s="19"/>
      <c r="AR25" s="18"/>
      <c r="AS25" s="18"/>
      <c r="AT25" s="18"/>
      <c r="AU25" s="18"/>
      <c r="AV25" s="18"/>
      <c r="AW25" s="18"/>
      <c r="AX25" s="18"/>
      <c r="AY25" s="18"/>
      <c r="AZ25" s="18"/>
      <c r="BA25" s="18"/>
    </row>
    <row r="26" spans="2:53" ht="12.75" customHeight="1" x14ac:dyDescent="0.3">
      <c r="B26" s="24"/>
      <c r="C26" s="26"/>
      <c r="D26" s="26"/>
      <c r="E26" s="26"/>
      <c r="F26" s="43"/>
      <c r="G26" s="44"/>
      <c r="H26" s="26"/>
      <c r="I26" s="26"/>
      <c r="J26" s="26"/>
      <c r="K26" s="43"/>
      <c r="L26" s="44"/>
      <c r="M26" s="26"/>
      <c r="N26" s="26"/>
      <c r="O26" s="26"/>
      <c r="P26" s="26"/>
      <c r="Q26" s="26"/>
      <c r="R26" s="2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19"/>
      <c r="AM26" s="19"/>
      <c r="AR26" s="18"/>
      <c r="AS26" s="18"/>
      <c r="AT26" s="18"/>
      <c r="AU26" s="18"/>
      <c r="AV26" s="18"/>
      <c r="AW26" s="18"/>
      <c r="AX26" s="18"/>
      <c r="AY26" s="18"/>
      <c r="AZ26" s="18"/>
      <c r="BA26" s="18"/>
    </row>
    <row r="27" spans="2:53" ht="14.4" x14ac:dyDescent="0.3">
      <c r="B27" s="24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8"/>
      <c r="S27" s="8"/>
      <c r="T27" s="8"/>
      <c r="U27" s="8"/>
      <c r="V27" s="8"/>
      <c r="W27" s="7"/>
      <c r="X27" s="35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19"/>
      <c r="AM27" s="19"/>
      <c r="AR27" s="18"/>
      <c r="AS27" s="18"/>
      <c r="AT27" s="18"/>
      <c r="AU27" s="18"/>
      <c r="AV27" s="18"/>
      <c r="AW27" s="18"/>
      <c r="AX27" s="18"/>
      <c r="AY27" s="18"/>
      <c r="AZ27" s="18"/>
      <c r="BA27" s="18"/>
    </row>
    <row r="28" spans="2:53" x14ac:dyDescent="0.3">
      <c r="B28" s="24"/>
      <c r="C28" s="26"/>
      <c r="D28" s="47"/>
      <c r="E28" s="47"/>
      <c r="F28" s="47"/>
      <c r="G28" s="47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35"/>
      <c r="AE28" s="35"/>
      <c r="AF28" s="35"/>
      <c r="AG28" s="35"/>
      <c r="AH28" s="35"/>
      <c r="AI28" s="35"/>
      <c r="AJ28" s="35"/>
      <c r="AK28" s="19"/>
      <c r="AM28" s="19"/>
      <c r="AR28" s="18"/>
      <c r="AS28" s="18"/>
      <c r="AT28" s="18"/>
      <c r="AU28" s="18"/>
      <c r="AV28" s="18"/>
      <c r="AW28" s="18"/>
      <c r="AX28" s="18"/>
      <c r="AY28" s="18"/>
      <c r="AZ28" s="18"/>
      <c r="BA28" s="18"/>
    </row>
    <row r="29" spans="2:53" ht="13.5" customHeight="1" x14ac:dyDescent="0.3">
      <c r="B29" s="24"/>
      <c r="C29" s="26"/>
      <c r="D29" s="41"/>
      <c r="E29" s="41"/>
      <c r="F29" s="42"/>
      <c r="G29" s="42"/>
      <c r="H29" s="26"/>
      <c r="I29" s="41"/>
      <c r="J29" s="41"/>
      <c r="K29" s="42"/>
      <c r="L29" s="42"/>
      <c r="M29" s="26"/>
      <c r="N29" s="26"/>
      <c r="O29" s="26"/>
      <c r="P29" s="26"/>
      <c r="Q29" s="26"/>
      <c r="R29" s="28"/>
      <c r="S29" s="8"/>
      <c r="T29" s="8"/>
      <c r="U29" s="46"/>
      <c r="V29" s="48"/>
      <c r="W29" s="46"/>
      <c r="X29" s="48"/>
      <c r="Y29" s="46"/>
      <c r="Z29" s="48"/>
      <c r="AA29" s="46"/>
      <c r="AB29" s="48"/>
      <c r="AC29" s="46"/>
      <c r="AD29" s="48"/>
      <c r="AE29" s="35"/>
      <c r="AF29" s="35"/>
      <c r="AG29" s="35"/>
      <c r="AH29" s="35"/>
      <c r="AI29" s="35"/>
      <c r="AJ29" s="35"/>
      <c r="AK29" s="19"/>
      <c r="AM29" s="19"/>
      <c r="AR29" s="18"/>
      <c r="AS29" s="18"/>
      <c r="AT29" s="18"/>
      <c r="AU29" s="18"/>
      <c r="AV29" s="18"/>
      <c r="AW29" s="18"/>
      <c r="AX29" s="18"/>
      <c r="AY29" s="18"/>
      <c r="AZ29" s="18"/>
      <c r="BA29" s="18"/>
    </row>
    <row r="30" spans="2:53" ht="12.75" customHeight="1" x14ac:dyDescent="0.3">
      <c r="B30" s="24"/>
      <c r="C30" s="26"/>
      <c r="D30" s="26"/>
      <c r="E30" s="26"/>
      <c r="F30" s="43"/>
      <c r="G30" s="44"/>
      <c r="H30" s="26"/>
      <c r="I30" s="26"/>
      <c r="J30" s="26"/>
      <c r="K30" s="43"/>
      <c r="L30" s="44"/>
      <c r="M30" s="26"/>
      <c r="N30" s="26"/>
      <c r="O30" s="26"/>
      <c r="P30" s="26"/>
      <c r="Q30" s="26"/>
      <c r="R30" s="28"/>
      <c r="S30" s="8"/>
      <c r="T30" s="8"/>
      <c r="U30" s="46"/>
      <c r="V30" s="48"/>
      <c r="W30" s="46"/>
      <c r="X30" s="48"/>
      <c r="Y30" s="46"/>
      <c r="Z30" s="48"/>
      <c r="AA30" s="46"/>
      <c r="AB30" s="48"/>
      <c r="AC30" s="46"/>
      <c r="AD30" s="48"/>
      <c r="AE30" s="35"/>
      <c r="AF30" s="35"/>
      <c r="AG30" s="35"/>
      <c r="AH30" s="35"/>
      <c r="AI30" s="35"/>
      <c r="AJ30" s="35"/>
      <c r="AK30" s="19"/>
      <c r="AM30" s="19"/>
      <c r="AR30" s="18"/>
      <c r="AS30" s="18"/>
      <c r="AT30" s="18"/>
      <c r="AU30" s="18"/>
      <c r="AV30" s="18"/>
      <c r="AW30" s="18"/>
      <c r="AX30" s="18"/>
      <c r="AY30" s="18"/>
      <c r="AZ30" s="18"/>
      <c r="BA30" s="18"/>
    </row>
    <row r="31" spans="2:53" ht="12.75" customHeight="1" x14ac:dyDescent="0.3">
      <c r="B31" s="24"/>
      <c r="C31" s="26"/>
      <c r="D31" s="26"/>
      <c r="E31" s="26"/>
      <c r="F31" s="43"/>
      <c r="G31" s="44"/>
      <c r="H31" s="26"/>
      <c r="I31" s="26"/>
      <c r="J31" s="26"/>
      <c r="K31" s="43"/>
      <c r="L31" s="44"/>
      <c r="M31" s="26"/>
      <c r="N31" s="26"/>
      <c r="O31" s="26"/>
      <c r="P31" s="26"/>
      <c r="Q31" s="26"/>
      <c r="R31" s="28"/>
      <c r="S31" s="8"/>
      <c r="T31" s="8"/>
      <c r="U31" s="46"/>
      <c r="V31" s="48"/>
      <c r="W31" s="46"/>
      <c r="X31" s="48"/>
      <c r="Y31" s="46"/>
      <c r="Z31" s="48"/>
      <c r="AA31" s="46"/>
      <c r="AB31" s="48"/>
      <c r="AC31" s="46"/>
      <c r="AD31" s="48"/>
      <c r="AE31" s="35"/>
      <c r="AF31" s="35"/>
      <c r="AG31" s="35"/>
      <c r="AH31" s="35"/>
      <c r="AI31" s="35"/>
      <c r="AJ31" s="35"/>
      <c r="AK31" s="19"/>
      <c r="AM31" s="19"/>
      <c r="AR31" s="18"/>
      <c r="AS31" s="18"/>
      <c r="AT31" s="18"/>
      <c r="AU31" s="18"/>
      <c r="AV31" s="18"/>
      <c r="AW31" s="18"/>
      <c r="AX31" s="18"/>
      <c r="AY31" s="18"/>
      <c r="AZ31" s="18"/>
      <c r="BA31" s="18"/>
    </row>
    <row r="32" spans="2:53" ht="12.75" customHeight="1" x14ac:dyDescent="0.3">
      <c r="B32" s="24"/>
      <c r="C32" s="26"/>
      <c r="D32" s="26"/>
      <c r="E32" s="26"/>
      <c r="F32" s="43"/>
      <c r="G32" s="44"/>
      <c r="H32" s="26"/>
      <c r="I32" s="26"/>
      <c r="J32" s="26"/>
      <c r="K32" s="43"/>
      <c r="L32" s="44"/>
      <c r="M32" s="26"/>
      <c r="N32" s="26"/>
      <c r="O32" s="26"/>
      <c r="P32" s="26"/>
      <c r="Q32" s="26"/>
      <c r="R32" s="28"/>
      <c r="S32" s="8"/>
      <c r="T32" s="8"/>
      <c r="U32" s="46"/>
      <c r="V32" s="48"/>
      <c r="W32" s="46"/>
      <c r="X32" s="48"/>
      <c r="Y32" s="46"/>
      <c r="Z32" s="48"/>
      <c r="AA32" s="46"/>
      <c r="AB32" s="48"/>
      <c r="AC32" s="46"/>
      <c r="AD32" s="48"/>
      <c r="AE32" s="35"/>
      <c r="AF32" s="35"/>
      <c r="AG32" s="35"/>
      <c r="AH32" s="35"/>
      <c r="AI32" s="35"/>
      <c r="AJ32" s="35"/>
      <c r="AK32" s="19"/>
      <c r="AM32" s="19"/>
      <c r="AR32" s="18"/>
      <c r="AS32" s="18"/>
      <c r="AT32" s="18"/>
      <c r="AU32" s="18"/>
      <c r="AV32" s="18"/>
      <c r="AW32" s="18"/>
      <c r="AX32" s="18"/>
      <c r="AY32" s="18"/>
      <c r="AZ32" s="18"/>
      <c r="BA32" s="18"/>
    </row>
    <row r="33" spans="1:70" ht="12.75" customHeight="1" x14ac:dyDescent="0.3">
      <c r="B33" s="24"/>
      <c r="C33" s="26"/>
      <c r="D33" s="26"/>
      <c r="E33" s="26"/>
      <c r="F33" s="43"/>
      <c r="G33" s="44"/>
      <c r="H33" s="26"/>
      <c r="I33" s="26"/>
      <c r="J33" s="26"/>
      <c r="K33" s="43"/>
      <c r="L33" s="44"/>
      <c r="M33" s="26"/>
      <c r="N33" s="26"/>
      <c r="O33" s="26"/>
      <c r="P33" s="26"/>
      <c r="Q33" s="26"/>
      <c r="R33" s="28"/>
      <c r="S33" s="8"/>
      <c r="T33" s="8"/>
      <c r="U33" s="46"/>
      <c r="V33" s="48"/>
      <c r="W33" s="46"/>
      <c r="X33" s="48"/>
      <c r="Y33" s="46"/>
      <c r="Z33" s="48"/>
      <c r="AA33" s="46"/>
      <c r="AB33" s="48"/>
      <c r="AC33" s="46"/>
      <c r="AD33" s="48"/>
      <c r="AE33" s="8"/>
      <c r="AF33" s="8">
        <v>1</v>
      </c>
      <c r="AG33" s="8"/>
      <c r="AH33" s="8"/>
      <c r="AI33" s="8"/>
      <c r="AJ33" s="8"/>
      <c r="AK33" s="19"/>
      <c r="AM33" s="19"/>
      <c r="AR33" s="18"/>
      <c r="AS33" s="18"/>
      <c r="AT33" s="18"/>
      <c r="AU33" s="18"/>
      <c r="AV33" s="18"/>
      <c r="AW33" s="18"/>
      <c r="AX33" s="18"/>
      <c r="AY33" s="18"/>
      <c r="AZ33" s="18"/>
      <c r="BA33" s="18"/>
    </row>
    <row r="34" spans="1:70" ht="12.75" customHeight="1" x14ac:dyDescent="0.3">
      <c r="B34" s="24"/>
      <c r="C34" s="26"/>
      <c r="D34" s="26"/>
      <c r="E34" s="26"/>
      <c r="F34" s="43"/>
      <c r="G34" s="44"/>
      <c r="H34" s="26"/>
      <c r="I34" s="26"/>
      <c r="J34" s="26"/>
      <c r="K34" s="43"/>
      <c r="L34" s="44"/>
      <c r="M34" s="26"/>
      <c r="N34" s="26"/>
      <c r="O34" s="26"/>
      <c r="P34" s="26"/>
      <c r="Q34" s="26"/>
      <c r="R34" s="28"/>
      <c r="S34" s="8"/>
      <c r="T34" s="8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8"/>
      <c r="AF34" s="8"/>
      <c r="AG34" s="8"/>
      <c r="AH34" s="8"/>
      <c r="AI34" s="8"/>
      <c r="AJ34" s="8"/>
      <c r="AK34" s="19"/>
      <c r="AM34" s="19"/>
      <c r="AR34" s="18"/>
      <c r="AS34" s="18"/>
      <c r="AT34" s="18"/>
      <c r="AU34" s="18"/>
      <c r="AV34" s="18"/>
      <c r="AW34" s="18"/>
      <c r="AX34" s="18"/>
      <c r="AY34" s="18"/>
      <c r="AZ34" s="18"/>
      <c r="BA34" s="18"/>
    </row>
    <row r="35" spans="1:70" ht="12.75" customHeight="1" x14ac:dyDescent="0.3">
      <c r="B35" s="24"/>
      <c r="C35" s="26"/>
      <c r="D35" s="26"/>
      <c r="E35" s="26"/>
      <c r="F35" s="43"/>
      <c r="G35" s="44"/>
      <c r="H35" s="26"/>
      <c r="I35" s="26"/>
      <c r="J35" s="26"/>
      <c r="K35" s="43"/>
      <c r="L35" s="44"/>
      <c r="M35" s="26"/>
      <c r="N35" s="26"/>
      <c r="O35" s="26"/>
      <c r="P35" s="26"/>
      <c r="Q35" s="26"/>
      <c r="R35" s="28"/>
      <c r="S35" s="8"/>
      <c r="T35" s="8"/>
      <c r="U35" s="49"/>
      <c r="V35" s="31"/>
      <c r="W35" s="49"/>
      <c r="X35" s="31"/>
      <c r="Y35" s="49"/>
      <c r="Z35" s="31"/>
      <c r="AA35" s="49"/>
      <c r="AB35" s="31"/>
      <c r="AC35" s="49"/>
      <c r="AD35" s="31"/>
      <c r="AE35" s="8"/>
      <c r="AF35" s="8"/>
      <c r="AG35" s="8"/>
      <c r="AH35" s="8"/>
      <c r="AI35" s="8"/>
      <c r="AJ35" s="8"/>
      <c r="AK35" s="19"/>
      <c r="AM35" s="19"/>
      <c r="AR35" s="18"/>
      <c r="AS35" s="18"/>
      <c r="AT35" s="18"/>
      <c r="AU35" s="18"/>
      <c r="AV35" s="18"/>
      <c r="AW35" s="18"/>
      <c r="AX35" s="18"/>
      <c r="AY35" s="18"/>
      <c r="AZ35" s="18"/>
      <c r="BA35" s="18"/>
    </row>
    <row r="36" spans="1:70" ht="12.75" customHeight="1" x14ac:dyDescent="0.3">
      <c r="B36" s="24"/>
      <c r="C36" s="26"/>
      <c r="D36" s="26"/>
      <c r="E36" s="26"/>
      <c r="F36" s="43"/>
      <c r="G36" s="44"/>
      <c r="H36" s="26"/>
      <c r="I36" s="26"/>
      <c r="J36" s="26"/>
      <c r="K36" s="43"/>
      <c r="L36" s="44"/>
      <c r="M36" s="26"/>
      <c r="N36" s="26"/>
      <c r="O36" s="26"/>
      <c r="P36" s="26"/>
      <c r="Q36" s="26"/>
      <c r="R36" s="28"/>
      <c r="S36" s="8"/>
      <c r="T36" s="8"/>
      <c r="U36" s="49"/>
      <c r="V36" s="31"/>
      <c r="W36" s="49"/>
      <c r="X36" s="31"/>
      <c r="Y36" s="49"/>
      <c r="Z36" s="31"/>
      <c r="AA36" s="49"/>
      <c r="AB36" s="31"/>
      <c r="AC36" s="49"/>
      <c r="AD36" s="31"/>
      <c r="AE36" s="8"/>
      <c r="AF36" s="8"/>
      <c r="AG36" s="8"/>
      <c r="AH36" s="8"/>
      <c r="AI36" s="8"/>
      <c r="AJ36" s="8"/>
      <c r="AK36" s="19"/>
      <c r="AM36" s="19"/>
      <c r="AR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9"/>
      <c r="BK36" s="19"/>
      <c r="BL36" s="19"/>
      <c r="BM36" s="20"/>
      <c r="BN36" s="20"/>
      <c r="BO36" s="20"/>
      <c r="BP36" s="20"/>
      <c r="BQ36" s="20"/>
      <c r="BR36" s="20"/>
    </row>
    <row r="37" spans="1:70" ht="12.75" customHeight="1" x14ac:dyDescent="0.3">
      <c r="B37" s="24"/>
      <c r="C37" s="26"/>
      <c r="D37" s="26"/>
      <c r="E37" s="26"/>
      <c r="F37" s="43"/>
      <c r="G37" s="44"/>
      <c r="H37" s="26"/>
      <c r="I37" s="26"/>
      <c r="J37" s="26"/>
      <c r="K37" s="43"/>
      <c r="L37" s="44"/>
      <c r="M37" s="26"/>
      <c r="N37" s="26"/>
      <c r="O37" s="26"/>
      <c r="P37" s="26"/>
      <c r="Q37" s="26"/>
      <c r="R37" s="28"/>
      <c r="S37" s="8"/>
      <c r="T37" s="8"/>
      <c r="U37" s="35"/>
      <c r="V37" s="8"/>
      <c r="W37" s="8"/>
      <c r="X37" s="8"/>
      <c r="Y37" s="8"/>
      <c r="Z37" s="8"/>
      <c r="AA37" s="35"/>
      <c r="AB37" s="35"/>
      <c r="AC37" s="8"/>
      <c r="AD37" s="8"/>
      <c r="AE37" s="8"/>
      <c r="AF37" s="8"/>
      <c r="AG37" s="8"/>
      <c r="AH37" s="8"/>
      <c r="AI37" s="8"/>
      <c r="AJ37" s="8"/>
      <c r="AK37" s="19"/>
      <c r="AM37" s="19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9"/>
      <c r="BK37" s="19"/>
      <c r="BL37" s="19"/>
      <c r="BM37" s="20"/>
      <c r="BN37" s="20"/>
      <c r="BO37" s="20"/>
      <c r="BP37" s="20"/>
      <c r="BQ37" s="20"/>
      <c r="BR37" s="20"/>
    </row>
    <row r="38" spans="1:70" ht="12.75" customHeight="1" x14ac:dyDescent="0.3">
      <c r="B38" s="24"/>
      <c r="C38" s="26"/>
      <c r="D38" s="26"/>
      <c r="E38" s="26"/>
      <c r="F38" s="43"/>
      <c r="G38" s="44"/>
      <c r="H38" s="26"/>
      <c r="I38" s="26"/>
      <c r="J38" s="26"/>
      <c r="K38" s="43"/>
      <c r="L38" s="44"/>
      <c r="M38" s="26"/>
      <c r="N38" s="26"/>
      <c r="O38" s="26"/>
      <c r="P38" s="26"/>
      <c r="Q38" s="26"/>
      <c r="R38" s="28"/>
      <c r="S38" s="8"/>
      <c r="T38" s="8"/>
      <c r="U38" s="35"/>
      <c r="V38" s="8"/>
      <c r="W38" s="8"/>
      <c r="X38" s="8"/>
      <c r="Y38" s="8"/>
      <c r="Z38" s="8"/>
      <c r="AA38" s="35"/>
      <c r="AB38" s="35"/>
      <c r="AC38" s="8"/>
      <c r="AD38" s="8"/>
      <c r="AE38" s="8"/>
      <c r="AF38" s="8"/>
      <c r="AG38" s="8"/>
      <c r="AH38" s="8"/>
      <c r="AI38" s="8"/>
      <c r="AJ38" s="8"/>
      <c r="AK38" s="19"/>
      <c r="AM38" s="19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9"/>
      <c r="BK38" s="19"/>
      <c r="BL38" s="19"/>
      <c r="BM38" s="20"/>
      <c r="BN38" s="20"/>
      <c r="BO38" s="20"/>
      <c r="BP38" s="20"/>
      <c r="BQ38" s="20"/>
      <c r="BR38" s="20"/>
    </row>
    <row r="39" spans="1:70" ht="12.75" customHeight="1" x14ac:dyDescent="0.3">
      <c r="B39" s="24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8"/>
      <c r="S39" s="8"/>
      <c r="T39" s="8"/>
      <c r="U39" s="35"/>
      <c r="V39" s="8"/>
      <c r="W39" s="8"/>
      <c r="X39" s="8"/>
      <c r="Y39" s="8"/>
      <c r="Z39" s="8"/>
      <c r="AA39" s="35"/>
      <c r="AB39" s="35"/>
      <c r="AC39" s="8"/>
      <c r="AD39" s="8"/>
      <c r="AE39" s="8"/>
      <c r="AF39" s="8"/>
      <c r="AG39" s="8"/>
      <c r="AH39" s="8"/>
      <c r="AI39" s="8"/>
      <c r="AJ39" s="8"/>
      <c r="AK39" s="19"/>
      <c r="AM39" s="19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9"/>
      <c r="BK39" s="19"/>
      <c r="BL39" s="19"/>
      <c r="BM39" s="20"/>
      <c r="BN39" s="20"/>
      <c r="BO39" s="20"/>
      <c r="BP39" s="20"/>
      <c r="BQ39" s="20"/>
      <c r="BR39" s="20"/>
    </row>
    <row r="40" spans="1:70" ht="14.25" customHeight="1" thickBot="1" x14ac:dyDescent="0.35">
      <c r="B40" s="50"/>
      <c r="C40" s="51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51"/>
      <c r="O40" s="51"/>
      <c r="P40" s="51"/>
      <c r="Q40" s="51"/>
      <c r="R40" s="52"/>
      <c r="S40" s="8"/>
      <c r="T40" s="8"/>
      <c r="U40" s="35"/>
      <c r="V40" s="8"/>
      <c r="W40" s="8"/>
      <c r="X40" s="8"/>
      <c r="Y40" s="8"/>
      <c r="Z40" s="8"/>
      <c r="AA40" s="35"/>
      <c r="AB40" s="35"/>
      <c r="AC40" s="8"/>
      <c r="AD40" s="8"/>
      <c r="AE40" s="8"/>
      <c r="AF40" s="8"/>
      <c r="AG40" s="8"/>
      <c r="AH40" s="8"/>
      <c r="AI40" s="8"/>
      <c r="AJ40" s="8"/>
      <c r="AK40" s="19"/>
      <c r="AM40" s="19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9"/>
      <c r="BK40" s="19"/>
      <c r="BL40" s="19"/>
      <c r="BM40" s="20"/>
      <c r="BN40" s="20"/>
      <c r="BO40" s="20"/>
      <c r="BP40" s="20"/>
      <c r="BQ40" s="20"/>
      <c r="BR40" s="20"/>
    </row>
    <row r="41" spans="1:70" ht="11.25" customHeight="1" x14ac:dyDescent="0.3">
      <c r="S41" s="19"/>
      <c r="T41" s="19"/>
      <c r="V41" s="19"/>
      <c r="W41" s="19"/>
      <c r="X41" s="19"/>
      <c r="Y41" s="19"/>
      <c r="Z41" s="19"/>
      <c r="AC41" s="19"/>
      <c r="AD41" s="19"/>
      <c r="AE41" s="19"/>
      <c r="AF41" s="19"/>
      <c r="AG41" s="19"/>
      <c r="AH41" s="19"/>
      <c r="AI41" s="19"/>
      <c r="AJ41" s="19"/>
      <c r="AK41" s="19"/>
      <c r="AM41" s="19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9"/>
      <c r="BK41" s="19"/>
      <c r="BL41" s="19"/>
      <c r="BM41" s="20"/>
      <c r="BN41" s="20"/>
      <c r="BO41" s="20"/>
      <c r="BP41" s="20"/>
      <c r="BQ41" s="20"/>
      <c r="BR41" s="20"/>
    </row>
    <row r="42" spans="1:70" ht="11.25" customHeight="1" x14ac:dyDescent="0.3">
      <c r="A42" s="53"/>
      <c r="B42" s="128" t="s">
        <v>158</v>
      </c>
      <c r="C42" s="128" t="s">
        <v>159</v>
      </c>
      <c r="D42" s="8"/>
      <c r="E42" s="8"/>
      <c r="F42" s="19"/>
      <c r="G42" s="19"/>
      <c r="H42" s="19"/>
      <c r="I42" s="19"/>
      <c r="J42" s="19"/>
      <c r="L42" s="19"/>
      <c r="M42" s="19"/>
      <c r="N42" s="19"/>
      <c r="O42" s="19"/>
      <c r="P42" s="19"/>
      <c r="Q42" s="19"/>
      <c r="S42" s="19"/>
      <c r="T42" s="19"/>
      <c r="V42" s="19"/>
      <c r="W42" s="19"/>
      <c r="X42" s="19"/>
      <c r="Y42" s="19"/>
      <c r="Z42" s="19"/>
      <c r="AC42" s="19"/>
      <c r="AD42" s="19"/>
      <c r="AE42" s="19"/>
      <c r="AF42" s="19"/>
      <c r="AG42" s="19"/>
      <c r="AH42" s="19"/>
      <c r="AI42" s="19"/>
      <c r="AJ42" s="19"/>
      <c r="AK42" s="19"/>
      <c r="AM42" s="19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9"/>
      <c r="BK42" s="19"/>
      <c r="BL42" s="19"/>
      <c r="BM42" s="20"/>
      <c r="BN42" s="20"/>
      <c r="BO42" s="20"/>
      <c r="BP42" s="20"/>
      <c r="BQ42" s="20"/>
      <c r="BR42" s="20"/>
    </row>
    <row r="43" spans="1:70" ht="11.25" customHeight="1" x14ac:dyDescent="0.3">
      <c r="A43" s="53"/>
      <c r="B43" s="12">
        <v>1</v>
      </c>
      <c r="C43" s="14" t="s">
        <v>55</v>
      </c>
      <c r="D43" s="8"/>
      <c r="E43" s="8"/>
      <c r="F43" s="19"/>
      <c r="G43" s="19"/>
      <c r="H43" s="19"/>
      <c r="I43" s="19"/>
      <c r="J43" s="19"/>
      <c r="K43" s="8" t="s">
        <v>93</v>
      </c>
      <c r="L43" s="19"/>
      <c r="M43" s="19"/>
      <c r="N43" s="19"/>
      <c r="O43" s="19"/>
      <c r="P43" s="19"/>
      <c r="Q43" s="19"/>
      <c r="S43" s="19"/>
      <c r="T43" s="19"/>
      <c r="V43" s="19"/>
      <c r="W43" s="19"/>
      <c r="X43" s="19"/>
      <c r="Y43" s="19"/>
      <c r="Z43" s="19"/>
      <c r="AC43" s="19"/>
      <c r="AD43" s="19"/>
      <c r="AE43" s="19"/>
      <c r="AF43" s="19"/>
      <c r="AG43" s="19"/>
      <c r="AH43" s="19"/>
      <c r="AI43" s="19"/>
      <c r="AJ43" s="19"/>
      <c r="AK43" s="19"/>
      <c r="AM43" s="19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9"/>
      <c r="BK43" s="19"/>
      <c r="BL43" s="19"/>
      <c r="BM43" s="20"/>
      <c r="BN43" s="20"/>
      <c r="BO43" s="20"/>
      <c r="BP43" s="20"/>
      <c r="BQ43" s="20"/>
      <c r="BR43" s="20"/>
    </row>
    <row r="44" spans="1:70" ht="11.25" customHeight="1" x14ac:dyDescent="0.3">
      <c r="A44" s="53"/>
      <c r="B44" s="12">
        <v>2</v>
      </c>
      <c r="C44" s="14" t="s">
        <v>0</v>
      </c>
      <c r="D44" s="8"/>
      <c r="E44" s="8"/>
      <c r="F44" s="19"/>
      <c r="G44" s="19"/>
      <c r="H44" s="19"/>
      <c r="I44" s="19"/>
      <c r="J44" s="19"/>
      <c r="K44" s="8" t="s">
        <v>69</v>
      </c>
      <c r="L44" s="19"/>
      <c r="M44" s="19"/>
      <c r="N44" s="19"/>
      <c r="O44" s="19"/>
      <c r="P44" s="19"/>
      <c r="Q44" s="19"/>
      <c r="S44" s="19"/>
      <c r="T44" s="19"/>
      <c r="V44" s="19"/>
      <c r="W44" s="19"/>
      <c r="X44" s="19"/>
      <c r="Y44" s="19"/>
      <c r="Z44" s="19"/>
      <c r="AC44" s="19"/>
      <c r="AD44" s="19"/>
      <c r="AE44" s="19"/>
      <c r="AF44" s="19"/>
      <c r="AG44" s="19"/>
      <c r="AH44" s="19"/>
      <c r="AI44" s="19"/>
      <c r="AJ44" s="19"/>
      <c r="AK44" s="19"/>
      <c r="AM44" s="19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9"/>
      <c r="BK44" s="19"/>
      <c r="BL44" s="19"/>
      <c r="BM44" s="20"/>
      <c r="BN44" s="20"/>
      <c r="BO44" s="20"/>
      <c r="BP44" s="20"/>
      <c r="BQ44" s="20"/>
      <c r="BR44" s="20"/>
    </row>
    <row r="45" spans="1:70" ht="11.25" customHeight="1" x14ac:dyDescent="0.3">
      <c r="A45" s="53"/>
      <c r="B45" s="12">
        <v>3</v>
      </c>
      <c r="C45" s="14" t="s">
        <v>1</v>
      </c>
      <c r="D45" s="8"/>
      <c r="E45" s="8"/>
      <c r="F45" s="19"/>
      <c r="G45" s="19"/>
      <c r="H45" s="19"/>
      <c r="I45" s="19"/>
      <c r="J45" s="19"/>
      <c r="K45" s="8" t="s">
        <v>70</v>
      </c>
      <c r="L45" s="19"/>
      <c r="M45" s="19"/>
      <c r="N45" s="19"/>
      <c r="O45" s="19"/>
      <c r="P45" s="19"/>
      <c r="Q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M45" s="19"/>
      <c r="AR45" s="18"/>
      <c r="AS45" s="18"/>
      <c r="AT45" s="18"/>
      <c r="AU45" s="18"/>
      <c r="AV45" s="18"/>
      <c r="AW45" s="18"/>
      <c r="AX45" s="18"/>
      <c r="AY45" s="18"/>
      <c r="AZ45" s="18"/>
      <c r="BA45" s="18"/>
    </row>
    <row r="46" spans="1:70" ht="11.25" customHeight="1" x14ac:dyDescent="0.3">
      <c r="A46" s="53"/>
      <c r="B46" s="12">
        <v>4</v>
      </c>
      <c r="C46" s="14" t="s">
        <v>53</v>
      </c>
      <c r="D46" s="8"/>
      <c r="E46" s="8"/>
      <c r="F46" s="19"/>
      <c r="G46" s="19"/>
      <c r="H46" s="19"/>
      <c r="I46" s="19"/>
      <c r="J46" s="19"/>
      <c r="K46" s="8" t="s">
        <v>84</v>
      </c>
      <c r="L46" s="19"/>
      <c r="M46" s="19"/>
      <c r="N46" s="19"/>
      <c r="O46" s="19"/>
      <c r="P46" s="19"/>
      <c r="Q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M46" s="19"/>
      <c r="AR46" s="18"/>
      <c r="AS46" s="18"/>
      <c r="AT46" s="18"/>
      <c r="AU46" s="18"/>
      <c r="AV46" s="18"/>
      <c r="AW46" s="18"/>
      <c r="AX46" s="18"/>
      <c r="AY46" s="18"/>
      <c r="AZ46" s="18"/>
      <c r="BA46" s="18"/>
    </row>
    <row r="47" spans="1:70" ht="11.25" customHeight="1" x14ac:dyDescent="0.3">
      <c r="A47" s="53"/>
      <c r="B47" s="12">
        <v>5</v>
      </c>
      <c r="C47" s="14" t="s">
        <v>2</v>
      </c>
      <c r="D47" s="8"/>
      <c r="E47" s="8"/>
      <c r="F47" s="19"/>
      <c r="G47" s="19"/>
      <c r="H47" s="19"/>
      <c r="I47" s="19"/>
      <c r="J47" s="19"/>
      <c r="K47" s="8" t="s">
        <v>71</v>
      </c>
      <c r="L47" s="8" t="s">
        <v>77</v>
      </c>
      <c r="M47" s="19"/>
      <c r="N47" s="19"/>
      <c r="O47" s="19"/>
      <c r="P47" s="19"/>
      <c r="Q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M47" s="19"/>
      <c r="AR47" s="18"/>
      <c r="AS47" s="18"/>
      <c r="AT47" s="18"/>
      <c r="AU47" s="18"/>
      <c r="AV47" s="18"/>
      <c r="AW47" s="18"/>
      <c r="AX47" s="18"/>
      <c r="AY47" s="18"/>
      <c r="AZ47" s="18"/>
      <c r="BA47" s="18"/>
    </row>
    <row r="48" spans="1:70" ht="11.25" customHeight="1" x14ac:dyDescent="0.3">
      <c r="A48" s="53"/>
      <c r="B48" s="12">
        <v>6</v>
      </c>
      <c r="C48" s="14" t="s">
        <v>3</v>
      </c>
      <c r="D48" s="8"/>
      <c r="E48" s="8"/>
      <c r="F48" s="19"/>
      <c r="G48" s="19"/>
      <c r="H48" s="19"/>
      <c r="I48" s="19"/>
      <c r="J48" s="19"/>
      <c r="K48" s="8" t="s">
        <v>72</v>
      </c>
      <c r="L48" s="8" t="s">
        <v>78</v>
      </c>
      <c r="M48" s="19"/>
      <c r="N48" s="19"/>
      <c r="O48" s="19"/>
      <c r="P48" s="19"/>
      <c r="Q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M48" s="19"/>
      <c r="AR48" s="18"/>
      <c r="AS48" s="18"/>
      <c r="AT48" s="18"/>
      <c r="AU48" s="18"/>
      <c r="AV48" s="18"/>
      <c r="AW48" s="18"/>
      <c r="AX48" s="18"/>
      <c r="AY48" s="18"/>
      <c r="AZ48" s="18"/>
      <c r="BA48" s="18"/>
    </row>
    <row r="49" spans="1:53" ht="11.25" customHeight="1" x14ac:dyDescent="0.3">
      <c r="A49" s="53"/>
      <c r="B49" s="12">
        <v>7</v>
      </c>
      <c r="C49" s="14" t="s">
        <v>56</v>
      </c>
      <c r="D49" s="8"/>
      <c r="E49" s="8"/>
      <c r="F49" s="19"/>
      <c r="G49" s="19"/>
      <c r="H49" s="19"/>
      <c r="I49" s="19"/>
      <c r="J49" s="19"/>
      <c r="K49" s="35" t="s">
        <v>74</v>
      </c>
      <c r="L49" s="35" t="s">
        <v>79</v>
      </c>
      <c r="M49" s="19"/>
      <c r="N49" s="19"/>
      <c r="O49" s="19"/>
      <c r="P49" s="19"/>
      <c r="Q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M49" s="19"/>
      <c r="AR49" s="18"/>
      <c r="AS49" s="18"/>
      <c r="AT49" s="18"/>
      <c r="AU49" s="18"/>
      <c r="AV49" s="18"/>
      <c r="AW49" s="18"/>
      <c r="AX49" s="18"/>
      <c r="AY49" s="18"/>
      <c r="AZ49" s="18"/>
      <c r="BA49" s="18"/>
    </row>
    <row r="50" spans="1:53" ht="11.25" customHeight="1" x14ac:dyDescent="0.3">
      <c r="A50" s="53"/>
      <c r="B50" s="12">
        <v>8</v>
      </c>
      <c r="C50" s="14" t="s">
        <v>4</v>
      </c>
      <c r="D50" s="8"/>
      <c r="E50" s="8"/>
      <c r="F50" s="19"/>
      <c r="G50" s="19"/>
      <c r="H50" s="19"/>
      <c r="I50" s="19"/>
      <c r="J50" s="19"/>
      <c r="K50" s="35" t="s">
        <v>73</v>
      </c>
      <c r="L50" s="35" t="s">
        <v>80</v>
      </c>
      <c r="M50" s="19"/>
      <c r="N50" s="19"/>
      <c r="O50" s="19"/>
      <c r="P50" s="19"/>
      <c r="Q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M50" s="19"/>
      <c r="AR50" s="18"/>
      <c r="AS50" s="18"/>
      <c r="AT50" s="18"/>
      <c r="AU50" s="18"/>
      <c r="AV50" s="18"/>
      <c r="AW50" s="18"/>
      <c r="AX50" s="18"/>
      <c r="AY50" s="18"/>
      <c r="AZ50" s="18"/>
      <c r="BA50" s="18"/>
    </row>
    <row r="51" spans="1:53" ht="11.25" customHeight="1" x14ac:dyDescent="0.3">
      <c r="A51" s="53"/>
      <c r="B51" s="12">
        <v>9</v>
      </c>
      <c r="C51" s="14" t="s">
        <v>62</v>
      </c>
      <c r="D51" s="8"/>
      <c r="E51" s="8"/>
      <c r="F51" s="19"/>
      <c r="G51" s="19"/>
      <c r="H51" s="19"/>
      <c r="I51" s="19"/>
      <c r="J51" s="19"/>
      <c r="K51" s="8" t="s">
        <v>75</v>
      </c>
      <c r="L51" s="8" t="s">
        <v>81</v>
      </c>
      <c r="M51" s="19"/>
      <c r="N51" s="19"/>
      <c r="O51" s="19"/>
      <c r="P51" s="19"/>
      <c r="Q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M51" s="19"/>
      <c r="AR51" s="18"/>
      <c r="AS51" s="18"/>
      <c r="AT51" s="18"/>
      <c r="AU51" s="18"/>
      <c r="AV51" s="18"/>
      <c r="AW51" s="18"/>
      <c r="AX51" s="18"/>
      <c r="AY51" s="18"/>
      <c r="AZ51" s="18"/>
      <c r="BA51" s="18"/>
    </row>
    <row r="52" spans="1:53" ht="11.25" customHeight="1" x14ac:dyDescent="0.3">
      <c r="A52" s="53"/>
      <c r="B52" s="12">
        <v>10</v>
      </c>
      <c r="C52" s="14" t="s">
        <v>5</v>
      </c>
      <c r="D52" s="8"/>
      <c r="E52" s="8"/>
      <c r="F52" s="19"/>
      <c r="G52" s="19"/>
      <c r="H52" s="19"/>
      <c r="I52" s="19"/>
      <c r="J52" s="19"/>
      <c r="K52" s="8" t="s">
        <v>76</v>
      </c>
      <c r="L52" s="8" t="s">
        <v>82</v>
      </c>
      <c r="M52" s="19"/>
      <c r="N52" s="19"/>
      <c r="O52" s="19"/>
      <c r="P52" s="19"/>
      <c r="Q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M52" s="19"/>
      <c r="AR52" s="18"/>
      <c r="AS52" s="18"/>
      <c r="AT52" s="18"/>
      <c r="AU52" s="18"/>
      <c r="AV52" s="18"/>
      <c r="AW52" s="18"/>
      <c r="AX52" s="18"/>
      <c r="AY52" s="18"/>
      <c r="AZ52" s="18"/>
      <c r="BA52" s="18"/>
    </row>
    <row r="53" spans="1:53" ht="11.25" customHeight="1" x14ac:dyDescent="0.3">
      <c r="A53" s="53"/>
      <c r="B53" s="12">
        <v>11</v>
      </c>
      <c r="C53" s="14" t="s">
        <v>6</v>
      </c>
      <c r="D53" s="8"/>
      <c r="E53" s="8"/>
      <c r="F53" s="19"/>
      <c r="G53" s="19"/>
      <c r="H53" s="19"/>
      <c r="I53" s="19"/>
      <c r="J53" s="19"/>
      <c r="K53" s="54" t="s">
        <v>67</v>
      </c>
      <c r="L53" s="54">
        <v>1</v>
      </c>
      <c r="M53" s="54" t="str">
        <f>CHOOSE(L53, L47, L48,L49,L50,L51,L52)</f>
        <v>Highest % Positive Items</v>
      </c>
      <c r="N53" s="54">
        <f>CHOOSE(L53, T5, V5,X5,Z5,AB5,AD5)</f>
        <v>6</v>
      </c>
      <c r="O53" s="55">
        <f>CHOOSE(L53, U5, W5,Y5,AA5,AC5,AE5)</f>
        <v>0.96</v>
      </c>
      <c r="P53" s="54">
        <f>CHOOSE(L53, T6, V6,X6,Z6,AB6,AD6)</f>
        <v>8</v>
      </c>
      <c r="Q53" s="55">
        <f>CHOOSE(L53, U6, W6,Y6,AA6,AC6,AE6)</f>
        <v>0.93</v>
      </c>
      <c r="R53" s="54">
        <f>CHOOSE(L53, T7, V7,X7,Z7,AB7,AD7)</f>
        <v>7</v>
      </c>
      <c r="S53" s="55">
        <f>CHOOSE(L53, U7, W7,Y7,AA7,AC7,AE7)</f>
        <v>0.92</v>
      </c>
      <c r="T53" s="54">
        <f>CHOOSE(L53, T8, V8,X8,Z8,AB8,AD8)</f>
        <v>2</v>
      </c>
      <c r="U53" s="55">
        <f>CHOOSE(L53, U8, W8,Y8,AA8,AC8,AE8)</f>
        <v>0.88</v>
      </c>
      <c r="V53" s="54">
        <f>CHOOSE(L53, T9, V9,X9,Z9,AB9,AD9)</f>
        <v>9</v>
      </c>
      <c r="W53" s="55">
        <f>CHOOSE(L53, U9, W9,Y9,AA9,AC9,AE9)</f>
        <v>0.88</v>
      </c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M53" s="19"/>
      <c r="AR53" s="18"/>
      <c r="AS53" s="18"/>
      <c r="AT53" s="18"/>
      <c r="AU53" s="18"/>
      <c r="AV53" s="18"/>
      <c r="AW53" s="18"/>
      <c r="AX53" s="18"/>
      <c r="AY53" s="18"/>
      <c r="AZ53" s="18"/>
      <c r="BA53" s="18"/>
    </row>
    <row r="54" spans="1:53" ht="11.25" customHeight="1" x14ac:dyDescent="0.3">
      <c r="A54" s="53"/>
      <c r="B54" s="12">
        <v>12</v>
      </c>
      <c r="C54" s="14" t="s">
        <v>138</v>
      </c>
      <c r="D54" s="8"/>
      <c r="E54" s="8"/>
      <c r="F54" s="19"/>
      <c r="G54" s="19"/>
      <c r="H54" s="19"/>
      <c r="I54" s="19"/>
      <c r="J54" s="19"/>
      <c r="K54" s="54" t="s">
        <v>68</v>
      </c>
      <c r="L54" s="54">
        <v>3</v>
      </c>
      <c r="M54" s="54" t="str">
        <f>CHOOSE(L54, L47, L48, L49,L50,L51,L52)</f>
        <v>Highest % Negative Items</v>
      </c>
      <c r="N54" s="54">
        <f>CHOOSE(L54, T5, V5, X5,Z5,AB5,AD5)</f>
        <v>24</v>
      </c>
      <c r="O54" s="55">
        <f>CHOOSE(L54, U5, W5, Y5,AA5,AC5,AE5)</f>
        <v>0.31</v>
      </c>
      <c r="P54" s="54">
        <f>CHOOSE(L54, T6, V6, X6,Z6,AB6,AD6)</f>
        <v>25</v>
      </c>
      <c r="Q54" s="55">
        <f>CHOOSE(L54, U6, W6, Y6,AA6,AC6,AE6)</f>
        <v>0.31</v>
      </c>
      <c r="R54" s="54">
        <f>CHOOSE(L54, T7, V7, X7,Z7,AB7,AD7)</f>
        <v>23</v>
      </c>
      <c r="S54" s="55">
        <f>CHOOSE(L54, U7, W7, Y7,AA7,AC7,AE7)</f>
        <v>0.28000000000000003</v>
      </c>
      <c r="T54" s="54">
        <f>CHOOSE(L54, T8, V8, X8,Z8,AB8,AD8)</f>
        <v>20</v>
      </c>
      <c r="U54" s="55">
        <f>CHOOSE(L54, U8, W8, Y8,AA8,AC8,AE8)</f>
        <v>0.26</v>
      </c>
      <c r="V54" s="54">
        <f>CHOOSE(L54, T9, V9, X9,Z9,AB9,AD9)</f>
        <v>41</v>
      </c>
      <c r="W54" s="55">
        <f>CHOOSE(L54, U9, W9, Y9,AA9,AC9,AE9)</f>
        <v>0.24</v>
      </c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M54" s="19"/>
      <c r="AR54" s="18"/>
      <c r="AS54" s="18"/>
      <c r="AT54" s="18"/>
      <c r="AU54" s="18"/>
      <c r="AV54" s="18"/>
      <c r="AW54" s="18"/>
      <c r="AX54" s="18"/>
      <c r="AY54" s="18"/>
      <c r="AZ54" s="18"/>
      <c r="BA54" s="18"/>
    </row>
    <row r="55" spans="1:53" ht="11.25" customHeight="1" x14ac:dyDescent="0.3">
      <c r="A55" s="53"/>
      <c r="B55" s="12">
        <v>13</v>
      </c>
      <c r="C55" s="14" t="s">
        <v>7</v>
      </c>
      <c r="D55" s="8"/>
      <c r="E55" s="8"/>
      <c r="F55" s="19"/>
      <c r="G55" s="19"/>
      <c r="H55" s="19"/>
      <c r="I55" s="19"/>
      <c r="J55" s="19"/>
      <c r="K55" s="54"/>
      <c r="L55" s="56"/>
      <c r="M55" s="56"/>
      <c r="N55" s="56" t="str">
        <f>CONCATENATE("Q"&amp;N53)</f>
        <v>Q6</v>
      </c>
      <c r="O55" s="57" t="str">
        <f>VLOOKUP(N53, B43:C126, 2,FALSE)</f>
        <v>I know what is expected of me on the job.</v>
      </c>
      <c r="P55" s="56" t="str">
        <f>CONCATENATE("Q"&amp;P53)</f>
        <v>Q8</v>
      </c>
      <c r="Q55" s="57" t="str">
        <f>VLOOKUP(P53,  B43:C126, 2,FALSE)</f>
        <v>I am constantly looking for ways to do my job better.</v>
      </c>
      <c r="R55" s="56" t="str">
        <f>CONCATENATE("Q"&amp;R53)</f>
        <v>Q7</v>
      </c>
      <c r="S55" s="57" t="str">
        <f>VLOOKUP(R53, B43:C126, 2,FALSE)</f>
        <v>When needed I am willing to put in the extra effort to get a job done.</v>
      </c>
      <c r="T55" s="56" t="str">
        <f>CONCATENATE("Q"&amp;T53)</f>
        <v>Q2</v>
      </c>
      <c r="U55" s="57" t="str">
        <f>VLOOKUP(T53,B43:C126, 2,FALSE)</f>
        <v>I have enough information to do my job well.</v>
      </c>
      <c r="V55" s="56" t="str">
        <f>CONCATENATE("Q"&amp;V53)</f>
        <v>Q9</v>
      </c>
      <c r="W55" s="57" t="str">
        <f>VLOOKUP(V53,B43:C126, 2,FALSE)</f>
        <v>I have sufficient resources to get my job done.</v>
      </c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M55" s="19"/>
      <c r="AR55" s="18"/>
      <c r="AS55" s="18"/>
      <c r="AT55" s="18"/>
      <c r="AU55" s="18"/>
      <c r="AV55" s="18"/>
      <c r="AW55" s="18"/>
      <c r="AX55" s="18"/>
      <c r="AY55" s="18"/>
      <c r="AZ55" s="18"/>
      <c r="BA55" s="18"/>
    </row>
    <row r="56" spans="1:53" ht="11.25" customHeight="1" x14ac:dyDescent="0.3">
      <c r="A56" s="53"/>
      <c r="B56" s="12">
        <v>14</v>
      </c>
      <c r="C56" s="14" t="s">
        <v>63</v>
      </c>
      <c r="D56" s="8"/>
      <c r="E56" s="8"/>
      <c r="F56" s="19"/>
      <c r="G56" s="19"/>
      <c r="H56" s="19"/>
      <c r="I56" s="19"/>
      <c r="J56" s="19"/>
      <c r="K56" s="54"/>
      <c r="L56" s="56"/>
      <c r="M56" s="56"/>
      <c r="N56" s="56" t="str">
        <f>CONCATENATE("Q"&amp;N54)</f>
        <v>Q24</v>
      </c>
      <c r="O56" s="57" t="str">
        <f>VLOOKUP(N54,B43:C126, 2,FALSE)</f>
        <v>In my work unit, differences in performance are recognized in a meaningful way.</v>
      </c>
      <c r="P56" s="56" t="str">
        <f>CONCATENATE("Q"&amp;P54)</f>
        <v>Q25</v>
      </c>
      <c r="Q56" s="57" t="str">
        <f>VLOOKUP(P54,B43:C126, 2,FALSE)</f>
        <v>Awards in my work unit depend on how well employees perform their jobs.</v>
      </c>
      <c r="R56" s="56" t="str">
        <f>CONCATENATE("Q"&amp;R54)</f>
        <v>Q23</v>
      </c>
      <c r="S56" s="57" t="str">
        <f>VLOOKUP(R54,B43:C126, 2,FALSE)</f>
        <v>In my work unit, steps are taken to deal with a poor performer who cannot or will not improve.</v>
      </c>
      <c r="T56" s="56" t="str">
        <f>CONCATENATE("Q"&amp;T54)</f>
        <v>Q20</v>
      </c>
      <c r="U56" s="57" t="str">
        <f>VLOOKUP(T54,B43:C126, 2,FALSE)</f>
        <v>The people I work with cooperate to get the job done.</v>
      </c>
      <c r="V56" s="56" t="str">
        <f>CONCATENATE("Q"&amp;V54)</f>
        <v>Q41</v>
      </c>
      <c r="W56" s="57" t="str">
        <f>VLOOKUP(V54,B43:C126, 2,FALSE)</f>
        <v>I believe the results of this survey will be used to make my agency a better place to work.</v>
      </c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M56" s="19"/>
      <c r="AR56" s="18"/>
      <c r="AS56" s="18"/>
      <c r="AT56" s="18"/>
      <c r="AU56" s="18"/>
      <c r="AV56" s="18"/>
      <c r="AW56" s="18"/>
      <c r="AX56" s="18"/>
      <c r="AY56" s="18"/>
      <c r="AZ56" s="18"/>
      <c r="BA56" s="18"/>
    </row>
    <row r="57" spans="1:53" ht="11.25" customHeight="1" x14ac:dyDescent="0.3">
      <c r="A57" s="53"/>
      <c r="B57" s="12">
        <v>15</v>
      </c>
      <c r="C57" s="14" t="s">
        <v>57</v>
      </c>
      <c r="D57" s="8"/>
      <c r="E57" s="8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M57" s="19"/>
      <c r="AR57" s="18"/>
      <c r="AS57" s="18"/>
      <c r="AT57" s="18"/>
      <c r="AU57" s="18"/>
      <c r="AV57" s="18"/>
      <c r="AW57" s="18"/>
      <c r="AX57" s="18"/>
      <c r="AY57" s="18"/>
      <c r="AZ57" s="18"/>
      <c r="BA57" s="18"/>
    </row>
    <row r="58" spans="1:53" ht="11.25" customHeight="1" x14ac:dyDescent="0.3">
      <c r="A58" s="53"/>
      <c r="B58" s="12">
        <v>16</v>
      </c>
      <c r="C58" s="14" t="s">
        <v>8</v>
      </c>
      <c r="D58" s="8"/>
      <c r="E58" s="8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</row>
    <row r="59" spans="1:53" ht="11.25" customHeight="1" x14ac:dyDescent="0.3">
      <c r="A59" s="53"/>
      <c r="B59" s="12">
        <v>17</v>
      </c>
      <c r="C59" s="14" t="s">
        <v>9</v>
      </c>
      <c r="D59" s="8"/>
      <c r="E59" s="8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</row>
    <row r="60" spans="1:53" ht="11.25" customHeight="1" x14ac:dyDescent="0.3">
      <c r="A60" s="53"/>
      <c r="B60" s="12">
        <v>18</v>
      </c>
      <c r="C60" s="14" t="s">
        <v>10</v>
      </c>
      <c r="D60" s="8"/>
      <c r="E60" s="8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1:53" ht="11.25" customHeight="1" x14ac:dyDescent="0.3">
      <c r="A61" s="53"/>
      <c r="B61" s="12">
        <v>19</v>
      </c>
      <c r="C61" s="14" t="s">
        <v>64</v>
      </c>
      <c r="D61" s="8"/>
      <c r="E61" s="8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 spans="1:53" ht="11.25" customHeight="1" x14ac:dyDescent="0.3">
      <c r="A62" s="53"/>
      <c r="B62" s="12">
        <v>20</v>
      </c>
      <c r="C62" s="14" t="s">
        <v>11</v>
      </c>
      <c r="D62" s="8"/>
      <c r="E62" s="8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</row>
    <row r="63" spans="1:53" ht="11.25" customHeight="1" x14ac:dyDescent="0.3">
      <c r="A63" s="53"/>
      <c r="B63" s="12">
        <v>21</v>
      </c>
      <c r="C63" s="14" t="s">
        <v>12</v>
      </c>
      <c r="D63" s="8"/>
      <c r="E63" s="8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</row>
    <row r="64" spans="1:53" ht="11.25" customHeight="1" x14ac:dyDescent="0.3">
      <c r="A64" s="53"/>
      <c r="B64" s="12">
        <v>22</v>
      </c>
      <c r="C64" s="14" t="s">
        <v>13</v>
      </c>
      <c r="D64" s="8"/>
      <c r="E64" s="8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</row>
    <row r="65" spans="1:17" ht="11.25" customHeight="1" x14ac:dyDescent="0.3">
      <c r="A65" s="53"/>
      <c r="B65" s="12">
        <v>23</v>
      </c>
      <c r="C65" s="14" t="s">
        <v>14</v>
      </c>
      <c r="D65" s="8"/>
      <c r="E65" s="8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</row>
    <row r="66" spans="1:17" ht="11.25" customHeight="1" x14ac:dyDescent="0.3">
      <c r="A66" s="53"/>
      <c r="B66" s="12">
        <v>24</v>
      </c>
      <c r="C66" s="14" t="s">
        <v>15</v>
      </c>
      <c r="D66" s="8"/>
      <c r="E66" s="8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</row>
    <row r="67" spans="1:17" ht="11.25" customHeight="1" x14ac:dyDescent="0.3">
      <c r="A67" s="53"/>
      <c r="B67" s="12">
        <v>25</v>
      </c>
      <c r="C67" s="14" t="s">
        <v>16</v>
      </c>
      <c r="D67" s="8"/>
      <c r="E67" s="8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</row>
    <row r="68" spans="1:17" ht="11.25" customHeight="1" x14ac:dyDescent="0.3">
      <c r="A68" s="53"/>
      <c r="B68" s="12">
        <v>26</v>
      </c>
      <c r="C68" s="14" t="s">
        <v>58</v>
      </c>
      <c r="D68" s="8"/>
      <c r="E68" s="8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</row>
    <row r="69" spans="1:17" ht="11.25" customHeight="1" x14ac:dyDescent="0.3">
      <c r="A69" s="53"/>
      <c r="B69" s="12">
        <v>27</v>
      </c>
      <c r="C69" s="14" t="s">
        <v>17</v>
      </c>
      <c r="D69" s="8"/>
      <c r="E69" s="8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</row>
    <row r="70" spans="1:17" ht="11.25" customHeight="1" x14ac:dyDescent="0.3">
      <c r="A70" s="53"/>
      <c r="B70" s="12">
        <v>28</v>
      </c>
      <c r="C70" s="14" t="s">
        <v>18</v>
      </c>
      <c r="D70" s="8"/>
      <c r="E70" s="8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</row>
    <row r="71" spans="1:17" ht="11.25" customHeight="1" x14ac:dyDescent="0.3">
      <c r="A71" s="53"/>
      <c r="B71" s="12">
        <v>29</v>
      </c>
      <c r="C71" s="14" t="s">
        <v>139</v>
      </c>
      <c r="D71" s="8"/>
      <c r="E71" s="8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</row>
    <row r="72" spans="1:17" ht="11.25" customHeight="1" x14ac:dyDescent="0.3">
      <c r="A72" s="53"/>
      <c r="B72" s="12">
        <v>30</v>
      </c>
      <c r="C72" s="14" t="s">
        <v>19</v>
      </c>
      <c r="D72" s="8"/>
      <c r="E72" s="8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</row>
    <row r="73" spans="1:17" ht="11.25" customHeight="1" x14ac:dyDescent="0.3">
      <c r="A73" s="53"/>
      <c r="B73" s="12">
        <v>31</v>
      </c>
      <c r="C73" s="14" t="s">
        <v>20</v>
      </c>
      <c r="D73" s="8"/>
      <c r="E73" s="8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</row>
    <row r="74" spans="1:17" ht="11.25" customHeight="1" x14ac:dyDescent="0.3">
      <c r="A74" s="53"/>
      <c r="B74" s="12">
        <v>32</v>
      </c>
      <c r="C74" s="14" t="s">
        <v>21</v>
      </c>
      <c r="D74" s="8"/>
      <c r="E74" s="8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</row>
    <row r="75" spans="1:17" ht="11.25" customHeight="1" x14ac:dyDescent="0.3">
      <c r="A75" s="53"/>
      <c r="B75" s="12">
        <v>33</v>
      </c>
      <c r="C75" s="14" t="s">
        <v>22</v>
      </c>
      <c r="D75" s="8"/>
      <c r="E75" s="8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</row>
    <row r="76" spans="1:17" ht="11.25" customHeight="1" x14ac:dyDescent="0.3">
      <c r="A76" s="53"/>
      <c r="B76" s="12">
        <v>34</v>
      </c>
      <c r="C76" s="14" t="s">
        <v>83</v>
      </c>
      <c r="D76" s="8"/>
      <c r="E76" s="8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</row>
    <row r="77" spans="1:17" ht="11.25" customHeight="1" x14ac:dyDescent="0.3">
      <c r="A77" s="53"/>
      <c r="B77" s="12">
        <v>35</v>
      </c>
      <c r="C77" s="14" t="s">
        <v>59</v>
      </c>
      <c r="D77" s="8"/>
      <c r="E77" s="8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</row>
    <row r="78" spans="1:17" ht="11.25" customHeight="1" x14ac:dyDescent="0.3">
      <c r="A78" s="53"/>
      <c r="B78" s="12">
        <v>36</v>
      </c>
      <c r="C78" s="14" t="s">
        <v>23</v>
      </c>
      <c r="D78" s="8"/>
      <c r="E78" s="8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ht="11.25" customHeight="1" x14ac:dyDescent="0.3">
      <c r="A79" s="53"/>
      <c r="B79" s="12">
        <v>37</v>
      </c>
      <c r="C79" s="14" t="s">
        <v>24</v>
      </c>
      <c r="D79" s="8"/>
      <c r="E79" s="8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ht="11.25" customHeight="1" x14ac:dyDescent="0.3">
      <c r="A80" s="53"/>
      <c r="B80" s="12">
        <v>38</v>
      </c>
      <c r="C80" s="14" t="s">
        <v>65</v>
      </c>
      <c r="D80" s="8"/>
      <c r="E80" s="8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ht="11.25" customHeight="1" x14ac:dyDescent="0.3">
      <c r="A81" s="53"/>
      <c r="B81" s="12">
        <v>39</v>
      </c>
      <c r="C81" s="14" t="s">
        <v>25</v>
      </c>
      <c r="D81" s="8"/>
      <c r="E81" s="8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</row>
    <row r="82" spans="1:17" ht="11.25" customHeight="1" x14ac:dyDescent="0.3">
      <c r="A82" s="53"/>
      <c r="B82" s="12">
        <v>40</v>
      </c>
      <c r="C82" s="14" t="s">
        <v>26</v>
      </c>
      <c r="D82" s="8"/>
      <c r="E82" s="8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</row>
    <row r="83" spans="1:17" ht="11.25" customHeight="1" x14ac:dyDescent="0.3">
      <c r="A83" s="53"/>
      <c r="B83" s="12">
        <v>41</v>
      </c>
      <c r="C83" s="14" t="s">
        <v>27</v>
      </c>
      <c r="D83" s="8"/>
      <c r="E83" s="8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</row>
    <row r="84" spans="1:17" ht="11.25" customHeight="1" x14ac:dyDescent="0.3">
      <c r="A84" s="53"/>
      <c r="B84" s="12">
        <v>42</v>
      </c>
      <c r="C84" s="14" t="s">
        <v>60</v>
      </c>
      <c r="D84" s="8"/>
      <c r="E84" s="8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</row>
    <row r="85" spans="1:17" ht="11.25" customHeight="1" x14ac:dyDescent="0.3">
      <c r="A85" s="53"/>
      <c r="B85" s="12">
        <v>43</v>
      </c>
      <c r="C85" s="14" t="s">
        <v>28</v>
      </c>
      <c r="D85" s="8"/>
      <c r="E85" s="8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</row>
    <row r="86" spans="1:17" ht="11.25" customHeight="1" x14ac:dyDescent="0.3">
      <c r="A86" s="53"/>
      <c r="B86" s="12">
        <v>44</v>
      </c>
      <c r="C86" s="14" t="s">
        <v>29</v>
      </c>
      <c r="D86" s="8"/>
      <c r="E86" s="8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</row>
    <row r="87" spans="1:17" ht="11.25" customHeight="1" x14ac:dyDescent="0.3">
      <c r="A87" s="53"/>
      <c r="B87" s="12">
        <v>45</v>
      </c>
      <c r="C87" s="14" t="s">
        <v>30</v>
      </c>
      <c r="D87" s="8"/>
      <c r="E87" s="8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</row>
    <row r="88" spans="1:17" ht="11.25" customHeight="1" x14ac:dyDescent="0.3">
      <c r="A88" s="53"/>
      <c r="B88" s="12">
        <v>46</v>
      </c>
      <c r="C88" s="14" t="s">
        <v>31</v>
      </c>
      <c r="D88" s="8"/>
      <c r="E88" s="8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</row>
    <row r="89" spans="1:17" ht="11.25" customHeight="1" x14ac:dyDescent="0.3">
      <c r="A89" s="53"/>
      <c r="B89" s="12">
        <v>47</v>
      </c>
      <c r="C89" s="14" t="s">
        <v>32</v>
      </c>
      <c r="D89" s="8"/>
      <c r="E89" s="8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</row>
    <row r="90" spans="1:17" ht="11.25" customHeight="1" x14ac:dyDescent="0.3">
      <c r="A90" s="53"/>
      <c r="B90" s="12">
        <v>48</v>
      </c>
      <c r="C90" s="14" t="s">
        <v>33</v>
      </c>
      <c r="D90" s="8"/>
      <c r="E90" s="8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1:17" ht="11.25" customHeight="1" x14ac:dyDescent="0.3">
      <c r="A91" s="53"/>
      <c r="B91" s="12">
        <v>49</v>
      </c>
      <c r="C91" s="14" t="s">
        <v>54</v>
      </c>
      <c r="D91" s="8"/>
      <c r="E91" s="8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1:17" ht="11.25" customHeight="1" x14ac:dyDescent="0.3">
      <c r="A92" s="53"/>
      <c r="B92" s="12">
        <v>50</v>
      </c>
      <c r="C92" s="14" t="s">
        <v>34</v>
      </c>
      <c r="D92" s="8"/>
      <c r="E92" s="8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1:17" ht="11.25" customHeight="1" x14ac:dyDescent="0.3">
      <c r="A93" s="53"/>
      <c r="B93" s="12">
        <v>51</v>
      </c>
      <c r="C93" s="14" t="s">
        <v>35</v>
      </c>
      <c r="D93" s="8"/>
      <c r="E93" s="8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1:17" ht="11.25" customHeight="1" x14ac:dyDescent="0.3">
      <c r="A94" s="53"/>
      <c r="B94" s="12">
        <v>52</v>
      </c>
      <c r="C94" s="14" t="s">
        <v>36</v>
      </c>
      <c r="D94" s="8"/>
      <c r="E94" s="8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1:17" ht="11.25" customHeight="1" x14ac:dyDescent="0.3">
      <c r="A95" s="53"/>
      <c r="B95" s="12">
        <v>53</v>
      </c>
      <c r="C95" s="14" t="s">
        <v>37</v>
      </c>
      <c r="D95" s="8"/>
      <c r="E95" s="8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1:17" ht="11.25" customHeight="1" x14ac:dyDescent="0.3">
      <c r="A96" s="53"/>
      <c r="B96" s="12">
        <v>54</v>
      </c>
      <c r="C96" s="14" t="s">
        <v>38</v>
      </c>
      <c r="D96" s="8"/>
      <c r="E96" s="8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1:17" ht="11.25" customHeight="1" x14ac:dyDescent="0.3">
      <c r="A97" s="53"/>
      <c r="B97" s="12">
        <v>55</v>
      </c>
      <c r="C97" s="14" t="s">
        <v>39</v>
      </c>
      <c r="D97" s="8"/>
      <c r="E97" s="8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1:17" ht="11.25" customHeight="1" x14ac:dyDescent="0.3">
      <c r="A98" s="53"/>
      <c r="B98" s="12">
        <v>56</v>
      </c>
      <c r="C98" s="14" t="s">
        <v>140</v>
      </c>
      <c r="D98" s="8"/>
      <c r="E98" s="8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1:17" ht="11.25" customHeight="1" x14ac:dyDescent="0.3">
      <c r="A99" s="53"/>
      <c r="B99" s="12">
        <v>57</v>
      </c>
      <c r="C99" s="14" t="s">
        <v>40</v>
      </c>
      <c r="D99" s="8"/>
      <c r="E99" s="8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1:17" ht="11.25" customHeight="1" x14ac:dyDescent="0.3">
      <c r="A100" s="53"/>
      <c r="B100" s="12">
        <v>58</v>
      </c>
      <c r="C100" s="14" t="s">
        <v>66</v>
      </c>
      <c r="D100" s="8"/>
      <c r="E100" s="8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1:17" ht="11.25" customHeight="1" x14ac:dyDescent="0.3">
      <c r="A101" s="53"/>
      <c r="B101" s="12">
        <v>59</v>
      </c>
      <c r="C101" s="14" t="s">
        <v>41</v>
      </c>
      <c r="D101" s="8"/>
      <c r="E101" s="8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1:17" ht="11.25" customHeight="1" x14ac:dyDescent="0.3">
      <c r="A102" s="53"/>
      <c r="B102" s="12">
        <v>60</v>
      </c>
      <c r="C102" s="14" t="s">
        <v>42</v>
      </c>
      <c r="D102" s="8"/>
      <c r="E102" s="8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1:17" ht="11.25" customHeight="1" x14ac:dyDescent="0.3">
      <c r="A103" s="53"/>
      <c r="B103" s="12">
        <v>61</v>
      </c>
      <c r="C103" s="14" t="s">
        <v>61</v>
      </c>
      <c r="D103" s="8"/>
      <c r="E103" s="8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1:17" ht="11.25" customHeight="1" x14ac:dyDescent="0.3">
      <c r="A104" s="53"/>
      <c r="B104" s="12">
        <v>62</v>
      </c>
      <c r="C104" s="14" t="s">
        <v>43</v>
      </c>
      <c r="D104" s="8"/>
      <c r="E104" s="8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1:17" ht="11.25" customHeight="1" x14ac:dyDescent="0.3">
      <c r="A105" s="53"/>
      <c r="B105" s="12">
        <v>63</v>
      </c>
      <c r="C105" s="14" t="s">
        <v>44</v>
      </c>
      <c r="D105" s="8"/>
      <c r="E105" s="8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1:17" ht="11.25" customHeight="1" x14ac:dyDescent="0.3">
      <c r="A106" s="53"/>
      <c r="B106" s="12">
        <v>64</v>
      </c>
      <c r="C106" s="14" t="s">
        <v>45</v>
      </c>
      <c r="D106" s="8"/>
      <c r="E106" s="8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1:17" ht="11.25" customHeight="1" x14ac:dyDescent="0.3">
      <c r="A107" s="53"/>
      <c r="B107" s="12">
        <v>65</v>
      </c>
      <c r="C107" s="14" t="s">
        <v>46</v>
      </c>
      <c r="D107" s="8"/>
      <c r="E107" s="8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1:17" ht="11.25" customHeight="1" x14ac:dyDescent="0.3">
      <c r="A108" s="53"/>
      <c r="B108" s="12">
        <v>66</v>
      </c>
      <c r="C108" s="14" t="s">
        <v>47</v>
      </c>
      <c r="D108" s="8"/>
      <c r="E108" s="8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1:17" ht="11.25" customHeight="1" x14ac:dyDescent="0.3">
      <c r="A109" s="53"/>
      <c r="B109" s="12">
        <v>67</v>
      </c>
      <c r="C109" s="14" t="s">
        <v>48</v>
      </c>
      <c r="D109" s="8"/>
      <c r="E109" s="8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1:17" ht="11.25" customHeight="1" x14ac:dyDescent="0.3">
      <c r="A110" s="53"/>
      <c r="B110" s="12">
        <v>68</v>
      </c>
      <c r="C110" s="14" t="s">
        <v>49</v>
      </c>
      <c r="D110" s="8"/>
      <c r="E110" s="8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1:17" ht="11.25" customHeight="1" x14ac:dyDescent="0.3">
      <c r="A111" s="53"/>
      <c r="B111" s="12">
        <v>69</v>
      </c>
      <c r="C111" s="14" t="s">
        <v>50</v>
      </c>
      <c r="D111" s="8"/>
      <c r="E111" s="8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1:17" ht="11.25" customHeight="1" x14ac:dyDescent="0.3">
      <c r="A112" s="53"/>
      <c r="B112" s="12">
        <v>70</v>
      </c>
      <c r="C112" s="14" t="s">
        <v>51</v>
      </c>
      <c r="D112" s="8"/>
      <c r="E112" s="8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1:17" ht="11.25" customHeight="1" x14ac:dyDescent="0.3">
      <c r="A113" s="53"/>
      <c r="B113" s="12">
        <v>71</v>
      </c>
      <c r="C113" s="14" t="s">
        <v>52</v>
      </c>
      <c r="D113" s="8"/>
      <c r="E113" s="8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1:17" ht="11.25" customHeight="1" x14ac:dyDescent="0.3">
      <c r="A114" s="53"/>
      <c r="B114" s="12">
        <v>72</v>
      </c>
      <c r="C114" s="14" t="s">
        <v>160</v>
      </c>
      <c r="D114" s="8"/>
      <c r="E114" s="8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1:17" ht="11.25" customHeight="1" x14ac:dyDescent="0.3">
      <c r="A115" s="53"/>
      <c r="B115" s="12">
        <v>73</v>
      </c>
      <c r="C115" s="13" t="s">
        <v>161</v>
      </c>
      <c r="D115" s="8"/>
      <c r="E115" s="8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1:17" ht="11.25" customHeight="1" x14ac:dyDescent="0.3">
      <c r="A116" s="53"/>
      <c r="B116" s="12">
        <v>74</v>
      </c>
      <c r="C116" s="13" t="s">
        <v>162</v>
      </c>
      <c r="D116" s="8"/>
      <c r="E116" s="8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1:17" ht="11.25" customHeight="1" x14ac:dyDescent="0.3">
      <c r="A117" s="53"/>
      <c r="B117" s="12">
        <v>75</v>
      </c>
      <c r="C117" s="13" t="s">
        <v>163</v>
      </c>
      <c r="D117" s="8"/>
      <c r="E117" s="8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1:17" ht="11.25" customHeight="1" x14ac:dyDescent="0.3">
      <c r="A118" s="53"/>
      <c r="B118" s="12">
        <v>76</v>
      </c>
      <c r="C118" s="13" t="s">
        <v>164</v>
      </c>
      <c r="D118" s="8"/>
      <c r="E118" s="8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1:17" ht="11.25" customHeight="1" x14ac:dyDescent="0.3">
      <c r="A119" s="53"/>
      <c r="B119" s="12">
        <v>77</v>
      </c>
      <c r="C119" s="13" t="s">
        <v>165</v>
      </c>
      <c r="D119" s="53"/>
      <c r="E119" s="53"/>
    </row>
    <row r="120" spans="1:17" ht="11.25" customHeight="1" x14ac:dyDescent="0.3">
      <c r="A120" s="53"/>
      <c r="B120" s="12">
        <v>78</v>
      </c>
      <c r="C120" s="13" t="s">
        <v>166</v>
      </c>
      <c r="D120" s="53"/>
      <c r="E120" s="53"/>
    </row>
    <row r="121" spans="1:17" ht="11.25" customHeight="1" x14ac:dyDescent="0.3">
      <c r="A121" s="53"/>
      <c r="B121" s="12">
        <v>79</v>
      </c>
      <c r="C121" s="13" t="s">
        <v>167</v>
      </c>
      <c r="D121" s="53"/>
      <c r="E121" s="53"/>
    </row>
    <row r="122" spans="1:17" ht="11.25" customHeight="1" x14ac:dyDescent="0.3">
      <c r="A122" s="53"/>
      <c r="B122" s="12">
        <v>80</v>
      </c>
      <c r="C122" s="13" t="s">
        <v>168</v>
      </c>
      <c r="D122" s="53"/>
      <c r="E122" s="53"/>
    </row>
    <row r="123" spans="1:17" ht="11.25" customHeight="1" x14ac:dyDescent="0.3">
      <c r="A123" s="53"/>
      <c r="B123" s="12">
        <v>81</v>
      </c>
      <c r="C123" s="13" t="s">
        <v>169</v>
      </c>
      <c r="D123" s="53"/>
      <c r="E123" s="53"/>
    </row>
    <row r="124" spans="1:17" ht="11.25" customHeight="1" x14ac:dyDescent="0.3">
      <c r="A124" s="53"/>
      <c r="B124" s="12">
        <v>82</v>
      </c>
      <c r="C124" s="13" t="s">
        <v>170</v>
      </c>
      <c r="D124" s="53"/>
      <c r="E124" s="53"/>
    </row>
    <row r="125" spans="1:17" ht="14.4" x14ac:dyDescent="0.3">
      <c r="A125" s="53"/>
      <c r="B125" s="12">
        <v>83</v>
      </c>
      <c r="C125" s="13" t="s">
        <v>171</v>
      </c>
      <c r="D125" s="53"/>
      <c r="E125" s="53"/>
    </row>
    <row r="126" spans="1:17" ht="14.4" x14ac:dyDescent="0.3">
      <c r="A126" s="53"/>
      <c r="B126" s="12">
        <v>84</v>
      </c>
      <c r="C126" s="13" t="s">
        <v>172</v>
      </c>
      <c r="D126" s="53"/>
      <c r="E126" s="53"/>
    </row>
    <row r="127" spans="1:17" x14ac:dyDescent="0.3">
      <c r="A127" s="53"/>
      <c r="B127" s="53"/>
      <c r="C127" s="53"/>
      <c r="D127" s="53"/>
      <c r="E127" s="53"/>
    </row>
    <row r="128" spans="1:17" x14ac:dyDescent="0.3">
      <c r="A128" s="53"/>
      <c r="B128" s="53"/>
      <c r="C128" s="53"/>
      <c r="D128" s="53"/>
      <c r="E128" s="53"/>
    </row>
    <row r="129" spans="1:5" x14ac:dyDescent="0.3">
      <c r="A129" s="53"/>
      <c r="B129" s="53"/>
      <c r="C129" s="53"/>
      <c r="D129" s="53"/>
      <c r="E129" s="53"/>
    </row>
    <row r="130" spans="1:5" x14ac:dyDescent="0.3">
      <c r="A130" s="53"/>
      <c r="B130" s="53"/>
      <c r="C130" s="53"/>
      <c r="D130" s="53"/>
      <c r="E130" s="53"/>
    </row>
    <row r="131" spans="1:5" x14ac:dyDescent="0.3">
      <c r="A131" s="53"/>
      <c r="B131" s="53"/>
      <c r="C131" s="53"/>
      <c r="D131" s="53"/>
      <c r="E131" s="53"/>
    </row>
    <row r="132" spans="1:5" x14ac:dyDescent="0.3">
      <c r="A132" s="53"/>
      <c r="B132" s="53"/>
      <c r="C132" s="53"/>
      <c r="D132" s="53"/>
      <c r="E132" s="53"/>
    </row>
    <row r="133" spans="1:5" x14ac:dyDescent="0.3">
      <c r="A133" s="53"/>
      <c r="B133" s="53"/>
      <c r="C133" s="53"/>
      <c r="D133" s="53"/>
      <c r="E133" s="53"/>
    </row>
    <row r="134" spans="1:5" x14ac:dyDescent="0.3">
      <c r="A134" s="53"/>
      <c r="B134" s="53"/>
      <c r="C134" s="53"/>
      <c r="D134" s="53"/>
      <c r="E134" s="53"/>
    </row>
    <row r="135" spans="1:5" x14ac:dyDescent="0.3">
      <c r="A135" s="53"/>
      <c r="B135" s="53"/>
      <c r="C135" s="53"/>
      <c r="D135" s="53"/>
      <c r="E135" s="53"/>
    </row>
    <row r="136" spans="1:5" x14ac:dyDescent="0.3">
      <c r="A136" s="53"/>
      <c r="B136" s="53"/>
      <c r="C136" s="53"/>
      <c r="D136" s="53"/>
      <c r="E136" s="53"/>
    </row>
    <row r="137" spans="1:5" x14ac:dyDescent="0.3">
      <c r="A137" s="53"/>
      <c r="B137" s="53"/>
      <c r="C137" s="53"/>
      <c r="D137" s="53"/>
      <c r="E137" s="53"/>
    </row>
    <row r="138" spans="1:5" x14ac:dyDescent="0.3">
      <c r="A138" s="53"/>
      <c r="B138" s="53"/>
      <c r="C138" s="53"/>
      <c r="D138" s="53"/>
      <c r="E138" s="53"/>
    </row>
    <row r="139" spans="1:5" x14ac:dyDescent="0.3">
      <c r="A139" s="53"/>
      <c r="B139" s="53"/>
      <c r="C139" s="53"/>
      <c r="D139" s="53"/>
      <c r="E139" s="53"/>
    </row>
    <row r="140" spans="1:5" x14ac:dyDescent="0.3">
      <c r="A140" s="53"/>
      <c r="B140" s="53"/>
      <c r="C140" s="53"/>
      <c r="D140" s="53"/>
      <c r="E140" s="53"/>
    </row>
    <row r="141" spans="1:5" x14ac:dyDescent="0.3">
      <c r="A141" s="53"/>
      <c r="B141" s="53"/>
      <c r="C141" s="53"/>
      <c r="D141" s="53"/>
      <c r="E141" s="53"/>
    </row>
    <row r="142" spans="1:5" x14ac:dyDescent="0.3">
      <c r="A142" s="53"/>
      <c r="B142" s="53"/>
      <c r="C142" s="53"/>
      <c r="D142" s="53"/>
      <c r="E142" s="53"/>
    </row>
    <row r="143" spans="1:5" x14ac:dyDescent="0.3">
      <c r="A143" s="53"/>
      <c r="B143" s="53"/>
      <c r="C143" s="53"/>
      <c r="D143" s="53"/>
      <c r="E143" s="53"/>
    </row>
    <row r="144" spans="1:5" x14ac:dyDescent="0.3">
      <c r="A144" s="53"/>
      <c r="B144" s="53"/>
      <c r="C144" s="53"/>
      <c r="D144" s="53"/>
      <c r="E144" s="53"/>
    </row>
    <row r="145" spans="1:5" x14ac:dyDescent="0.3">
      <c r="A145" s="53"/>
      <c r="B145" s="53"/>
      <c r="C145" s="53"/>
      <c r="D145" s="53"/>
      <c r="E145" s="53"/>
    </row>
    <row r="146" spans="1:5" x14ac:dyDescent="0.3">
      <c r="A146" s="53"/>
      <c r="B146" s="53"/>
      <c r="C146" s="53"/>
      <c r="D146" s="53"/>
      <c r="E146" s="53"/>
    </row>
    <row r="147" spans="1:5" x14ac:dyDescent="0.3">
      <c r="A147" s="53"/>
      <c r="B147" s="53"/>
      <c r="C147" s="53"/>
      <c r="D147" s="53"/>
      <c r="E147" s="53"/>
    </row>
    <row r="148" spans="1:5" x14ac:dyDescent="0.3">
      <c r="A148" s="53"/>
      <c r="B148" s="53"/>
      <c r="C148" s="53"/>
      <c r="D148" s="53"/>
      <c r="E148" s="53"/>
    </row>
    <row r="149" spans="1:5" x14ac:dyDescent="0.3">
      <c r="A149" s="53"/>
      <c r="B149" s="53"/>
      <c r="C149" s="53"/>
      <c r="D149" s="53"/>
      <c r="E149" s="53"/>
    </row>
    <row r="150" spans="1:5" x14ac:dyDescent="0.3">
      <c r="A150" s="53"/>
      <c r="B150" s="53"/>
      <c r="C150" s="53"/>
      <c r="D150" s="53"/>
      <c r="E150" s="53"/>
    </row>
    <row r="151" spans="1:5" x14ac:dyDescent="0.3">
      <c r="A151" s="53"/>
      <c r="B151" s="53"/>
      <c r="C151" s="53"/>
      <c r="D151" s="53"/>
      <c r="E151" s="53"/>
    </row>
    <row r="152" spans="1:5" x14ac:dyDescent="0.3">
      <c r="A152" s="53"/>
      <c r="B152" s="53"/>
      <c r="C152" s="53"/>
      <c r="D152" s="53"/>
      <c r="E152" s="53"/>
    </row>
    <row r="153" spans="1:5" x14ac:dyDescent="0.3">
      <c r="A153" s="53"/>
      <c r="B153" s="53"/>
      <c r="C153" s="53"/>
      <c r="D153" s="53"/>
      <c r="E153" s="53"/>
    </row>
    <row r="154" spans="1:5" x14ac:dyDescent="0.3">
      <c r="A154" s="53"/>
      <c r="B154" s="53"/>
      <c r="C154" s="53"/>
      <c r="D154" s="53"/>
      <c r="E154" s="53"/>
    </row>
    <row r="155" spans="1:5" x14ac:dyDescent="0.3">
      <c r="A155" s="53"/>
      <c r="B155" s="53"/>
      <c r="C155" s="53"/>
      <c r="D155" s="53"/>
      <c r="E155" s="53"/>
    </row>
    <row r="156" spans="1:5" x14ac:dyDescent="0.3">
      <c r="A156" s="53"/>
      <c r="B156" s="53"/>
      <c r="C156" s="53"/>
      <c r="D156" s="53"/>
      <c r="E156" s="53"/>
    </row>
    <row r="157" spans="1:5" x14ac:dyDescent="0.3">
      <c r="A157" s="53"/>
      <c r="B157" s="53"/>
      <c r="C157" s="53"/>
      <c r="D157" s="53"/>
      <c r="E157" s="53"/>
    </row>
    <row r="158" spans="1:5" x14ac:dyDescent="0.3">
      <c r="A158" s="53"/>
      <c r="B158" s="53"/>
      <c r="C158" s="53"/>
      <c r="D158" s="53"/>
      <c r="E158" s="53"/>
    </row>
    <row r="159" spans="1:5" x14ac:dyDescent="0.3">
      <c r="A159" s="53"/>
      <c r="B159" s="53"/>
      <c r="C159" s="53"/>
      <c r="D159" s="53"/>
      <c r="E159" s="53"/>
    </row>
    <row r="160" spans="1:5" x14ac:dyDescent="0.3">
      <c r="A160" s="53"/>
      <c r="B160" s="53"/>
      <c r="C160" s="53"/>
      <c r="D160" s="53"/>
      <c r="E160" s="53"/>
    </row>
    <row r="161" spans="1:5" x14ac:dyDescent="0.3">
      <c r="A161" s="53"/>
      <c r="B161" s="53"/>
      <c r="C161" s="53"/>
      <c r="D161" s="53"/>
      <c r="E161" s="53"/>
    </row>
    <row r="162" spans="1:5" x14ac:dyDescent="0.3">
      <c r="A162" s="53"/>
      <c r="B162" s="53"/>
      <c r="C162" s="53"/>
      <c r="D162" s="53"/>
      <c r="E162" s="53"/>
    </row>
    <row r="163" spans="1:5" x14ac:dyDescent="0.3">
      <c r="A163" s="53"/>
      <c r="B163" s="53"/>
      <c r="C163" s="53"/>
      <c r="D163" s="53"/>
      <c r="E163" s="53"/>
    </row>
    <row r="164" spans="1:5" x14ac:dyDescent="0.3">
      <c r="A164" s="53"/>
      <c r="B164" s="53"/>
      <c r="C164" s="53"/>
      <c r="D164" s="53"/>
      <c r="E164" s="53"/>
    </row>
    <row r="165" spans="1:5" x14ac:dyDescent="0.3">
      <c r="A165" s="53"/>
      <c r="B165" s="53"/>
      <c r="C165" s="53"/>
      <c r="D165" s="53"/>
      <c r="E165" s="53"/>
    </row>
    <row r="166" spans="1:5" x14ac:dyDescent="0.3">
      <c r="A166" s="53"/>
      <c r="B166" s="53"/>
      <c r="C166" s="53"/>
      <c r="D166" s="53"/>
      <c r="E166" s="53"/>
    </row>
    <row r="167" spans="1:5" x14ac:dyDescent="0.3">
      <c r="A167" s="53"/>
      <c r="B167" s="53"/>
      <c r="C167" s="53"/>
      <c r="D167" s="53"/>
      <c r="E167" s="53"/>
    </row>
    <row r="168" spans="1:5" x14ac:dyDescent="0.3">
      <c r="A168" s="53"/>
      <c r="B168" s="53"/>
      <c r="C168" s="53"/>
      <c r="D168" s="53"/>
      <c r="E168" s="53"/>
    </row>
    <row r="169" spans="1:5" x14ac:dyDescent="0.3">
      <c r="A169" s="53"/>
      <c r="B169" s="53"/>
      <c r="C169" s="53"/>
      <c r="D169" s="53"/>
      <c r="E169" s="53"/>
    </row>
    <row r="170" spans="1:5" x14ac:dyDescent="0.3">
      <c r="A170" s="53"/>
      <c r="B170" s="53"/>
      <c r="C170" s="53"/>
      <c r="D170" s="53"/>
      <c r="E170" s="53"/>
    </row>
    <row r="171" spans="1:5" x14ac:dyDescent="0.3">
      <c r="A171" s="53"/>
      <c r="B171" s="53"/>
      <c r="C171" s="53"/>
      <c r="D171" s="53"/>
      <c r="E171" s="53"/>
    </row>
    <row r="172" spans="1:5" x14ac:dyDescent="0.3">
      <c r="A172" s="53"/>
      <c r="B172" s="53"/>
      <c r="C172" s="53"/>
      <c r="D172" s="53"/>
      <c r="E172" s="53"/>
    </row>
    <row r="173" spans="1:5" x14ac:dyDescent="0.3">
      <c r="A173" s="53"/>
      <c r="B173" s="53"/>
      <c r="C173" s="53"/>
      <c r="D173" s="53"/>
      <c r="E173" s="53"/>
    </row>
    <row r="174" spans="1:5" x14ac:dyDescent="0.3">
      <c r="A174" s="53"/>
      <c r="B174" s="53"/>
      <c r="C174" s="53"/>
      <c r="D174" s="53"/>
      <c r="E174" s="53"/>
    </row>
    <row r="175" spans="1:5" x14ac:dyDescent="0.3">
      <c r="A175" s="53"/>
      <c r="B175" s="53"/>
      <c r="C175" s="53"/>
      <c r="D175" s="53"/>
      <c r="E175" s="53"/>
    </row>
    <row r="176" spans="1:5" x14ac:dyDescent="0.3">
      <c r="A176" s="53"/>
      <c r="B176" s="53"/>
      <c r="C176" s="53"/>
      <c r="D176" s="53"/>
      <c r="E176" s="53"/>
    </row>
    <row r="177" spans="1:5" x14ac:dyDescent="0.3">
      <c r="A177" s="53"/>
      <c r="B177" s="53"/>
      <c r="C177" s="53"/>
      <c r="D177" s="53"/>
      <c r="E177" s="53"/>
    </row>
    <row r="178" spans="1:5" x14ac:dyDescent="0.3">
      <c r="A178" s="53"/>
      <c r="B178" s="53"/>
      <c r="C178" s="53"/>
      <c r="D178" s="53"/>
      <c r="E178" s="53"/>
    </row>
    <row r="179" spans="1:5" x14ac:dyDescent="0.3">
      <c r="A179" s="53"/>
      <c r="B179" s="53"/>
      <c r="C179" s="53"/>
      <c r="D179" s="53"/>
      <c r="E179" s="53"/>
    </row>
    <row r="180" spans="1:5" x14ac:dyDescent="0.3">
      <c r="A180" s="53"/>
      <c r="B180" s="53"/>
      <c r="C180" s="53"/>
      <c r="D180" s="53"/>
      <c r="E180" s="53"/>
    </row>
    <row r="181" spans="1:5" x14ac:dyDescent="0.3">
      <c r="A181" s="53"/>
      <c r="B181" s="53"/>
      <c r="C181" s="53"/>
      <c r="D181" s="53"/>
      <c r="E181" s="53"/>
    </row>
    <row r="182" spans="1:5" x14ac:dyDescent="0.3">
      <c r="A182" s="53"/>
      <c r="B182" s="53"/>
      <c r="C182" s="53"/>
      <c r="D182" s="53"/>
      <c r="E182" s="53"/>
    </row>
    <row r="183" spans="1:5" x14ac:dyDescent="0.3">
      <c r="A183" s="53"/>
      <c r="B183" s="53"/>
      <c r="C183" s="53"/>
      <c r="D183" s="53"/>
      <c r="E183" s="53"/>
    </row>
    <row r="184" spans="1:5" x14ac:dyDescent="0.3">
      <c r="A184" s="53"/>
      <c r="B184" s="53"/>
      <c r="C184" s="53"/>
      <c r="D184" s="53"/>
      <c r="E184" s="53"/>
    </row>
    <row r="185" spans="1:5" x14ac:dyDescent="0.3">
      <c r="A185" s="53"/>
      <c r="B185" s="53"/>
      <c r="C185" s="53"/>
      <c r="D185" s="53"/>
      <c r="E185" s="53"/>
    </row>
    <row r="186" spans="1:5" x14ac:dyDescent="0.3">
      <c r="A186" s="53"/>
      <c r="B186" s="53"/>
      <c r="C186" s="53"/>
      <c r="D186" s="53"/>
      <c r="E186" s="53"/>
    </row>
    <row r="187" spans="1:5" x14ac:dyDescent="0.3">
      <c r="A187" s="53"/>
      <c r="B187" s="53"/>
      <c r="C187" s="53"/>
      <c r="D187" s="53"/>
      <c r="E187" s="53"/>
    </row>
    <row r="188" spans="1:5" x14ac:dyDescent="0.3">
      <c r="A188" s="53"/>
      <c r="B188" s="53"/>
      <c r="C188" s="53"/>
      <c r="D188" s="53"/>
      <c r="E188" s="53"/>
    </row>
    <row r="189" spans="1:5" x14ac:dyDescent="0.3">
      <c r="A189" s="53"/>
      <c r="B189" s="53"/>
      <c r="C189" s="53"/>
      <c r="D189" s="53"/>
      <c r="E189" s="53"/>
    </row>
    <row r="190" spans="1:5" x14ac:dyDescent="0.3">
      <c r="A190" s="53"/>
      <c r="B190" s="53"/>
      <c r="C190" s="53"/>
      <c r="D190" s="53"/>
      <c r="E190" s="53"/>
    </row>
    <row r="191" spans="1:5" x14ac:dyDescent="0.3">
      <c r="A191" s="53"/>
      <c r="B191" s="53"/>
      <c r="C191" s="53"/>
      <c r="D191" s="53"/>
      <c r="E191" s="53"/>
    </row>
    <row r="192" spans="1:5" x14ac:dyDescent="0.3">
      <c r="A192" s="53"/>
      <c r="B192" s="53"/>
      <c r="C192" s="53"/>
      <c r="D192" s="53"/>
      <c r="E192" s="53"/>
    </row>
    <row r="193" spans="1:5" x14ac:dyDescent="0.3">
      <c r="A193" s="53"/>
      <c r="B193" s="53"/>
      <c r="C193" s="53"/>
      <c r="D193" s="53"/>
      <c r="E193" s="53"/>
    </row>
    <row r="194" spans="1:5" x14ac:dyDescent="0.3">
      <c r="A194" s="53"/>
      <c r="B194" s="53"/>
      <c r="C194" s="53"/>
      <c r="D194" s="53"/>
      <c r="E194" s="53"/>
    </row>
    <row r="195" spans="1:5" ht="12" customHeight="1" x14ac:dyDescent="0.3">
      <c r="A195" s="53"/>
      <c r="B195" s="53"/>
      <c r="C195" s="53"/>
      <c r="D195" s="53"/>
      <c r="E195" s="53"/>
    </row>
    <row r="196" spans="1:5" hidden="1" x14ac:dyDescent="0.3">
      <c r="A196" s="53"/>
      <c r="B196" s="53"/>
      <c r="C196" s="53"/>
      <c r="D196" s="53"/>
      <c r="E196" s="53"/>
    </row>
    <row r="197" spans="1:5" x14ac:dyDescent="0.3">
      <c r="A197" s="53"/>
      <c r="B197" s="53"/>
      <c r="C197" s="53"/>
      <c r="D197" s="53"/>
      <c r="E197" s="53"/>
    </row>
    <row r="198" spans="1:5" x14ac:dyDescent="0.3">
      <c r="A198" s="53"/>
      <c r="B198" s="53"/>
      <c r="C198" s="53"/>
      <c r="D198" s="53"/>
      <c r="E198" s="53"/>
    </row>
    <row r="199" spans="1:5" x14ac:dyDescent="0.3">
      <c r="A199" s="53"/>
      <c r="B199" s="53"/>
      <c r="C199" s="53"/>
      <c r="D199" s="53"/>
      <c r="E199" s="53"/>
    </row>
    <row r="200" spans="1:5" x14ac:dyDescent="0.3">
      <c r="A200" s="53"/>
      <c r="B200" s="53"/>
      <c r="C200" s="53"/>
      <c r="D200" s="53"/>
      <c r="E200" s="53"/>
    </row>
    <row r="201" spans="1:5" x14ac:dyDescent="0.3">
      <c r="A201" s="53"/>
      <c r="B201" s="53"/>
      <c r="C201" s="53"/>
      <c r="D201" s="53"/>
      <c r="E201" s="53"/>
    </row>
    <row r="202" spans="1:5" x14ac:dyDescent="0.3">
      <c r="A202" s="53"/>
      <c r="B202" s="53"/>
      <c r="C202" s="53"/>
      <c r="D202" s="53"/>
      <c r="E202" s="53"/>
    </row>
    <row r="203" spans="1:5" x14ac:dyDescent="0.3">
      <c r="A203" s="53"/>
      <c r="B203" s="53"/>
      <c r="C203" s="53"/>
      <c r="D203" s="53"/>
      <c r="E203" s="53"/>
    </row>
    <row r="204" spans="1:5" x14ac:dyDescent="0.3">
      <c r="A204" s="53"/>
      <c r="B204" s="53"/>
      <c r="C204" s="53"/>
      <c r="D204" s="53"/>
      <c r="E204" s="53"/>
    </row>
    <row r="205" spans="1:5" x14ac:dyDescent="0.3">
      <c r="A205" s="53"/>
      <c r="B205" s="53"/>
      <c r="C205" s="53"/>
      <c r="D205" s="53"/>
      <c r="E205" s="53"/>
    </row>
    <row r="206" spans="1:5" x14ac:dyDescent="0.3">
      <c r="A206" s="53"/>
      <c r="B206" s="53"/>
      <c r="C206" s="53"/>
      <c r="D206" s="53"/>
      <c r="E206" s="53"/>
    </row>
    <row r="207" spans="1:5" x14ac:dyDescent="0.3">
      <c r="A207" s="53"/>
      <c r="B207" s="53"/>
      <c r="C207" s="53"/>
      <c r="D207" s="53"/>
      <c r="E207" s="53"/>
    </row>
    <row r="208" spans="1:5" x14ac:dyDescent="0.3">
      <c r="A208" s="53"/>
      <c r="B208" s="53"/>
      <c r="C208" s="53"/>
      <c r="D208" s="53"/>
      <c r="E208" s="53"/>
    </row>
    <row r="209" spans="1:5" x14ac:dyDescent="0.3">
      <c r="A209" s="53"/>
      <c r="B209" s="53"/>
      <c r="C209" s="53"/>
      <c r="D209" s="53"/>
      <c r="E209" s="53"/>
    </row>
    <row r="210" spans="1:5" x14ac:dyDescent="0.3">
      <c r="A210" s="53"/>
      <c r="B210" s="53"/>
      <c r="C210" s="53"/>
      <c r="D210" s="53"/>
      <c r="E210" s="53"/>
    </row>
    <row r="211" spans="1:5" x14ac:dyDescent="0.3">
      <c r="A211" s="53"/>
      <c r="B211" s="53"/>
      <c r="C211" s="53"/>
      <c r="D211" s="53"/>
      <c r="E211" s="53"/>
    </row>
    <row r="212" spans="1:5" x14ac:dyDescent="0.3">
      <c r="A212" s="53"/>
      <c r="B212" s="53"/>
      <c r="C212" s="53"/>
      <c r="D212" s="53"/>
      <c r="E212" s="53"/>
    </row>
    <row r="213" spans="1:5" x14ac:dyDescent="0.3">
      <c r="A213" s="53"/>
      <c r="B213" s="53"/>
      <c r="C213" s="53"/>
      <c r="D213" s="53"/>
      <c r="E213" s="53"/>
    </row>
    <row r="214" spans="1:5" x14ac:dyDescent="0.3">
      <c r="A214" s="53"/>
      <c r="B214" s="53"/>
      <c r="C214" s="53"/>
      <c r="D214" s="53"/>
      <c r="E214" s="53"/>
    </row>
    <row r="215" spans="1:5" x14ac:dyDescent="0.3">
      <c r="A215" s="53"/>
      <c r="B215" s="53"/>
      <c r="C215" s="53"/>
      <c r="D215" s="53"/>
      <c r="E215" s="53"/>
    </row>
    <row r="216" spans="1:5" x14ac:dyDescent="0.3">
      <c r="A216" s="53"/>
      <c r="B216" s="53"/>
      <c r="C216" s="53"/>
      <c r="D216" s="53"/>
      <c r="E216" s="53"/>
    </row>
    <row r="217" spans="1:5" x14ac:dyDescent="0.3">
      <c r="A217" s="53"/>
      <c r="B217" s="53"/>
      <c r="C217" s="53"/>
      <c r="D217" s="53"/>
      <c r="E217" s="53"/>
    </row>
    <row r="218" spans="1:5" x14ac:dyDescent="0.3">
      <c r="A218" s="53"/>
      <c r="B218" s="53"/>
      <c r="C218" s="53"/>
      <c r="D218" s="53"/>
      <c r="E218" s="53"/>
    </row>
    <row r="219" spans="1:5" x14ac:dyDescent="0.3">
      <c r="A219" s="53"/>
      <c r="B219" s="53"/>
      <c r="C219" s="53"/>
      <c r="D219" s="53"/>
      <c r="E219" s="53"/>
    </row>
    <row r="220" spans="1:5" x14ac:dyDescent="0.3">
      <c r="A220" s="53"/>
      <c r="B220" s="53"/>
      <c r="C220" s="53"/>
      <c r="D220" s="53"/>
      <c r="E220" s="53"/>
    </row>
  </sheetData>
  <mergeCells count="9">
    <mergeCell ref="D13:E13"/>
    <mergeCell ref="H13:I13"/>
    <mergeCell ref="D40:M40"/>
    <mergeCell ref="H7:I7"/>
    <mergeCell ref="H8:I8"/>
    <mergeCell ref="H9:I9"/>
    <mergeCell ref="H10:I10"/>
    <mergeCell ref="H11:I11"/>
    <mergeCell ref="H12:I12"/>
  </mergeCells>
  <conditionalFormatting sqref="F8">
    <cfRule type="iconSet" priority="3">
      <iconSet iconSet="3Arrows">
        <cfvo type="percent" val="0"/>
        <cfvo type="percent" val="#REF!" gte="0"/>
        <cfvo type="percent" val="#REF!" gte="0"/>
      </iconSet>
    </cfRule>
  </conditionalFormatting>
  <pageMargins left="0.7" right="0.7" top="0.75" bottom="0.75" header="0.3" footer="0.3"/>
  <pageSetup scale="80" orientation="landscape" r:id="rId1"/>
  <ignoredErrors>
    <ignoredError sqref="O55:O56 Q55:Q56 S55:S56 U55:U5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297" r:id="rId4" name="Drop Down 1">
              <controlPr locked="0" defaultSize="0" autoLine="0" autoPict="0">
                <anchor>
                  <from>
                    <xdr:col>14</xdr:col>
                    <xdr:colOff>251460</xdr:colOff>
                    <xdr:row>6</xdr:row>
                    <xdr:rowOff>121920</xdr:rowOff>
                  </from>
                  <to>
                    <xdr:col>17</xdr:col>
                    <xdr:colOff>0</xdr:colOff>
                    <xdr:row>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5" name="Drop Down 2">
              <controlPr defaultSize="0" autoLine="0" autoPict="0">
                <anchor>
                  <from>
                    <xdr:col>14</xdr:col>
                    <xdr:colOff>259080</xdr:colOff>
                    <xdr:row>22</xdr:row>
                    <xdr:rowOff>68580</xdr:rowOff>
                  </from>
                  <to>
                    <xdr:col>17</xdr:col>
                    <xdr:colOff>7620</xdr:colOff>
                    <xdr:row>23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B9C4DB"/>
    <pageSetUpPr autoPageBreaks="0"/>
  </sheetPr>
  <dimension ref="A1:BW229"/>
  <sheetViews>
    <sheetView showGridLines="0" showRowColHeaders="0" zoomScaleNormal="100" zoomScalePageLayoutView="200" workbookViewId="0">
      <selection activeCell="S1" sqref="S1"/>
    </sheetView>
  </sheetViews>
  <sheetFormatPr defaultColWidth="8.88671875" defaultRowHeight="13.2" x14ac:dyDescent="0.25"/>
  <cols>
    <col min="1" max="1" width="3" style="62" customWidth="1"/>
    <col min="2" max="2" width="1.6640625" style="62" customWidth="1"/>
    <col min="3" max="3" width="3" style="62" customWidth="1"/>
    <col min="4" max="4" width="8.88671875" style="62"/>
    <col min="5" max="5" width="11.109375" style="62" customWidth="1"/>
    <col min="6" max="6" width="11.44140625" style="62" customWidth="1"/>
    <col min="7" max="7" width="12" style="62" customWidth="1"/>
    <col min="8" max="8" width="7.88671875" style="62" customWidth="1"/>
    <col min="9" max="9" width="9.109375" style="62" customWidth="1"/>
    <col min="10" max="10" width="16.44140625" style="62" customWidth="1"/>
    <col min="11" max="11" width="9.44140625" style="62" customWidth="1"/>
    <col min="12" max="12" width="12" style="62" customWidth="1"/>
    <col min="13" max="13" width="7.88671875" style="62" customWidth="1"/>
    <col min="14" max="16" width="8.88671875" style="62"/>
    <col min="17" max="17" width="10.33203125" style="62" customWidth="1"/>
    <col min="18" max="19" width="2.6640625" style="62" customWidth="1"/>
    <col min="20" max="37" width="2.6640625" style="68" customWidth="1"/>
    <col min="38" max="38" width="2.6640625" style="63" customWidth="1"/>
    <col min="39" max="39" width="2.6640625" style="64" customWidth="1"/>
    <col min="40" max="56" width="2.6640625" style="63" customWidth="1"/>
    <col min="57" max="62" width="2.6640625" style="88" customWidth="1"/>
    <col min="63" max="76" width="2.6640625" style="62" customWidth="1"/>
    <col min="77" max="16384" width="8.88671875" style="62"/>
  </cols>
  <sheetData>
    <row r="1" spans="2:53" ht="15.75" customHeight="1" thickBot="1" x14ac:dyDescent="0.35">
      <c r="S1" s="19"/>
      <c r="U1" s="63"/>
      <c r="V1" s="63"/>
      <c r="AC1" s="63"/>
      <c r="AD1" s="63"/>
      <c r="AE1" s="63"/>
      <c r="AF1" s="63"/>
      <c r="AG1" s="63"/>
      <c r="AH1" s="63"/>
      <c r="AI1" s="63"/>
      <c r="AJ1" s="64"/>
      <c r="AK1" s="64"/>
      <c r="AL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</row>
    <row r="2" spans="2:53" ht="15" customHeight="1" x14ac:dyDescent="0.3">
      <c r="B2" s="65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7"/>
      <c r="S2" s="19"/>
      <c r="T2" s="19" t="s">
        <v>141</v>
      </c>
      <c r="U2" s="19" t="s">
        <v>173</v>
      </c>
      <c r="V2" s="19" t="s">
        <v>174</v>
      </c>
      <c r="W2" s="17" t="s">
        <v>175</v>
      </c>
      <c r="X2" s="17" t="s">
        <v>176</v>
      </c>
      <c r="Y2" s="17" t="s">
        <v>177</v>
      </c>
      <c r="Z2" s="17" t="s">
        <v>178</v>
      </c>
      <c r="AA2" s="94"/>
      <c r="AB2" s="94"/>
      <c r="AC2" s="94"/>
      <c r="AD2" s="94"/>
      <c r="AE2" s="94"/>
      <c r="AF2" s="94"/>
      <c r="AG2" s="19"/>
      <c r="AH2" s="19"/>
      <c r="AI2" s="19"/>
      <c r="AJ2" s="18"/>
      <c r="AK2" s="64"/>
      <c r="AL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</row>
    <row r="3" spans="2:53" ht="25.5" customHeight="1" x14ac:dyDescent="0.4"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2"/>
      <c r="R3" s="73"/>
      <c r="S3" s="19"/>
      <c r="T3" s="19" t="s">
        <v>153</v>
      </c>
      <c r="U3" s="95">
        <v>40</v>
      </c>
      <c r="V3" s="96">
        <v>28</v>
      </c>
      <c r="W3" s="96">
        <v>31</v>
      </c>
      <c r="X3" s="96">
        <v>38</v>
      </c>
      <c r="Y3" s="96">
        <v>38</v>
      </c>
      <c r="Z3" s="19">
        <v>28</v>
      </c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63"/>
      <c r="AM3" s="63"/>
      <c r="AR3" s="64"/>
      <c r="AS3" s="64"/>
      <c r="AT3" s="64"/>
      <c r="AU3" s="64"/>
      <c r="AV3" s="64"/>
      <c r="AW3" s="64"/>
      <c r="AX3" s="64"/>
      <c r="AY3" s="64"/>
      <c r="AZ3" s="64"/>
      <c r="BA3" s="64"/>
    </row>
    <row r="4" spans="2:53" ht="12.75" customHeight="1" x14ac:dyDescent="0.3">
      <c r="B4" s="69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3"/>
      <c r="S4" s="19"/>
      <c r="T4" s="8" t="s">
        <v>156</v>
      </c>
      <c r="U4" s="17" t="s">
        <v>179</v>
      </c>
      <c r="V4" s="17" t="s">
        <v>156</v>
      </c>
      <c r="W4" s="17" t="s">
        <v>180</v>
      </c>
      <c r="X4" s="17" t="s">
        <v>156</v>
      </c>
      <c r="Y4" s="17" t="s">
        <v>181</v>
      </c>
      <c r="Z4" s="17" t="s">
        <v>156</v>
      </c>
      <c r="AA4" s="17" t="s">
        <v>179</v>
      </c>
      <c r="AB4" s="17" t="s">
        <v>156</v>
      </c>
      <c r="AC4" s="17" t="s">
        <v>180</v>
      </c>
      <c r="AD4" s="17" t="s">
        <v>156</v>
      </c>
      <c r="AE4" s="17" t="s">
        <v>181</v>
      </c>
      <c r="AF4" s="17"/>
      <c r="AG4" s="17"/>
      <c r="AH4" s="17"/>
      <c r="AI4" s="17"/>
      <c r="AJ4" s="17"/>
      <c r="AK4" s="63"/>
      <c r="AM4" s="63"/>
      <c r="AR4" s="64"/>
      <c r="AS4" s="64"/>
      <c r="AT4" s="64"/>
      <c r="AU4" s="64"/>
      <c r="AV4" s="64"/>
      <c r="AW4" s="64"/>
      <c r="AX4" s="64"/>
      <c r="AY4" s="64"/>
      <c r="AZ4" s="64"/>
      <c r="BA4" s="64"/>
    </row>
    <row r="5" spans="2:53" ht="12.75" customHeight="1" x14ac:dyDescent="0.3">
      <c r="B5" s="69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3"/>
      <c r="S5" s="19"/>
      <c r="T5" s="8">
        <v>18</v>
      </c>
      <c r="U5" s="97">
        <v>30</v>
      </c>
      <c r="V5" s="8">
        <v>23</v>
      </c>
      <c r="W5" s="97">
        <v>20</v>
      </c>
      <c r="X5" s="8">
        <v>37</v>
      </c>
      <c r="Y5" s="97">
        <v>38</v>
      </c>
      <c r="Z5" s="8">
        <v>49</v>
      </c>
      <c r="AA5" s="97">
        <v>-20</v>
      </c>
      <c r="AB5" s="8">
        <v>41</v>
      </c>
      <c r="AC5" s="97">
        <v>-30</v>
      </c>
      <c r="AD5" s="17">
        <v>60</v>
      </c>
      <c r="AE5" s="97">
        <v>-19</v>
      </c>
      <c r="AF5" s="17"/>
      <c r="AG5" s="17"/>
      <c r="AH5" s="17"/>
      <c r="AI5" s="17"/>
      <c r="AJ5" s="17"/>
      <c r="AK5" s="63"/>
      <c r="AM5" s="63"/>
      <c r="AR5" s="64"/>
      <c r="AS5" s="64"/>
      <c r="AT5" s="64"/>
      <c r="AU5" s="64"/>
      <c r="AV5" s="64"/>
      <c r="AW5" s="64"/>
      <c r="AX5" s="64"/>
      <c r="AY5" s="64"/>
      <c r="AZ5" s="64"/>
      <c r="BA5" s="64"/>
    </row>
    <row r="6" spans="2:53" ht="12.75" customHeight="1" x14ac:dyDescent="0.3">
      <c r="B6" s="69"/>
      <c r="C6" s="71"/>
      <c r="D6" s="71"/>
      <c r="E6" s="71"/>
      <c r="F6" s="71"/>
      <c r="G6" s="71"/>
      <c r="H6" s="71"/>
      <c r="I6" s="71"/>
      <c r="J6" s="74"/>
      <c r="K6" s="71"/>
      <c r="L6" s="71"/>
      <c r="M6" s="71"/>
      <c r="N6" s="71"/>
      <c r="O6" s="71"/>
      <c r="P6" s="71"/>
      <c r="Q6" s="71"/>
      <c r="R6" s="73"/>
      <c r="S6" s="19"/>
      <c r="T6" s="8">
        <v>37</v>
      </c>
      <c r="U6" s="97">
        <v>25</v>
      </c>
      <c r="V6" s="8">
        <v>48</v>
      </c>
      <c r="W6" s="97">
        <v>18</v>
      </c>
      <c r="X6" s="8">
        <v>9</v>
      </c>
      <c r="Y6" s="97">
        <v>29</v>
      </c>
      <c r="Z6" s="8">
        <v>57</v>
      </c>
      <c r="AA6" s="97">
        <v>-20</v>
      </c>
      <c r="AB6" s="8">
        <v>1</v>
      </c>
      <c r="AC6" s="97">
        <v>-21</v>
      </c>
      <c r="AD6" s="17">
        <v>3</v>
      </c>
      <c r="AE6" s="97">
        <v>-18</v>
      </c>
      <c r="AF6" s="17"/>
      <c r="AG6" s="17"/>
      <c r="AH6" s="17"/>
      <c r="AI6" s="17"/>
      <c r="AJ6" s="17"/>
      <c r="AK6" s="63"/>
      <c r="AM6" s="63"/>
      <c r="AR6" s="64"/>
      <c r="AS6" s="64"/>
      <c r="AT6" s="64"/>
      <c r="AU6" s="64"/>
      <c r="AV6" s="64"/>
      <c r="AW6" s="64"/>
      <c r="AX6" s="64"/>
      <c r="AY6" s="64"/>
      <c r="AZ6" s="64"/>
      <c r="BA6" s="64"/>
    </row>
    <row r="7" spans="2:53" ht="18.75" customHeight="1" x14ac:dyDescent="0.3">
      <c r="B7" s="69"/>
      <c r="C7" s="71"/>
      <c r="D7" s="75"/>
      <c r="E7" s="75"/>
      <c r="F7" s="76"/>
      <c r="G7" s="76"/>
      <c r="H7" s="192"/>
      <c r="I7" s="192"/>
      <c r="J7" s="71"/>
      <c r="K7" s="71"/>
      <c r="L7" s="71"/>
      <c r="M7" s="71"/>
      <c r="N7" s="71"/>
      <c r="O7" s="71"/>
      <c r="P7" s="71"/>
      <c r="Q7" s="71"/>
      <c r="R7" s="73"/>
      <c r="S7" s="19"/>
      <c r="T7" s="8">
        <v>33</v>
      </c>
      <c r="U7" s="97">
        <v>25</v>
      </c>
      <c r="V7" s="8">
        <v>43</v>
      </c>
      <c r="W7" s="97">
        <v>17</v>
      </c>
      <c r="X7" s="8">
        <v>17</v>
      </c>
      <c r="Y7" s="97">
        <v>20</v>
      </c>
      <c r="Z7" s="8">
        <v>26</v>
      </c>
      <c r="AA7" s="97">
        <v>-19</v>
      </c>
      <c r="AB7" s="8">
        <v>29</v>
      </c>
      <c r="AC7" s="97">
        <v>-20</v>
      </c>
      <c r="AD7" s="17">
        <v>29</v>
      </c>
      <c r="AE7" s="97">
        <v>-13</v>
      </c>
      <c r="AF7" s="17"/>
      <c r="AG7" s="17"/>
      <c r="AH7" s="17"/>
      <c r="AI7" s="17"/>
      <c r="AJ7" s="17"/>
      <c r="AK7" s="63"/>
      <c r="AM7" s="63"/>
      <c r="AR7" s="64"/>
      <c r="AS7" s="64"/>
      <c r="AT7" s="64"/>
      <c r="AU7" s="64"/>
      <c r="AV7" s="64"/>
      <c r="AW7" s="64"/>
      <c r="AX7" s="64"/>
      <c r="AY7" s="64"/>
      <c r="AZ7" s="64"/>
      <c r="BA7" s="64"/>
    </row>
    <row r="8" spans="2:53" ht="16.5" customHeight="1" x14ac:dyDescent="0.3">
      <c r="B8" s="69"/>
      <c r="C8" s="71"/>
      <c r="D8" s="1"/>
      <c r="E8" s="61"/>
      <c r="F8" s="6"/>
      <c r="G8" s="2"/>
      <c r="H8" s="191"/>
      <c r="I8" s="191"/>
      <c r="J8" s="71"/>
      <c r="K8" s="71"/>
      <c r="L8" s="71"/>
      <c r="M8" s="71"/>
      <c r="N8" s="71"/>
      <c r="O8" s="71"/>
      <c r="P8" s="71"/>
      <c r="Q8" s="71"/>
      <c r="R8" s="73"/>
      <c r="S8" s="19"/>
      <c r="T8" s="8">
        <v>45</v>
      </c>
      <c r="U8" s="97">
        <v>21</v>
      </c>
      <c r="V8" s="8">
        <v>10</v>
      </c>
      <c r="W8" s="97">
        <v>15</v>
      </c>
      <c r="X8" s="8">
        <v>32</v>
      </c>
      <c r="Y8" s="97">
        <v>17</v>
      </c>
      <c r="Z8" s="8">
        <v>41</v>
      </c>
      <c r="AA8" s="97">
        <v>-19</v>
      </c>
      <c r="AB8" s="8">
        <v>3</v>
      </c>
      <c r="AC8" s="97">
        <v>-20</v>
      </c>
      <c r="AD8" s="17">
        <v>51</v>
      </c>
      <c r="AE8" s="97">
        <v>-13</v>
      </c>
      <c r="AF8" s="97"/>
      <c r="AG8" s="17"/>
      <c r="AH8" s="97"/>
      <c r="AI8" s="17"/>
      <c r="AJ8" s="17"/>
      <c r="AK8" s="63"/>
      <c r="AM8" s="63"/>
      <c r="AR8" s="64"/>
      <c r="AS8" s="64"/>
      <c r="AT8" s="64"/>
      <c r="AU8" s="64"/>
      <c r="AV8" s="64"/>
      <c r="AW8" s="64"/>
      <c r="AX8" s="64"/>
      <c r="AY8" s="64"/>
      <c r="AZ8" s="64"/>
      <c r="BA8" s="64"/>
    </row>
    <row r="9" spans="2:53" ht="16.5" customHeight="1" x14ac:dyDescent="0.3">
      <c r="B9" s="69"/>
      <c r="C9" s="71"/>
      <c r="D9" s="1"/>
      <c r="E9" s="61"/>
      <c r="F9" s="5"/>
      <c r="G9" s="2"/>
      <c r="H9" s="191"/>
      <c r="I9" s="191"/>
      <c r="J9" s="71"/>
      <c r="K9" s="71"/>
      <c r="L9" s="71"/>
      <c r="M9" s="71"/>
      <c r="N9" s="71"/>
      <c r="O9" s="71"/>
      <c r="P9" s="71"/>
      <c r="Q9" s="71"/>
      <c r="R9" s="73"/>
      <c r="S9" s="19"/>
      <c r="T9" s="8">
        <v>65</v>
      </c>
      <c r="U9" s="97">
        <v>20</v>
      </c>
      <c r="V9" s="8">
        <v>37</v>
      </c>
      <c r="W9" s="97">
        <v>15</v>
      </c>
      <c r="X9" s="8">
        <v>18</v>
      </c>
      <c r="Y9" s="97">
        <v>17</v>
      </c>
      <c r="Z9" s="8">
        <v>63</v>
      </c>
      <c r="AA9" s="97">
        <v>-18</v>
      </c>
      <c r="AB9" s="8">
        <v>57</v>
      </c>
      <c r="AC9" s="97">
        <v>-18</v>
      </c>
      <c r="AD9" s="17">
        <v>20</v>
      </c>
      <c r="AE9" s="97">
        <v>-13</v>
      </c>
      <c r="AF9" s="17"/>
      <c r="AG9" s="17"/>
      <c r="AH9" s="17"/>
      <c r="AI9" s="17"/>
      <c r="AJ9" s="17"/>
      <c r="AK9" s="98"/>
      <c r="AL9" s="98"/>
      <c r="AM9" s="98"/>
      <c r="AN9" s="98"/>
      <c r="AR9" s="64"/>
      <c r="AS9" s="64"/>
      <c r="AT9" s="64"/>
      <c r="AU9" s="64"/>
      <c r="AV9" s="64"/>
      <c r="AW9" s="64"/>
      <c r="AX9" s="64"/>
      <c r="AY9" s="64"/>
      <c r="AZ9" s="64"/>
      <c r="BA9" s="64"/>
    </row>
    <row r="10" spans="2:53" ht="16.5" customHeight="1" x14ac:dyDescent="0.3">
      <c r="B10" s="69"/>
      <c r="C10" s="71"/>
      <c r="D10" s="61"/>
      <c r="E10" s="61"/>
      <c r="F10" s="5"/>
      <c r="G10" s="2"/>
      <c r="H10" s="191"/>
      <c r="I10" s="191"/>
      <c r="J10" s="71"/>
      <c r="K10" s="71"/>
      <c r="L10" s="71"/>
      <c r="M10" s="77"/>
      <c r="N10" s="71"/>
      <c r="O10" s="71"/>
      <c r="P10" s="71"/>
      <c r="Q10" s="71"/>
      <c r="R10" s="73"/>
      <c r="S10" s="19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31"/>
      <c r="AG10" s="17"/>
      <c r="AH10" s="17"/>
      <c r="AI10" s="17"/>
      <c r="AJ10" s="17"/>
      <c r="AK10" s="98"/>
      <c r="AL10" s="98"/>
      <c r="AM10" s="98"/>
      <c r="AN10" s="98"/>
      <c r="AR10" s="64"/>
      <c r="AS10" s="64"/>
      <c r="AT10" s="64"/>
      <c r="AU10" s="64"/>
      <c r="AV10" s="64"/>
      <c r="AW10" s="64"/>
      <c r="AX10" s="64"/>
      <c r="AY10" s="64"/>
      <c r="AZ10" s="64"/>
      <c r="BA10" s="64"/>
    </row>
    <row r="11" spans="2:53" ht="16.5" customHeight="1" x14ac:dyDescent="0.3">
      <c r="B11" s="69"/>
      <c r="C11" s="71"/>
      <c r="D11" s="61"/>
      <c r="E11" s="61"/>
      <c r="F11" s="5"/>
      <c r="G11" s="2"/>
      <c r="H11" s="191"/>
      <c r="I11" s="191"/>
      <c r="J11" s="71"/>
      <c r="K11" s="71"/>
      <c r="L11" s="71"/>
      <c r="M11" s="71"/>
      <c r="N11" s="71"/>
      <c r="O11" s="71"/>
      <c r="P11" s="71"/>
      <c r="Q11" s="71"/>
      <c r="R11" s="73"/>
      <c r="S11" s="19"/>
      <c r="T11" s="8" t="s">
        <v>67</v>
      </c>
      <c r="U11" s="8">
        <v>1</v>
      </c>
      <c r="V11" s="8" t="str">
        <f>CHOOSE(U11, W33, W34,W35, W36, W37, W38)</f>
        <v>Largest Increases in Percent Positive since 2017</v>
      </c>
      <c r="W11" s="8">
        <f>CHOOSE(U11, T5,V5,X5,Z5,AB5,AD5)</f>
        <v>18</v>
      </c>
      <c r="X11" s="97">
        <f>CHOOSE(U11,U5,W5,Y5, AA5,AC5,AE5)</f>
        <v>30</v>
      </c>
      <c r="Y11" s="8">
        <f>CHOOSE(U11, T6,V6,X6,Z6,AB6,AD6)</f>
        <v>37</v>
      </c>
      <c r="Z11" s="97">
        <f>CHOOSE(U11, U6,W6,Y6,AA6,AC6,AE6)</f>
        <v>25</v>
      </c>
      <c r="AA11" s="8">
        <f>CHOOSE(U11, T7, V7, X7,Z7,AB7,AD7)</f>
        <v>33</v>
      </c>
      <c r="AB11" s="97">
        <f>CHOOSE(U11, U7,W7,Y7,AA7,AC7,AE7)</f>
        <v>25</v>
      </c>
      <c r="AC11" s="8">
        <f>CHOOSE(U11, T8,V8,X8,Z8,AB8,AD8)</f>
        <v>45</v>
      </c>
      <c r="AD11" s="97">
        <f>CHOOSE(U11, U8,W8,Y8,AA8,AC8,AE8)</f>
        <v>21</v>
      </c>
      <c r="AE11" s="8">
        <f>CHOOSE(U11, T9,V9,X9,Z9,AB9,AD9)</f>
        <v>65</v>
      </c>
      <c r="AF11" s="97">
        <f>CHOOSE(U11, U9,W9,Y9,AA9,AC9,AE9)</f>
        <v>20</v>
      </c>
      <c r="AG11" s="17"/>
      <c r="AH11" s="17"/>
      <c r="AI11" s="17"/>
      <c r="AJ11" s="17"/>
      <c r="AK11" s="98"/>
      <c r="AL11" s="98"/>
      <c r="AM11" s="98"/>
      <c r="AN11" s="98"/>
      <c r="AR11" s="64"/>
      <c r="AS11" s="64"/>
      <c r="AT11" s="64"/>
      <c r="AU11" s="64"/>
      <c r="AV11" s="64"/>
      <c r="AW11" s="64"/>
      <c r="AX11" s="64"/>
      <c r="AY11" s="64"/>
      <c r="AZ11" s="64"/>
      <c r="BA11" s="64"/>
    </row>
    <row r="12" spans="2:53" ht="16.5" customHeight="1" x14ac:dyDescent="0.3">
      <c r="B12" s="69"/>
      <c r="C12" s="71"/>
      <c r="D12" s="61"/>
      <c r="E12" s="61"/>
      <c r="F12" s="5"/>
      <c r="G12" s="2"/>
      <c r="H12" s="191"/>
      <c r="I12" s="191"/>
      <c r="J12" s="71"/>
      <c r="K12" s="71"/>
      <c r="L12" s="71"/>
      <c r="M12" s="71"/>
      <c r="N12" s="71"/>
      <c r="O12" s="71"/>
      <c r="P12" s="71"/>
      <c r="Q12" s="71"/>
      <c r="R12" s="73"/>
      <c r="S12" s="19"/>
      <c r="T12" s="8" t="s">
        <v>68</v>
      </c>
      <c r="U12" s="8">
        <v>4</v>
      </c>
      <c r="V12" s="8" t="str">
        <f>CHOOSE(U12, W33, W34, W35, W36, W37, W38)</f>
        <v>Largest Decreases in Percent Positive since 2017</v>
      </c>
      <c r="W12" s="8">
        <f>CHOOSE(U12, T5,V5,X5,Z5,AB5,AD5)</f>
        <v>49</v>
      </c>
      <c r="X12" s="97">
        <f>CHOOSE(U12,U5,W5,Y5, AA5,AC5,AE5)</f>
        <v>-20</v>
      </c>
      <c r="Y12" s="8">
        <f>CHOOSE(U12, T6,V6,X6,Z6,AB6,AD6)</f>
        <v>57</v>
      </c>
      <c r="Z12" s="97">
        <f>CHOOSE(U12,U6,W6,Y6,AA6,AC6,AE6)</f>
        <v>-20</v>
      </c>
      <c r="AA12" s="8">
        <f>CHOOSE(U12, T7,V7,X7,Z7,AB7,AD7)</f>
        <v>26</v>
      </c>
      <c r="AB12" s="97">
        <f>CHOOSE(U12, U7,W7,Y7,AA7,AC7,AE7)</f>
        <v>-19</v>
      </c>
      <c r="AC12" s="8">
        <f>CHOOSE(U12,T8,V8,X8, Z8,AB8,AD8)</f>
        <v>41</v>
      </c>
      <c r="AD12" s="97">
        <f>CHOOSE(U12, U8,W8,Y8,AA8,AC8,AE8)</f>
        <v>-19</v>
      </c>
      <c r="AE12" s="8">
        <f>CHOOSE(U12, T9,V9,X9,Z9,AB9,AD9)</f>
        <v>63</v>
      </c>
      <c r="AF12" s="97">
        <f>CHOOSE(U12, U9,W9,Y9,AA9,AC9,AE9)</f>
        <v>-18</v>
      </c>
      <c r="AG12" s="19"/>
      <c r="AH12" s="19"/>
      <c r="AI12" s="17"/>
      <c r="AJ12" s="36"/>
      <c r="AK12" s="98"/>
      <c r="AL12" s="98"/>
      <c r="AM12" s="98"/>
      <c r="AN12" s="98"/>
      <c r="AR12" s="64"/>
      <c r="AS12" s="64"/>
      <c r="AT12" s="64"/>
      <c r="AU12" s="64"/>
      <c r="AV12" s="64"/>
      <c r="AW12" s="64"/>
      <c r="AX12" s="64"/>
      <c r="AY12" s="64"/>
      <c r="AZ12" s="64"/>
      <c r="BA12" s="64"/>
    </row>
    <row r="13" spans="2:53" ht="16.5" customHeight="1" x14ac:dyDescent="0.3">
      <c r="B13" s="69"/>
      <c r="C13" s="71"/>
      <c r="D13" s="187"/>
      <c r="E13" s="187"/>
      <c r="F13" s="3"/>
      <c r="G13" s="4"/>
      <c r="H13" s="188"/>
      <c r="I13" s="188"/>
      <c r="J13" s="71"/>
      <c r="K13" s="71"/>
      <c r="L13" s="71"/>
      <c r="M13" s="71"/>
      <c r="N13" s="71"/>
      <c r="O13" s="71"/>
      <c r="P13" s="71"/>
      <c r="Q13" s="71"/>
      <c r="R13" s="73"/>
      <c r="S13" s="19"/>
      <c r="T13" s="8"/>
      <c r="U13" s="35"/>
      <c r="V13" s="8" t="s">
        <v>67</v>
      </c>
      <c r="W13" s="35" t="str">
        <f>IF(W11=0,"",CONCATENATE("Q"&amp;W11))</f>
        <v>Q18</v>
      </c>
      <c r="X13" s="11" t="str">
        <f>IF(W11=0,IF(AND(U31&lt;5, U31&lt;&gt;0),"","No trending data available"),VLOOKUP(W11,B43:C126,2,FALSE))</f>
        <v>My training needs are assessed.</v>
      </c>
      <c r="Y13" s="35" t="str">
        <f>IF(Y11=0,"",CONCATENATE("Q"&amp;Y11))</f>
        <v>Q37</v>
      </c>
      <c r="Z13" s="11" t="str">
        <f>IF(Y11=0,IF(AND(U31&lt;5, U31&lt;&gt;0),"","No trending data available"),VLOOKUP(Y11,B43:C126,2,FALSE))</f>
        <v>Arbitrary action, personal favoritism and coercion for partisan political purposes are not tolerated.</v>
      </c>
      <c r="AA13" s="35" t="str">
        <f>IF(AA11=0,"",CONCATENATE("Q"&amp;AA11))</f>
        <v>Q33</v>
      </c>
      <c r="AB13" s="11" t="str">
        <f>IF(AA11=0,IF(AND(U31&lt;5, U31&lt;&gt;0),"","No trending data available"),VLOOKUP(AA11,B43:C126,2,FALSE))</f>
        <v>Pay raises depend on how well employees perform their jobs.</v>
      </c>
      <c r="AC13" s="35" t="str">
        <f>IF(AC11=0,"",CONCATENATE("Q"&amp;AC11))</f>
        <v>Q45</v>
      </c>
      <c r="AD13" s="11" t="str">
        <f>IF(AC11=0,IF(AND(U31&lt;5, U31&lt;&gt;0),"","No trending data available"),VLOOKUP(AC11,B43:C126,2,FALSE))</f>
        <v>My supervisor is committed to a workforce representative of all segments of society.</v>
      </c>
      <c r="AE13" s="35" t="str">
        <f>IF(AE11=0,"",CONCATENATE("Q"&amp;AE11))</f>
        <v>Q65</v>
      </c>
      <c r="AF13" s="11" t="str">
        <f>IF(AE11=0,IF(AND(U31&lt;5, U31&lt;&gt;0),"","No trending data available"),VLOOKUP(AE11,B43:C126,2,FALSE))</f>
        <v>How satisfied are you with the recognition you receive for doing a good job?</v>
      </c>
      <c r="AG13" s="19"/>
      <c r="AH13" s="19"/>
      <c r="AI13" s="17"/>
      <c r="AJ13" s="36"/>
      <c r="AK13" s="98"/>
      <c r="AL13" s="98"/>
      <c r="AM13" s="98"/>
      <c r="AN13" s="98"/>
      <c r="AR13" s="64"/>
      <c r="AS13" s="64"/>
      <c r="AT13" s="64"/>
      <c r="AU13" s="64"/>
      <c r="AV13" s="64"/>
      <c r="AW13" s="64"/>
      <c r="AX13" s="64"/>
      <c r="AY13" s="64"/>
      <c r="AZ13" s="64"/>
      <c r="BA13" s="64"/>
    </row>
    <row r="14" spans="2:53" ht="13.5" customHeight="1" x14ac:dyDescent="0.3">
      <c r="B14" s="69"/>
      <c r="C14" s="71"/>
      <c r="D14" s="78"/>
      <c r="E14" s="78"/>
      <c r="F14" s="78"/>
      <c r="G14" s="78"/>
      <c r="H14" s="78"/>
      <c r="I14" s="78"/>
      <c r="J14" s="71"/>
      <c r="K14" s="71"/>
      <c r="L14" s="79"/>
      <c r="M14" s="71"/>
      <c r="N14" s="71"/>
      <c r="O14" s="71"/>
      <c r="P14" s="71"/>
      <c r="Q14" s="71"/>
      <c r="R14" s="73"/>
      <c r="S14" s="19"/>
      <c r="T14" s="8"/>
      <c r="U14" s="35"/>
      <c r="V14" s="8" t="s">
        <v>68</v>
      </c>
      <c r="W14" s="35" t="str">
        <f>IF(W12=0,"",CONCATENATE("Q"&amp;W12))</f>
        <v>Q49</v>
      </c>
      <c r="X14" s="11" t="str">
        <f>IF(W12=0,IF(AND(U32&lt;5, U32&lt;&gt;0),"","No trending data available"),VLOOKUP(W12,B43:C126,2,FALSE))</f>
        <v>My supervisor treats me with respect.</v>
      </c>
      <c r="Y14" s="35" t="str">
        <f>IF(Y12=0,"",CONCATENATE("Q"&amp;Y12))</f>
        <v>Q57</v>
      </c>
      <c r="Z14" s="11" t="str">
        <f>IF(Y12=0,IF(AND(U32&lt;5, U32&lt;&gt;0),"","No trending data available"),VLOOKUP(Y12,B43:C126,2,FALSE))</f>
        <v>Managers review and evaluate the organization's progress toward meeting its goals and objectives.</v>
      </c>
      <c r="AA14" s="35" t="str">
        <f>IF(AA12=0,"",CONCATENATE("Q"&amp;AA12))</f>
        <v>Q26</v>
      </c>
      <c r="AB14" s="11" t="str">
        <f>IF(AA12=0,IF(AND(U32&lt;5, U32&lt;&gt;0),"","No trending data available"),VLOOKUP(AA12,B43:C126,2,FALSE))</f>
        <v>Employees in my work unit share job knowledge with each other.</v>
      </c>
      <c r="AC14" s="35" t="str">
        <f>IF(AC12=0,"",CONCATENATE("Q"&amp;AC12))</f>
        <v>Q41</v>
      </c>
      <c r="AD14" s="11" t="str">
        <f>IF(AC12=0,IF(AND(U32&lt;5, U32&lt;&gt;0),"","No trending data available"),VLOOKUP(AC12,B43:C126,2,FALSE))</f>
        <v>I believe the results of this survey will be used to make my agency a better place to work.</v>
      </c>
      <c r="AE14" s="35" t="str">
        <f>IF(AE12=0,"",CONCATENATE("Q"&amp;AE12))</f>
        <v>Q63</v>
      </c>
      <c r="AF14" s="11" t="str">
        <f>IF(AE12=0,IF(AND(U32&lt;5, U32&lt;&gt;0),"","No trending data available"),VLOOKUP(AE12,B43:C126,2,FALSE))</f>
        <v>How satisfied are you with your involvement in decisions that affect your work?</v>
      </c>
      <c r="AG14" s="17"/>
      <c r="AH14" s="17"/>
      <c r="AI14" s="17"/>
      <c r="AJ14" s="39"/>
      <c r="AK14" s="99"/>
      <c r="AL14" s="99"/>
      <c r="AM14" s="99"/>
      <c r="AN14" s="99"/>
      <c r="AR14" s="64"/>
      <c r="AS14" s="64"/>
      <c r="AT14" s="64"/>
      <c r="AU14" s="64"/>
      <c r="AV14" s="64"/>
      <c r="AW14" s="64"/>
      <c r="AX14" s="64"/>
      <c r="AY14" s="64"/>
      <c r="AZ14" s="64"/>
      <c r="BA14" s="64"/>
    </row>
    <row r="15" spans="2:53" ht="12.75" customHeight="1" x14ac:dyDescent="0.3">
      <c r="B15" s="69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3"/>
      <c r="S15" s="19"/>
      <c r="T15" s="17"/>
      <c r="U15" s="60"/>
      <c r="V15" s="8"/>
      <c r="W15" s="17"/>
      <c r="X15" s="17"/>
      <c r="Y15" s="17"/>
      <c r="Z15" s="17"/>
      <c r="AA15" s="19"/>
      <c r="AB15" s="59"/>
      <c r="AC15" s="36"/>
      <c r="AD15" s="59"/>
      <c r="AE15" s="58"/>
      <c r="AF15" s="19"/>
      <c r="AG15" s="17"/>
      <c r="AH15" s="17"/>
      <c r="AI15" s="19"/>
      <c r="AJ15" s="19"/>
      <c r="AK15" s="63"/>
      <c r="AM15" s="63"/>
      <c r="AR15" s="64"/>
      <c r="AS15" s="64"/>
      <c r="AT15" s="64"/>
      <c r="AU15" s="64"/>
      <c r="AV15" s="64"/>
      <c r="AW15" s="64"/>
      <c r="AX15" s="64"/>
      <c r="AY15" s="64"/>
      <c r="AZ15" s="64"/>
      <c r="BA15" s="64"/>
    </row>
    <row r="16" spans="2:53" ht="13.5" customHeight="1" x14ac:dyDescent="0.3">
      <c r="B16" s="69"/>
      <c r="C16" s="71"/>
      <c r="D16" s="193">
        <f>U31</f>
        <v>40</v>
      </c>
      <c r="E16" s="80"/>
      <c r="F16" s="81"/>
      <c r="G16" s="81"/>
      <c r="H16" s="71"/>
      <c r="I16" s="80"/>
      <c r="J16" s="80"/>
      <c r="K16" s="81"/>
      <c r="L16" s="81"/>
      <c r="M16" s="71"/>
      <c r="N16" s="71"/>
      <c r="O16" s="71"/>
      <c r="P16" s="71"/>
      <c r="Q16" s="71"/>
      <c r="R16" s="73"/>
      <c r="S16" s="19"/>
      <c r="T16" s="17"/>
      <c r="U16" s="60"/>
      <c r="V16" s="59" t="s">
        <v>67</v>
      </c>
      <c r="W16" s="58">
        <f>IF(W11=0, "",IF(VLOOKUP(W11, B43:G126, 3,FALSE) &lt;&gt; "", VLOOKUP(W11, B43:G126, 3,FALSE),  "--"))</f>
        <v>0.52</v>
      </c>
      <c r="X16" s="58">
        <f>IF(W11=0, "",IF(VLOOKUP(W11, B43:G126, 4,FALSE) &lt;&gt; "", VLOOKUP(W11, B43:G126, 4,FALSE),  "--"))</f>
        <v>0.57999999999999996</v>
      </c>
      <c r="Y16" s="58">
        <f>IF(W11=0, "",IF(VLOOKUP(W11, B43:G126, 5,FALSE) &lt;&gt; "", VLOOKUP(W11, B43:G126, 5,FALSE),  "--"))</f>
        <v>0.39</v>
      </c>
      <c r="Z16" s="58">
        <f>IF(W11=0, "",IF(VLOOKUP(W11, B43:G126,6,FALSE) &lt;&gt; "", VLOOKUP(W11, B43:G126, 6,FALSE),  "--"))</f>
        <v>0.69</v>
      </c>
      <c r="AA16" s="100">
        <f>IF(OR(U11 = 3, U11=6),"", W16)</f>
        <v>0.52</v>
      </c>
      <c r="AB16" s="100">
        <f>IF(OR(U11 = 2, U11=5),"", X16)</f>
        <v>0.57999999999999996</v>
      </c>
      <c r="AC16" s="100" t="str">
        <f>IF(OR(U11 = 1, U11=4),"", Y16)</f>
        <v/>
      </c>
      <c r="AD16" s="100"/>
      <c r="AE16" s="101" t="str">
        <f>IF(OR(U11 = 3, U11=6),W16, "")</f>
        <v/>
      </c>
      <c r="AF16" s="101" t="str">
        <f>IF(OR(U11 = 2, U11=5),X16, "")</f>
        <v/>
      </c>
      <c r="AG16" s="101">
        <f>IF(OR(U11 = 1, U11=4),Y16, "")</f>
        <v>0.39</v>
      </c>
      <c r="AH16" s="101"/>
      <c r="AI16" s="101" t="str">
        <f t="shared" ref="AI16:AJ16" si="0">IF(Y11=1,AA16, "")</f>
        <v/>
      </c>
      <c r="AJ16" s="101" t="str">
        <f t="shared" si="0"/>
        <v/>
      </c>
      <c r="AK16" s="102"/>
      <c r="AL16" s="102"/>
      <c r="AM16" s="63"/>
      <c r="AR16" s="64"/>
      <c r="AS16" s="64"/>
      <c r="AT16" s="64"/>
      <c r="AU16" s="64"/>
      <c r="AV16" s="64"/>
      <c r="AW16" s="64"/>
      <c r="AX16" s="64"/>
      <c r="AY16" s="64"/>
      <c r="AZ16" s="64"/>
      <c r="BA16" s="64"/>
    </row>
    <row r="17" spans="2:53" ht="12.75" customHeight="1" x14ac:dyDescent="0.3">
      <c r="B17" s="69"/>
      <c r="C17" s="71"/>
      <c r="D17" s="194"/>
      <c r="E17" s="82"/>
      <c r="F17" s="83"/>
      <c r="G17" s="84"/>
      <c r="H17" s="71"/>
      <c r="I17" s="82"/>
      <c r="J17" s="82"/>
      <c r="K17" s="83"/>
      <c r="L17" s="84"/>
      <c r="M17" s="71"/>
      <c r="N17" s="71"/>
      <c r="O17" s="71"/>
      <c r="P17" s="71"/>
      <c r="Q17" s="71"/>
      <c r="R17" s="73"/>
      <c r="S17" s="19"/>
      <c r="T17" s="19"/>
      <c r="U17" s="60"/>
      <c r="V17" s="17"/>
      <c r="W17" s="58">
        <f>IF(Y11=0, "",IF(VLOOKUP(Y11, B43:G126, 3,FALSE) &lt;&gt; "", VLOOKUP(Y11, B43:G126, 3,FALSE),  "--"))</f>
        <v>0.38</v>
      </c>
      <c r="X17" s="58">
        <f>IF(Y11=0, "",IF(VLOOKUP(Y11, B43:G126, 4,FALSE) &lt;&gt;"", VLOOKUP(Y11, B43:G126, 4,FALSE),  "--"))</f>
        <v>0.61</v>
      </c>
      <c r="Y17" s="58">
        <f>IF(Y11=0, "",IF(VLOOKUP(Y11, B43:G126, 5,FALSE) &lt;&gt; "", VLOOKUP(Y11, B43:G126,5,FALSE),  "--"))</f>
        <v>0.51</v>
      </c>
      <c r="Z17" s="58">
        <f>IF(Y11=0, "",IF(VLOOKUP(Y11, B43:G126, 6,FALSE) &lt;&gt; "", VLOOKUP(Y11, B43:G126, 6,FALSE),  "--"))</f>
        <v>0.76</v>
      </c>
      <c r="AA17" s="100">
        <f>IF(OR(U11 = 3, U11=6),"", W17)</f>
        <v>0.38</v>
      </c>
      <c r="AB17" s="100">
        <f>IF(OR(U11 = 2, U11=5),"", X17)</f>
        <v>0.61</v>
      </c>
      <c r="AC17" s="100" t="str">
        <f>IF(OR(U11 = 1, U11=4),"", Y17)</f>
        <v/>
      </c>
      <c r="AD17" s="59"/>
      <c r="AE17" s="101" t="str">
        <f>IF(OR(U11 = 3, U11=6),W17, "")</f>
        <v/>
      </c>
      <c r="AF17" s="101" t="str">
        <f>IF(OR(U11 = 2, U11=5),X17, "")</f>
        <v/>
      </c>
      <c r="AG17" s="101">
        <f>IF(OR(U11 = 1, U11=4),Y17, "")</f>
        <v>0.51</v>
      </c>
      <c r="AH17" s="103"/>
      <c r="AI17" s="103"/>
      <c r="AJ17" s="104"/>
      <c r="AK17" s="102"/>
      <c r="AL17" s="102"/>
      <c r="AM17" s="63"/>
      <c r="AR17" s="64"/>
      <c r="AS17" s="64"/>
      <c r="AT17" s="64"/>
      <c r="AU17" s="64"/>
      <c r="AV17" s="64"/>
      <c r="AW17" s="64"/>
      <c r="AX17" s="64"/>
      <c r="AY17" s="64"/>
      <c r="AZ17" s="64"/>
      <c r="BA17" s="64"/>
    </row>
    <row r="18" spans="2:53" ht="12.75" customHeight="1" x14ac:dyDescent="0.3">
      <c r="B18" s="69"/>
      <c r="C18" s="71"/>
      <c r="D18" s="194"/>
      <c r="E18" s="82"/>
      <c r="F18" s="83"/>
      <c r="G18" s="84"/>
      <c r="H18" s="71"/>
      <c r="I18" s="82"/>
      <c r="J18" s="82"/>
      <c r="K18" s="83"/>
      <c r="L18" s="84"/>
      <c r="M18" s="71"/>
      <c r="N18" s="71"/>
      <c r="O18" s="71"/>
      <c r="P18" s="71"/>
      <c r="Q18" s="71"/>
      <c r="R18" s="73"/>
      <c r="S18" s="19"/>
      <c r="T18" s="19"/>
      <c r="U18" s="19"/>
      <c r="V18" s="17"/>
      <c r="W18" s="58">
        <f>IF(AA11=0, "",IF(VLOOKUP(AA11, B43:G126, 3,FALSE) &lt;&gt; "", VLOOKUP(AA11, B43:G126, 3,FALSE),  "--"))</f>
        <v>0.28999999999999998</v>
      </c>
      <c r="X18" s="58">
        <f>IF(AA11=0, "",IF(VLOOKUP(AA11, B43:G126,4,FALSE) &lt;&gt; "", VLOOKUP(AA11, B43:G126, 4,FALSE),  "--"))</f>
        <v>0.27</v>
      </c>
      <c r="Y18" s="58">
        <f>IF(AA11=0, "",IF(VLOOKUP(AA11, B43:G126, 5,FALSE) &lt;&gt; "", VLOOKUP(AA11, B43:G126, 5,FALSE),  "--"))</f>
        <v>0.11</v>
      </c>
      <c r="Z18" s="58">
        <f>IF(AA11=0, "",IF(VLOOKUP(AA11, B43:G126, 6,FALSE) &lt;&gt;"", VLOOKUP(AA11, B43:G126, 6,FALSE),  "--"))</f>
        <v>0.36</v>
      </c>
      <c r="AA18" s="100">
        <f>IF(OR(U11 = 3, U11=6),"", W18)</f>
        <v>0.28999999999999998</v>
      </c>
      <c r="AB18" s="100">
        <f>IF(OR(U11 = 2, U11=5),"", X18)</f>
        <v>0.27</v>
      </c>
      <c r="AC18" s="100" t="str">
        <f>IF(OR(U11 = 1, U11=4),"", Y18)</f>
        <v/>
      </c>
      <c r="AD18" s="36"/>
      <c r="AE18" s="101" t="str">
        <f>IF(OR(U11 = 3, U11=6),W18, "")</f>
        <v/>
      </c>
      <c r="AF18" s="101" t="str">
        <f>IF(OR(U11 = 2, U11=5),X18, "")</f>
        <v/>
      </c>
      <c r="AG18" s="101">
        <f>IF(OR(U11 = 1, U11=4),Y18, "")</f>
        <v>0.11</v>
      </c>
      <c r="AH18" s="103"/>
      <c r="AI18" s="104"/>
      <c r="AJ18" s="104"/>
      <c r="AK18" s="102"/>
      <c r="AL18" s="102"/>
      <c r="AM18" s="63"/>
      <c r="AR18" s="64"/>
      <c r="AS18" s="64"/>
      <c r="AT18" s="64"/>
      <c r="AU18" s="64"/>
      <c r="AV18" s="64"/>
      <c r="AW18" s="64"/>
      <c r="AX18" s="64"/>
      <c r="AY18" s="64"/>
      <c r="AZ18" s="64"/>
      <c r="BA18" s="64"/>
    </row>
    <row r="19" spans="2:53" ht="12.75" customHeight="1" x14ac:dyDescent="0.3">
      <c r="B19" s="69"/>
      <c r="C19" s="71"/>
      <c r="D19" s="195"/>
      <c r="E19" s="82"/>
      <c r="F19" s="83"/>
      <c r="G19" s="84"/>
      <c r="H19" s="71"/>
      <c r="I19" s="82"/>
      <c r="J19" s="82"/>
      <c r="K19" s="83"/>
      <c r="L19" s="84"/>
      <c r="M19" s="71"/>
      <c r="N19" s="71"/>
      <c r="O19" s="71"/>
      <c r="P19" s="71"/>
      <c r="Q19" s="71"/>
      <c r="R19" s="73"/>
      <c r="S19" s="19"/>
      <c r="T19" s="19"/>
      <c r="U19" s="19"/>
      <c r="V19" s="17"/>
      <c r="W19" s="58">
        <f>IF(AC11=0, "",IF(VLOOKUP(AC11, B43:G126, 3,FALSE) &lt;&gt; "", VLOOKUP(AC11, B43:G126, 3,FALSE),  "--"))</f>
        <v>0.65</v>
      </c>
      <c r="X19" s="58">
        <f>IF(AC11=0, "",IF(VLOOKUP(AC11, B43:G126, 4,FALSE) &lt;&gt; "", VLOOKUP(AC11, B43:G126,4,FALSE),  "--"))</f>
        <v>0.71</v>
      </c>
      <c r="Y19" s="58">
        <f>IF(AC11=0, "",IF(VLOOKUP(AC11, B43:G126, 5,FALSE) &lt;&gt; "", VLOOKUP(AC11, B43:G126,5,FALSE),  "--"))</f>
        <v>0.51</v>
      </c>
      <c r="Z19" s="58">
        <f>IF(AC11=0, "",IF(VLOOKUP(AC11, B43:G126, 6,FALSE) &lt;&gt; "", VLOOKUP(AC11, B43:G126,6,FALSE),  "--"))</f>
        <v>0.72</v>
      </c>
      <c r="AA19" s="100">
        <f>IF(OR(U11 = 3, U11=6),"", W19)</f>
        <v>0.65</v>
      </c>
      <c r="AB19" s="100">
        <f>IF(OR(U11 = 2, U11=5),"", X19)</f>
        <v>0.71</v>
      </c>
      <c r="AC19" s="100" t="str">
        <f>IF(OR(U11 = 1, U11=4),"", Y19)</f>
        <v/>
      </c>
      <c r="AD19" s="36"/>
      <c r="AE19" s="101" t="str">
        <f>IF(OR(U11 = 3, U11=6),W19, "")</f>
        <v/>
      </c>
      <c r="AF19" s="101" t="str">
        <f>IF(OR(U11 = 2, U11=5),X19, "")</f>
        <v/>
      </c>
      <c r="AG19" s="101">
        <f>IF(OR(U11 = 1, U11=4),Y19, "")</f>
        <v>0.51</v>
      </c>
      <c r="AH19" s="104"/>
      <c r="AI19" s="104"/>
      <c r="AJ19" s="104"/>
      <c r="AK19" s="102"/>
      <c r="AL19" s="102"/>
      <c r="AM19" s="63"/>
      <c r="AR19" s="64"/>
      <c r="AS19" s="64"/>
      <c r="AT19" s="64"/>
      <c r="AU19" s="64"/>
      <c r="AV19" s="64"/>
      <c r="AW19" s="64"/>
      <c r="AX19" s="64"/>
      <c r="AY19" s="64"/>
      <c r="AZ19" s="64"/>
      <c r="BA19" s="64"/>
    </row>
    <row r="20" spans="2:53" ht="12.75" customHeight="1" x14ac:dyDescent="0.3">
      <c r="B20" s="69"/>
      <c r="C20" s="71"/>
      <c r="D20" s="82"/>
      <c r="E20" s="82"/>
      <c r="F20" s="83"/>
      <c r="G20" s="84"/>
      <c r="H20" s="71"/>
      <c r="I20" s="82"/>
      <c r="J20" s="82"/>
      <c r="K20" s="83"/>
      <c r="L20" s="84"/>
      <c r="M20" s="71"/>
      <c r="N20" s="71"/>
      <c r="O20" s="71"/>
      <c r="P20" s="71"/>
      <c r="Q20" s="71"/>
      <c r="R20" s="73"/>
      <c r="S20" s="19"/>
      <c r="T20" s="17"/>
      <c r="U20" s="19"/>
      <c r="V20" s="17"/>
      <c r="W20" s="58">
        <f>IF(AE11=0, "",IF(VLOOKUP(AE11, B43:G126, 3,FALSE) &lt;&gt; "", VLOOKUP(AE11, B43:G126, 3,FALSE),  "--"))</f>
        <v>0.61</v>
      </c>
      <c r="X20" s="58">
        <f>IF(AE11=0, "",IF(VLOOKUP(AE11, B43:G126, 4,FALSE) &lt;&gt;"", VLOOKUP(AE11, B43:G126, 4,FALSE),  "--"))</f>
        <v>0.62</v>
      </c>
      <c r="Y20" s="58">
        <f>IF(AE11=0, "",IF(VLOOKUP(AE11, B43:G126,5,FALSE) &lt;&gt; "", VLOOKUP(AE11, B43:G126,5,FALSE),  "--"))</f>
        <v>0.45</v>
      </c>
      <c r="Z20" s="58">
        <f>IF(AE11=0, "",IF(VLOOKUP(AE11, B43:G126, 6,FALSE) &lt;&gt; "", VLOOKUP(AE11, B43:G126, 6,FALSE),  "--"))</f>
        <v>0.65</v>
      </c>
      <c r="AA20" s="100">
        <f>IF(OR(U11 = 3, U11=6),"", W20)</f>
        <v>0.61</v>
      </c>
      <c r="AB20" s="100">
        <f>IF(OR(U11 = 2, U11=5),"", X20)</f>
        <v>0.62</v>
      </c>
      <c r="AC20" s="100" t="str">
        <f>IF(OR(U11 = 1, U11=4),"", Y20)</f>
        <v/>
      </c>
      <c r="AD20" s="19"/>
      <c r="AE20" s="101" t="str">
        <f>IF(OR(U11 = 3, U11=6),W20, "")</f>
        <v/>
      </c>
      <c r="AF20" s="101" t="str">
        <f>IF(OR(U11 = 2, U11=5),X20, "")</f>
        <v/>
      </c>
      <c r="AG20" s="101">
        <f>IF(OR(U11 = 1, U11=4),Y20, "")</f>
        <v>0.45</v>
      </c>
      <c r="AH20" s="104"/>
      <c r="AI20" s="104"/>
      <c r="AJ20" s="104"/>
      <c r="AK20" s="102"/>
      <c r="AL20" s="102"/>
      <c r="AM20" s="63"/>
      <c r="AR20" s="64"/>
      <c r="AS20" s="64"/>
      <c r="AT20" s="64"/>
      <c r="AU20" s="64"/>
      <c r="AV20" s="64"/>
      <c r="AW20" s="64"/>
      <c r="AX20" s="64"/>
      <c r="AY20" s="64"/>
      <c r="AZ20" s="64"/>
      <c r="BA20" s="64"/>
    </row>
    <row r="21" spans="2:53" ht="12.75" customHeight="1" x14ac:dyDescent="0.3">
      <c r="B21" s="69"/>
      <c r="C21" s="71"/>
      <c r="D21" s="82"/>
      <c r="E21" s="82"/>
      <c r="F21" s="83"/>
      <c r="G21" s="84"/>
      <c r="H21" s="71"/>
      <c r="I21" s="82"/>
      <c r="J21" s="82"/>
      <c r="K21" s="83"/>
      <c r="L21" s="84"/>
      <c r="M21" s="71"/>
      <c r="N21" s="71"/>
      <c r="O21" s="71"/>
      <c r="P21" s="71"/>
      <c r="Q21" s="71"/>
      <c r="R21" s="73"/>
      <c r="S21" s="19"/>
      <c r="T21" s="17"/>
      <c r="U21" s="19"/>
      <c r="V21" s="17" t="s">
        <v>68</v>
      </c>
      <c r="W21" s="58">
        <f>IF(W12=0, "",IF(VLOOKUP(W12, B43:G126, 3,FALSE) &lt;&gt; "", VLOOKUP(W12, B43:G126, 3,FALSE),  "--"))</f>
        <v>0.75</v>
      </c>
      <c r="X21" s="58">
        <f>IF(W12=0, "",IF(VLOOKUP(W12, B43:G126, 4,FALSE) &lt;&gt; "", VLOOKUP(W12, B43:G126, 4,FALSE),  "--"))</f>
        <v>0.79</v>
      </c>
      <c r="Y21" s="58">
        <f>IF(W12=0, "",IF(VLOOKUP(W12, B43:G126, 5,FALSE) &lt;&gt; "", VLOOKUP(W12, B43:G126, 5,FALSE),  "--"))</f>
        <v>0.87</v>
      </c>
      <c r="Z21" s="58">
        <f>IF(W12=0, "",IF(VLOOKUP(W12, B43:G126, 6,FALSE) &lt;&gt; "", VLOOKUP(W12, B43:G126, 6,FALSE),  "--"))</f>
        <v>0.67</v>
      </c>
      <c r="AA21" s="100">
        <f>IF(OR(U12 = 3, U12=6),"", W21)</f>
        <v>0.75</v>
      </c>
      <c r="AB21" s="100">
        <f>IF(OR(U12 = 2, U12=5),"", X21)</f>
        <v>0.79</v>
      </c>
      <c r="AC21" s="100" t="str">
        <f>IF(OR(U12 = 1, U12=4),"", Y21)</f>
        <v/>
      </c>
      <c r="AD21" s="19"/>
      <c r="AE21" s="101" t="str">
        <f>IF(OR(U12 = 3, U12=6),W21, "")</f>
        <v/>
      </c>
      <c r="AF21" s="101" t="str">
        <f>IF(OR(U12 = 2, U12=5),X21, "")</f>
        <v/>
      </c>
      <c r="AG21" s="101">
        <f>IF(OR(U12 = 1, U12=4),Y21, "")</f>
        <v>0.87</v>
      </c>
      <c r="AH21" s="104"/>
      <c r="AI21" s="104"/>
      <c r="AJ21" s="104"/>
      <c r="AK21" s="102"/>
      <c r="AL21" s="102"/>
      <c r="AM21" s="63"/>
      <c r="AR21" s="64"/>
      <c r="AS21" s="64"/>
      <c r="AT21" s="64"/>
      <c r="AU21" s="64"/>
      <c r="AV21" s="64"/>
      <c r="AW21" s="64"/>
      <c r="AX21" s="64"/>
      <c r="AY21" s="64"/>
      <c r="AZ21" s="64"/>
      <c r="BA21" s="64"/>
    </row>
    <row r="22" spans="2:53" ht="12.75" customHeight="1" x14ac:dyDescent="0.3">
      <c r="B22" s="69"/>
      <c r="C22" s="71"/>
      <c r="D22" s="82"/>
      <c r="E22" s="82"/>
      <c r="F22" s="83"/>
      <c r="G22" s="84"/>
      <c r="H22" s="71"/>
      <c r="I22" s="82"/>
      <c r="J22" s="82"/>
      <c r="K22" s="83"/>
      <c r="L22" s="84"/>
      <c r="M22" s="71"/>
      <c r="N22" s="71"/>
      <c r="O22" s="71"/>
      <c r="P22" s="71"/>
      <c r="Q22" s="71"/>
      <c r="R22" s="73"/>
      <c r="S22" s="19"/>
      <c r="T22" s="19"/>
      <c r="U22" s="19"/>
      <c r="V22" s="17"/>
      <c r="W22" s="58">
        <f>IF(Y12=0, "",IF(VLOOKUP(Y12, B43:G126, 3,FALSE) &lt;&gt; "", VLOOKUP(Y12, B43:G126, 3,FALSE),  "--"))</f>
        <v>0.56999999999999995</v>
      </c>
      <c r="X22" s="58">
        <f>IF(Y12=0, "",IF(VLOOKUP(Y12, B43:G126, 4,FALSE) &lt;&gt; "", VLOOKUP(Y12, B43:G126, 4,FALSE),  "--"))</f>
        <v>0.78</v>
      </c>
      <c r="Y22" s="58">
        <f>IF(Y12=0, "",IF(VLOOKUP(Y12, B43:G126, 5,FALSE) &lt;&gt; "", VLOOKUP(Y12, B43:G126, 5,FALSE),  "--"))</f>
        <v>0.8</v>
      </c>
      <c r="Z22" s="58">
        <f>IF(Y12=0, "",IF(VLOOKUP(Y12, B43:G126, 6,FALSE) &lt;&gt; "", VLOOKUP(Y12, B43:G126,6,FALSE),  "--"))</f>
        <v>0.6</v>
      </c>
      <c r="AA22" s="100">
        <f>IF(OR(U12 = 3, U12=6),"", W22)</f>
        <v>0.56999999999999995</v>
      </c>
      <c r="AB22" s="100">
        <f>IF(OR(U12 = 2, U12=5),"", X22)</f>
        <v>0.78</v>
      </c>
      <c r="AC22" s="100" t="str">
        <f>IF(OR(U12 = 1, U12=4),"", Y22)</f>
        <v/>
      </c>
      <c r="AD22" s="19"/>
      <c r="AE22" s="101" t="str">
        <f>IF(OR(U12 = 3, U12=6),W22, "")</f>
        <v/>
      </c>
      <c r="AF22" s="101" t="str">
        <f>IF(OR(U12 = 2, U12=5),X22, "")</f>
        <v/>
      </c>
      <c r="AG22" s="101">
        <f>IF(OR(U12 = 1, U12=4),Y22, "")</f>
        <v>0.8</v>
      </c>
      <c r="AH22" s="104"/>
      <c r="AI22" s="104"/>
      <c r="AJ22" s="104"/>
      <c r="AK22" s="102"/>
      <c r="AL22" s="102"/>
      <c r="AM22" s="63"/>
      <c r="AR22" s="64"/>
      <c r="AS22" s="64"/>
      <c r="AT22" s="64"/>
      <c r="AU22" s="64"/>
      <c r="AV22" s="64"/>
      <c r="AW22" s="64"/>
      <c r="AX22" s="64"/>
      <c r="AY22" s="64"/>
      <c r="AZ22" s="64"/>
      <c r="BA22" s="64"/>
    </row>
    <row r="23" spans="2:53" ht="12.75" customHeight="1" x14ac:dyDescent="0.3">
      <c r="B23" s="69"/>
      <c r="C23" s="71"/>
      <c r="D23" s="82"/>
      <c r="E23" s="82"/>
      <c r="F23" s="83"/>
      <c r="G23" s="84"/>
      <c r="H23" s="71"/>
      <c r="I23" s="82"/>
      <c r="J23" s="82"/>
      <c r="K23" s="83"/>
      <c r="L23" s="84"/>
      <c r="M23" s="71"/>
      <c r="N23" s="71"/>
      <c r="O23" s="71"/>
      <c r="P23" s="71"/>
      <c r="Q23" s="71"/>
      <c r="R23" s="73"/>
      <c r="S23" s="19"/>
      <c r="T23" s="19"/>
      <c r="U23" s="19"/>
      <c r="V23" s="85"/>
      <c r="W23" s="58">
        <f>IF(AA12=0, "",IF(VLOOKUP(AA12, B43:G126, 3,FALSE) &lt;&gt; "", VLOOKUP(AA12, B43:G126, 3,FALSE),  "--"))</f>
        <v>0.61</v>
      </c>
      <c r="X23" s="58">
        <f>IF(AA12=0, "",IF(VLOOKUP(AA12, B43:G126, 4,FALSE) &lt;&gt; "", VLOOKUP(AA12, B43:G126, 4,FALSE),  "--"))</f>
        <v>0.62</v>
      </c>
      <c r="Y23" s="58">
        <f>IF(AA12=0, "",IF(VLOOKUP(AA12, B43:G126,5,FALSE) &lt;&gt; "", VLOOKUP(AA12, B43:G126, 5,FALSE),  "--"))</f>
        <v>0.7</v>
      </c>
      <c r="Z23" s="58">
        <f>IF(AA12=0, "",IF(VLOOKUP(AA12, B43:G126, 6,FALSE) &lt;&gt; "", VLOOKUP(AA12, B43:G126,6,FALSE),  "--"))</f>
        <v>0.51</v>
      </c>
      <c r="AA23" s="100">
        <f>IF(OR(U12 = 3, U12=6),"", W23)</f>
        <v>0.61</v>
      </c>
      <c r="AB23" s="100">
        <f>IF(OR(U12 = 2, U12=5),"", X23)</f>
        <v>0.62</v>
      </c>
      <c r="AC23" s="100" t="str">
        <f>IF(OR(U12 = 1, U12=4),"", Y23)</f>
        <v/>
      </c>
      <c r="AD23" s="19"/>
      <c r="AE23" s="101" t="str">
        <f>IF(OR(U12 = 3, U12=6),W23, "")</f>
        <v/>
      </c>
      <c r="AF23" s="101" t="str">
        <f>IF(OR(U12 = 2, U12=5),X23, "")</f>
        <v/>
      </c>
      <c r="AG23" s="101">
        <f>IF(OR(U12 = 1, U12=4),Y23, "")</f>
        <v>0.7</v>
      </c>
      <c r="AH23" s="104"/>
      <c r="AI23" s="104"/>
      <c r="AJ23" s="104"/>
      <c r="AK23" s="102"/>
      <c r="AL23" s="102"/>
      <c r="AM23" s="63"/>
      <c r="AR23" s="64"/>
      <c r="AS23" s="64"/>
      <c r="AT23" s="64"/>
      <c r="AU23" s="64"/>
      <c r="AV23" s="64"/>
      <c r="AW23" s="64"/>
      <c r="AX23" s="64"/>
      <c r="AY23" s="64"/>
      <c r="AZ23" s="64"/>
      <c r="BA23" s="64"/>
    </row>
    <row r="24" spans="2:53" ht="12.75" customHeight="1" x14ac:dyDescent="0.3">
      <c r="B24" s="69"/>
      <c r="C24" s="71"/>
      <c r="D24" s="82"/>
      <c r="E24" s="82"/>
      <c r="F24" s="83"/>
      <c r="G24" s="84"/>
      <c r="H24" s="71"/>
      <c r="I24" s="82"/>
      <c r="J24" s="82"/>
      <c r="K24" s="83"/>
      <c r="L24" s="84"/>
      <c r="M24" s="71"/>
      <c r="N24" s="71"/>
      <c r="O24" s="71"/>
      <c r="P24" s="71"/>
      <c r="Q24" s="71"/>
      <c r="R24" s="73"/>
      <c r="S24" s="19"/>
      <c r="T24" s="19"/>
      <c r="U24" s="8"/>
      <c r="V24" s="85"/>
      <c r="W24" s="58">
        <f>IF(AC12=0, "",IF(VLOOKUP(AC12, B43:G126, 3,FALSE) &lt;&gt; "", VLOOKUP(AC12, B43:G126, 3,FALSE),  "--"))</f>
        <v>0.6</v>
      </c>
      <c r="X24" s="58">
        <f>IF(AC12=0, "",IF(VLOOKUP(AC12, B43:G126, 4,FALSE) &lt;&gt; "", VLOOKUP(AC12, B43:G126, 4,FALSE),  "--"))</f>
        <v>0.79</v>
      </c>
      <c r="Y24" s="58">
        <f>IF(AC12=0, "",IF(VLOOKUP(AC12, B43:G126, 5,FALSE) &lt;&gt; "", VLOOKUP(AC12, B43:G126, 5,FALSE),  "--"))</f>
        <v>0.68</v>
      </c>
      <c r="Z24" s="58">
        <f>IF(AC12=0, "",IF(VLOOKUP(AC12, B43:G126, 6,FALSE) &lt;&gt; "", VLOOKUP(AC12, B43:G126, 6,FALSE),  "--"))</f>
        <v>0.49</v>
      </c>
      <c r="AA24" s="100">
        <f>IF(OR(U12 = 3, U12=6),"", W24)</f>
        <v>0.6</v>
      </c>
      <c r="AB24" s="100">
        <f>IF(OR(U12 = 2, U12=5),"", X24)</f>
        <v>0.79</v>
      </c>
      <c r="AC24" s="100" t="str">
        <f>IF(OR(U12 = 1, U12=4),"", Y24)</f>
        <v/>
      </c>
      <c r="AD24" s="8"/>
      <c r="AE24" s="101" t="str">
        <f>IF(OR(U12 = 3, U12=6),W24, "")</f>
        <v/>
      </c>
      <c r="AF24" s="101" t="str">
        <f>IF(OR(U12 = 2, U12=5),X24, "")</f>
        <v/>
      </c>
      <c r="AG24" s="101">
        <f>IF(OR(U12 = 1, U12=4),Y24, "")</f>
        <v>0.68</v>
      </c>
      <c r="AH24" s="104"/>
      <c r="AI24" s="104"/>
      <c r="AJ24" s="104"/>
      <c r="AK24" s="102"/>
      <c r="AL24" s="102"/>
      <c r="AM24" s="63"/>
      <c r="AR24" s="64"/>
      <c r="AS24" s="64"/>
      <c r="AT24" s="64"/>
      <c r="AU24" s="64"/>
      <c r="AV24" s="64"/>
      <c r="AW24" s="64"/>
      <c r="AX24" s="64"/>
      <c r="AY24" s="64"/>
      <c r="AZ24" s="64"/>
      <c r="BA24" s="64"/>
    </row>
    <row r="25" spans="2:53" ht="12.75" customHeight="1" x14ac:dyDescent="0.3">
      <c r="B25" s="69"/>
      <c r="C25" s="71"/>
      <c r="D25" s="82"/>
      <c r="E25" s="82"/>
      <c r="F25" s="83"/>
      <c r="G25" s="84"/>
      <c r="H25" s="71"/>
      <c r="I25" s="82"/>
      <c r="J25" s="82"/>
      <c r="K25" s="83"/>
      <c r="L25" s="84"/>
      <c r="M25" s="71"/>
      <c r="N25" s="71"/>
      <c r="O25" s="71"/>
      <c r="P25" s="71"/>
      <c r="Q25" s="71"/>
      <c r="R25" s="73"/>
      <c r="S25" s="19"/>
      <c r="T25" s="19"/>
      <c r="U25" s="8"/>
      <c r="V25" s="85"/>
      <c r="W25" s="58">
        <f>IF(AE12=0, "",IF(VLOOKUP(AE12, B43:G126, 3,FALSE) &lt;&gt; "", VLOOKUP(AE12, B43:G126, 3,FALSE),  "--"))</f>
        <v>0.74</v>
      </c>
      <c r="X25" s="58">
        <f>IF(AE12=0, "",IF(VLOOKUP(AE12, B43:G126, 4,FALSE) &lt;&gt; "", VLOOKUP(AE12, B43:G126,4,FALSE),  "--"))</f>
        <v>0.8</v>
      </c>
      <c r="Y25" s="58">
        <f>IF(AE12=0, "",IF(VLOOKUP(AE12, B43:G126, 5,FALSE) &lt;&gt; "", VLOOKUP(AE12, B43:G126, 5,FALSE),  "--"))</f>
        <v>0.85</v>
      </c>
      <c r="Z25" s="58">
        <f>IF(AE12=0, "",IF(VLOOKUP(AE12, B43:G126, 6,FALSE) &lt;&gt; "", VLOOKUP(AE12, B43:G126,6,FALSE),  "--"))</f>
        <v>0.67</v>
      </c>
      <c r="AA25" s="100">
        <f>IF(OR(U12 = 3, U12=6),"", W25)</f>
        <v>0.74</v>
      </c>
      <c r="AB25" s="100">
        <f>IF(OR(U12 = 2, U12=5),"", X25)</f>
        <v>0.8</v>
      </c>
      <c r="AC25" s="100" t="str">
        <f>IF(OR(U12 = 1, U12=4),"", Y25)</f>
        <v/>
      </c>
      <c r="AD25" s="8"/>
      <c r="AE25" s="101" t="str">
        <f>IF(OR(U12 = 3, U12=6),W25, "")</f>
        <v/>
      </c>
      <c r="AF25" s="101" t="str">
        <f>IF(OR(U12 = 2, U12=5),X25, "")</f>
        <v/>
      </c>
      <c r="AG25" s="101">
        <f>IF(OR(U12 = 1, U12=4),Y25, "")</f>
        <v>0.85</v>
      </c>
      <c r="AH25" s="104"/>
      <c r="AI25" s="104"/>
      <c r="AJ25" s="104"/>
      <c r="AK25" s="102"/>
      <c r="AL25" s="102"/>
      <c r="AM25" s="63"/>
      <c r="AR25" s="64"/>
      <c r="AS25" s="64"/>
      <c r="AT25" s="64"/>
      <c r="AU25" s="64"/>
      <c r="AV25" s="64"/>
      <c r="AW25" s="64"/>
      <c r="AX25" s="64"/>
      <c r="AY25" s="64"/>
      <c r="AZ25" s="64"/>
      <c r="BA25" s="64"/>
    </row>
    <row r="26" spans="2:53" ht="12.75" customHeight="1" x14ac:dyDescent="0.3">
      <c r="B26" s="69"/>
      <c r="C26" s="71"/>
      <c r="D26" s="82"/>
      <c r="E26" s="82"/>
      <c r="F26" s="83"/>
      <c r="G26" s="84"/>
      <c r="H26" s="71"/>
      <c r="I26" s="82"/>
      <c r="J26" s="82"/>
      <c r="K26" s="83"/>
      <c r="L26" s="84"/>
      <c r="M26" s="71"/>
      <c r="N26" s="71"/>
      <c r="O26" s="71"/>
      <c r="P26" s="71"/>
      <c r="Q26" s="71"/>
      <c r="R26" s="73"/>
      <c r="S26" s="19"/>
      <c r="T26" s="19"/>
      <c r="U26" s="8"/>
      <c r="V26" s="59"/>
      <c r="W26" s="105" t="str">
        <f>IF(OR(U11 = 3, U11=6),"","2015")</f>
        <v>2015</v>
      </c>
      <c r="X26" s="105" t="str">
        <f>IF(OR(U11 = 2, U11=5),"", "2016")</f>
        <v>2016</v>
      </c>
      <c r="Y26" s="105" t="str">
        <f>IF(OR(U11 = 1, U11=4), "", "2017")</f>
        <v/>
      </c>
      <c r="Z26" s="105">
        <v>2018</v>
      </c>
      <c r="AA26" s="8"/>
      <c r="AB26" s="8"/>
      <c r="AC26" s="8"/>
      <c r="AD26" s="8"/>
      <c r="AE26" s="19"/>
      <c r="AF26" s="19"/>
      <c r="AG26" s="19"/>
      <c r="AH26" s="19"/>
      <c r="AI26" s="19"/>
      <c r="AJ26" s="19"/>
      <c r="AK26" s="63"/>
      <c r="AM26" s="63"/>
      <c r="AR26" s="64"/>
      <c r="AS26" s="64"/>
      <c r="AT26" s="64"/>
      <c r="AU26" s="64"/>
      <c r="AV26" s="64"/>
      <c r="AW26" s="64"/>
      <c r="AX26" s="64"/>
      <c r="AY26" s="64"/>
      <c r="AZ26" s="64"/>
      <c r="BA26" s="64"/>
    </row>
    <row r="27" spans="2:53" ht="15.6" x14ac:dyDescent="0.3">
      <c r="B27" s="69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3"/>
      <c r="S27" s="19"/>
      <c r="T27" s="19"/>
      <c r="U27" s="8"/>
      <c r="V27" s="85"/>
      <c r="W27" s="106" t="str">
        <f>IF(OR(U11 = 3, U11=6),"2015", "")</f>
        <v/>
      </c>
      <c r="X27" s="106" t="str">
        <f>IF(OR(U11 =2, U11=5),"2016", "")</f>
        <v/>
      </c>
      <c r="Y27" s="106" t="str">
        <f>IF(OR(U11 = 1, U11=4),"2017", "")</f>
        <v>2017</v>
      </c>
      <c r="Z27" s="107"/>
      <c r="AA27" s="8"/>
      <c r="AB27" s="8"/>
      <c r="AC27" s="8"/>
      <c r="AD27" s="8"/>
      <c r="AE27" s="19"/>
      <c r="AF27" s="19"/>
      <c r="AG27" s="19"/>
      <c r="AH27" s="19"/>
      <c r="AI27" s="19"/>
      <c r="AJ27" s="19"/>
      <c r="AK27" s="63"/>
      <c r="AM27" s="63"/>
      <c r="AR27" s="64"/>
      <c r="AS27" s="64"/>
      <c r="AT27" s="64"/>
      <c r="AU27" s="64"/>
      <c r="AV27" s="64"/>
      <c r="AW27" s="64"/>
      <c r="AX27" s="64"/>
      <c r="AY27" s="64"/>
      <c r="AZ27" s="64"/>
      <c r="BA27" s="64"/>
    </row>
    <row r="28" spans="2:53" ht="15.6" x14ac:dyDescent="0.3">
      <c r="B28" s="69"/>
      <c r="C28" s="71"/>
      <c r="D28" s="87"/>
      <c r="E28" s="87"/>
      <c r="F28" s="87"/>
      <c r="G28" s="87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3"/>
      <c r="S28" s="19"/>
      <c r="T28" s="19"/>
      <c r="U28" s="8"/>
      <c r="V28" s="17"/>
      <c r="W28" s="105" t="str">
        <f>IF(OR(U12 = 3, U12=6),"", "2015")</f>
        <v>2015</v>
      </c>
      <c r="X28" s="105" t="str">
        <f>IF(OR(U12 = 2, U12=5),"", "2016")</f>
        <v>2016</v>
      </c>
      <c r="Y28" s="105" t="str">
        <f>IF(OR(U12 = 1, U12=4), "", "2017")</f>
        <v/>
      </c>
      <c r="Z28" s="105">
        <v>2018</v>
      </c>
      <c r="AA28" s="8"/>
      <c r="AB28" s="8"/>
      <c r="AC28" s="8"/>
      <c r="AD28" s="35"/>
      <c r="AE28" s="17"/>
      <c r="AF28" s="17"/>
      <c r="AG28" s="17"/>
      <c r="AH28" s="17"/>
      <c r="AI28" s="17"/>
      <c r="AJ28" s="17"/>
      <c r="AK28" s="63"/>
      <c r="AM28" s="63"/>
      <c r="AR28" s="64"/>
      <c r="AS28" s="64"/>
      <c r="AT28" s="64"/>
      <c r="AU28" s="64"/>
      <c r="AV28" s="64"/>
      <c r="AW28" s="64"/>
      <c r="AX28" s="64"/>
      <c r="AY28" s="64"/>
      <c r="AZ28" s="64"/>
      <c r="BA28" s="64"/>
    </row>
    <row r="29" spans="2:53" ht="13.5" customHeight="1" x14ac:dyDescent="0.3">
      <c r="B29" s="69"/>
      <c r="C29" s="71"/>
      <c r="D29" s="80"/>
      <c r="E29" s="80"/>
      <c r="F29" s="81"/>
      <c r="G29" s="81"/>
      <c r="H29" s="71"/>
      <c r="I29" s="80"/>
      <c r="J29" s="80"/>
      <c r="K29" s="81"/>
      <c r="L29" s="81"/>
      <c r="M29" s="71"/>
      <c r="N29" s="71"/>
      <c r="O29" s="71"/>
      <c r="P29" s="71"/>
      <c r="Q29" s="71"/>
      <c r="R29" s="73"/>
      <c r="S29" s="19"/>
      <c r="T29" s="19"/>
      <c r="U29" s="46"/>
      <c r="V29" s="85"/>
      <c r="W29" s="106" t="str">
        <f>IF(OR(U12 = 3, U12=6),"2015", "")</f>
        <v/>
      </c>
      <c r="X29" s="106" t="str">
        <f>IF(OR(U12 = 2, U12=5),"2016", "")</f>
        <v/>
      </c>
      <c r="Y29" s="106" t="str">
        <f>IF(OR(U12 = 1, U12=4),"2017", "")</f>
        <v>2017</v>
      </c>
      <c r="Z29" s="107"/>
      <c r="AA29" s="46"/>
      <c r="AB29" s="48"/>
      <c r="AC29" s="46"/>
      <c r="AD29" s="48"/>
      <c r="AE29" s="17"/>
      <c r="AF29" s="17"/>
      <c r="AG29" s="17"/>
      <c r="AH29" s="17"/>
      <c r="AI29" s="17"/>
      <c r="AJ29" s="17"/>
      <c r="AK29" s="63"/>
      <c r="AM29" s="63"/>
      <c r="AR29" s="64"/>
      <c r="AS29" s="64"/>
      <c r="AT29" s="64"/>
      <c r="AU29" s="64"/>
      <c r="AV29" s="64"/>
      <c r="AW29" s="64"/>
      <c r="AX29" s="64"/>
      <c r="AY29" s="64"/>
      <c r="AZ29" s="64"/>
      <c r="BA29" s="64"/>
    </row>
    <row r="30" spans="2:53" ht="12.75" customHeight="1" x14ac:dyDescent="0.3">
      <c r="B30" s="69"/>
      <c r="C30" s="71"/>
      <c r="D30" s="82"/>
      <c r="E30" s="82"/>
      <c r="F30" s="83"/>
      <c r="G30" s="84"/>
      <c r="H30" s="71"/>
      <c r="I30" s="82"/>
      <c r="J30" s="82"/>
      <c r="K30" s="83"/>
      <c r="L30" s="84"/>
      <c r="M30" s="71"/>
      <c r="N30" s="71"/>
      <c r="O30" s="71"/>
      <c r="P30" s="71"/>
      <c r="Q30" s="71"/>
      <c r="R30" s="73"/>
      <c r="S30" s="19"/>
      <c r="T30" s="19"/>
      <c r="U30" s="46"/>
      <c r="V30" s="85"/>
      <c r="W30" s="46"/>
      <c r="X30" s="48"/>
      <c r="Y30" s="46"/>
      <c r="Z30" s="48"/>
      <c r="AA30" s="46"/>
      <c r="AB30" s="48"/>
      <c r="AC30" s="46"/>
      <c r="AD30" s="48"/>
      <c r="AE30" s="17"/>
      <c r="AF30" s="17"/>
      <c r="AG30" s="17"/>
      <c r="AH30" s="17"/>
      <c r="AI30" s="17"/>
      <c r="AJ30" s="17"/>
      <c r="AK30" s="63"/>
      <c r="AM30" s="63"/>
      <c r="AR30" s="64"/>
      <c r="AS30" s="64"/>
      <c r="AT30" s="64"/>
      <c r="AU30" s="64"/>
      <c r="AV30" s="64"/>
      <c r="AW30" s="64"/>
      <c r="AX30" s="64"/>
      <c r="AY30" s="64"/>
      <c r="AZ30" s="64"/>
      <c r="BA30" s="64"/>
    </row>
    <row r="31" spans="2:53" ht="12.75" customHeight="1" x14ac:dyDescent="0.3">
      <c r="B31" s="69"/>
      <c r="C31" s="71"/>
      <c r="D31" s="82"/>
      <c r="E31" s="82"/>
      <c r="F31" s="83"/>
      <c r="G31" s="84"/>
      <c r="H31" s="71"/>
      <c r="I31" s="82"/>
      <c r="J31" s="82"/>
      <c r="K31" s="83"/>
      <c r="L31" s="84"/>
      <c r="M31" s="71"/>
      <c r="N31" s="71"/>
      <c r="O31" s="71"/>
      <c r="P31" s="71"/>
      <c r="Q31" s="71"/>
      <c r="R31" s="73"/>
      <c r="S31" s="19"/>
      <c r="T31" s="19"/>
      <c r="U31" s="17">
        <f>CHOOSE(U11, U3,W3,Y3,V3,X3,Z3)</f>
        <v>40</v>
      </c>
      <c r="V31" s="17" t="str">
        <f>CHOOSE(U11,U33,U35,U37,U34, U36,U38)</f>
        <v>items increased since 2017</v>
      </c>
      <c r="W31" s="46"/>
      <c r="X31" s="48"/>
      <c r="Y31" s="46"/>
      <c r="Z31" s="48"/>
      <c r="AA31" s="46"/>
      <c r="AB31" s="48"/>
      <c r="AC31" s="46"/>
      <c r="AD31" s="48"/>
      <c r="AE31" s="17"/>
      <c r="AF31" s="17"/>
      <c r="AG31" s="17"/>
      <c r="AH31" s="17"/>
      <c r="AI31" s="17"/>
      <c r="AJ31" s="17"/>
      <c r="AK31" s="63"/>
      <c r="AM31" s="63"/>
      <c r="AR31" s="64"/>
      <c r="AS31" s="64"/>
      <c r="AT31" s="64"/>
      <c r="AU31" s="64"/>
      <c r="AV31" s="64"/>
      <c r="AW31" s="64"/>
      <c r="AX31" s="64"/>
      <c r="AY31" s="64"/>
      <c r="AZ31" s="64"/>
      <c r="BA31" s="64"/>
    </row>
    <row r="32" spans="2:53" ht="12.75" customHeight="1" x14ac:dyDescent="0.3">
      <c r="B32" s="69"/>
      <c r="C32" s="71"/>
      <c r="D32" s="82"/>
      <c r="E32" s="82"/>
      <c r="F32" s="83"/>
      <c r="G32" s="84"/>
      <c r="H32" s="71"/>
      <c r="I32" s="82"/>
      <c r="J32" s="82"/>
      <c r="K32" s="83"/>
      <c r="L32" s="84"/>
      <c r="M32" s="71"/>
      <c r="N32" s="71"/>
      <c r="O32" s="71"/>
      <c r="P32" s="71"/>
      <c r="Q32" s="71"/>
      <c r="R32" s="73"/>
      <c r="S32" s="19"/>
      <c r="T32" s="19"/>
      <c r="U32" s="35">
        <f>CHOOSE(U12,U3,W3,Y3,V3, X3,Z3)</f>
        <v>28</v>
      </c>
      <c r="V32" s="17" t="str">
        <f>CHOOSE(U12,U33,U35,U37,U34, U36,U38)</f>
        <v>items decreased since 2017</v>
      </c>
      <c r="W32" s="46"/>
      <c r="X32" s="48"/>
      <c r="Y32" s="46"/>
      <c r="Z32" s="48"/>
      <c r="AA32" s="46"/>
      <c r="AB32" s="48"/>
      <c r="AC32" s="46"/>
      <c r="AD32" s="48"/>
      <c r="AE32" s="17"/>
      <c r="AF32" s="17"/>
      <c r="AG32" s="17"/>
      <c r="AH32" s="17"/>
      <c r="AI32" s="17"/>
      <c r="AJ32" s="17"/>
      <c r="AK32" s="63"/>
      <c r="AM32" s="63"/>
      <c r="AR32" s="64"/>
      <c r="AS32" s="64"/>
      <c r="AT32" s="64"/>
      <c r="AU32" s="64"/>
      <c r="AV32" s="64"/>
      <c r="AW32" s="64"/>
      <c r="AX32" s="64"/>
      <c r="AY32" s="64"/>
      <c r="AZ32" s="64"/>
      <c r="BA32" s="64"/>
    </row>
    <row r="33" spans="1:75" ht="12.75" customHeight="1" x14ac:dyDescent="0.3">
      <c r="B33" s="69"/>
      <c r="C33" s="71"/>
      <c r="D33" s="82"/>
      <c r="E33" s="82"/>
      <c r="F33" s="83"/>
      <c r="G33" s="84"/>
      <c r="H33" s="71"/>
      <c r="I33" s="82"/>
      <c r="J33" s="82"/>
      <c r="K33" s="83"/>
      <c r="L33" s="84"/>
      <c r="M33" s="71"/>
      <c r="N33" s="71"/>
      <c r="O33" s="71"/>
      <c r="P33" s="71"/>
      <c r="Q33" s="71"/>
      <c r="R33" s="73"/>
      <c r="S33" s="63"/>
      <c r="T33" s="63"/>
      <c r="U33" s="108" t="str">
        <f>IF(U3=1, "item increased since 2017", "items increased since 2017")</f>
        <v>items increased since 2017</v>
      </c>
      <c r="V33" s="8" t="s">
        <v>94</v>
      </c>
      <c r="W33" s="8" t="s">
        <v>95</v>
      </c>
      <c r="X33" s="109"/>
      <c r="Y33" s="110"/>
      <c r="Z33" s="109"/>
      <c r="AA33" s="110"/>
      <c r="AB33" s="109"/>
      <c r="AC33" s="110"/>
      <c r="AD33" s="109"/>
      <c r="AE33" s="63"/>
      <c r="AF33" s="63"/>
      <c r="AG33" s="63"/>
      <c r="AH33" s="63"/>
      <c r="AI33" s="63"/>
      <c r="AJ33" s="63"/>
      <c r="AK33" s="63"/>
      <c r="AM33" s="63"/>
      <c r="AR33" s="64"/>
      <c r="AS33" s="64"/>
      <c r="AT33" s="64"/>
      <c r="AU33" s="64"/>
      <c r="AV33" s="64"/>
      <c r="AW33" s="64"/>
      <c r="AX33" s="64"/>
      <c r="AY33" s="64"/>
      <c r="AZ33" s="64"/>
      <c r="BA33" s="64"/>
    </row>
    <row r="34" spans="1:75" ht="12.75" customHeight="1" x14ac:dyDescent="0.3">
      <c r="B34" s="69"/>
      <c r="C34" s="71"/>
      <c r="D34" s="196">
        <f>U32</f>
        <v>28</v>
      </c>
      <c r="E34" s="82"/>
      <c r="F34" s="83"/>
      <c r="G34" s="84"/>
      <c r="H34" s="71"/>
      <c r="I34" s="82"/>
      <c r="J34" s="82"/>
      <c r="K34" s="83"/>
      <c r="L34" s="84"/>
      <c r="M34" s="71"/>
      <c r="N34" s="71"/>
      <c r="O34" s="71"/>
      <c r="P34" s="71"/>
      <c r="Q34" s="71"/>
      <c r="R34" s="73"/>
      <c r="S34" s="63"/>
      <c r="T34" s="63"/>
      <c r="U34" s="108" t="str">
        <f>IF(V3=1, "item decreased since 2017", "items decreased since 2017")</f>
        <v>items decreased since 2017</v>
      </c>
      <c r="V34" s="8" t="s">
        <v>85</v>
      </c>
      <c r="W34" s="8" t="s">
        <v>86</v>
      </c>
      <c r="X34" s="110"/>
      <c r="Y34" s="110"/>
      <c r="Z34" s="110"/>
      <c r="AA34" s="110"/>
      <c r="AB34" s="110"/>
      <c r="AC34" s="110"/>
      <c r="AD34" s="110"/>
      <c r="AE34" s="63"/>
      <c r="AF34" s="63"/>
      <c r="AG34" s="63"/>
      <c r="AH34" s="63"/>
      <c r="AI34" s="63"/>
      <c r="AJ34" s="63"/>
      <c r="AK34" s="63"/>
      <c r="AM34" s="63"/>
      <c r="AR34" s="64"/>
      <c r="AS34" s="64"/>
      <c r="AT34" s="64"/>
      <c r="AU34" s="64"/>
      <c r="AV34" s="64"/>
      <c r="AW34" s="64"/>
      <c r="AX34" s="64"/>
      <c r="AY34" s="64"/>
      <c r="AZ34" s="64"/>
      <c r="BA34" s="64"/>
    </row>
    <row r="35" spans="1:75" ht="12.75" customHeight="1" x14ac:dyDescent="0.3">
      <c r="B35" s="69"/>
      <c r="C35" s="71"/>
      <c r="D35" s="196"/>
      <c r="E35" s="82"/>
      <c r="F35" s="83"/>
      <c r="G35" s="84"/>
      <c r="H35" s="71"/>
      <c r="I35" s="82"/>
      <c r="J35" s="82"/>
      <c r="K35" s="83"/>
      <c r="L35" s="84"/>
      <c r="M35" s="71"/>
      <c r="N35" s="71"/>
      <c r="O35" s="71"/>
      <c r="P35" s="71"/>
      <c r="Q35" s="71"/>
      <c r="R35" s="73"/>
      <c r="S35" s="63"/>
      <c r="T35" s="63"/>
      <c r="U35" s="108" t="str">
        <f>IF(W3=1, "item increased since 2016", "items increased since 2016")</f>
        <v>items increased since 2016</v>
      </c>
      <c r="V35" s="35" t="s">
        <v>87</v>
      </c>
      <c r="W35" s="35" t="s">
        <v>88</v>
      </c>
      <c r="X35" s="111"/>
      <c r="Y35" s="112"/>
      <c r="Z35" s="111"/>
      <c r="AA35" s="112"/>
      <c r="AB35" s="111"/>
      <c r="AC35" s="112"/>
      <c r="AD35" s="111"/>
      <c r="AE35" s="63"/>
      <c r="AF35" s="63"/>
      <c r="AG35" s="63"/>
      <c r="AH35" s="63"/>
      <c r="AI35" s="63"/>
      <c r="AJ35" s="63"/>
      <c r="AK35" s="63"/>
      <c r="AM35" s="63"/>
      <c r="AR35" s="64"/>
      <c r="AS35" s="64"/>
      <c r="AT35" s="64"/>
      <c r="AU35" s="64"/>
      <c r="AV35" s="64"/>
      <c r="AW35" s="64"/>
      <c r="AX35" s="64"/>
      <c r="AY35" s="64"/>
      <c r="AZ35" s="64"/>
      <c r="BA35" s="64"/>
    </row>
    <row r="36" spans="1:75" ht="12.75" customHeight="1" x14ac:dyDescent="0.3">
      <c r="B36" s="69"/>
      <c r="C36" s="71"/>
      <c r="D36" s="196"/>
      <c r="E36" s="82"/>
      <c r="F36" s="83"/>
      <c r="G36" s="84"/>
      <c r="H36" s="71"/>
      <c r="I36" s="82"/>
      <c r="J36" s="82"/>
      <c r="K36" s="83"/>
      <c r="L36" s="84"/>
      <c r="M36" s="71"/>
      <c r="N36" s="71"/>
      <c r="O36" s="71"/>
      <c r="P36" s="71"/>
      <c r="Q36" s="71"/>
      <c r="R36" s="73"/>
      <c r="S36" s="63"/>
      <c r="T36" s="63"/>
      <c r="U36" s="108" t="str">
        <f>IF(X3 = 1, "item decreased since 2016", "items decreased since 2016")</f>
        <v>items decreased since 2016</v>
      </c>
      <c r="V36" s="35" t="s">
        <v>96</v>
      </c>
      <c r="W36" s="35" t="s">
        <v>97</v>
      </c>
      <c r="X36" s="111"/>
      <c r="Y36" s="112"/>
      <c r="Z36" s="111"/>
      <c r="AA36" s="112"/>
      <c r="AB36" s="111"/>
      <c r="AC36" s="112"/>
      <c r="AD36" s="111"/>
      <c r="AE36" s="63"/>
      <c r="AF36" s="63"/>
      <c r="AG36" s="63"/>
      <c r="AH36" s="63"/>
      <c r="AI36" s="63"/>
      <c r="AJ36" s="63"/>
      <c r="AK36" s="63"/>
      <c r="AM36" s="63"/>
      <c r="AR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3"/>
      <c r="BK36" s="63"/>
      <c r="BL36" s="63"/>
      <c r="BM36" s="88"/>
      <c r="BN36" s="88"/>
      <c r="BO36" s="88"/>
      <c r="BP36" s="88"/>
      <c r="BQ36" s="88"/>
      <c r="BR36" s="88"/>
    </row>
    <row r="37" spans="1:75" ht="12.75" customHeight="1" x14ac:dyDescent="0.3">
      <c r="B37" s="69"/>
      <c r="C37" s="71"/>
      <c r="D37" s="196"/>
      <c r="E37" s="82"/>
      <c r="F37" s="83"/>
      <c r="G37" s="84"/>
      <c r="H37" s="71"/>
      <c r="I37" s="82"/>
      <c r="J37" s="82"/>
      <c r="K37" s="83"/>
      <c r="L37" s="84"/>
      <c r="M37" s="71"/>
      <c r="N37" s="71"/>
      <c r="O37" s="71"/>
      <c r="P37" s="71"/>
      <c r="Q37" s="71"/>
      <c r="R37" s="73"/>
      <c r="S37" s="63"/>
      <c r="T37" s="63"/>
      <c r="U37" s="108" t="str">
        <f>IF(Y3 = 1, "item increased since 2015", "items increased since 2015")</f>
        <v>items increased since 2015</v>
      </c>
      <c r="V37" s="8" t="s">
        <v>89</v>
      </c>
      <c r="W37" s="8" t="s">
        <v>90</v>
      </c>
      <c r="X37" s="63"/>
      <c r="Y37" s="63"/>
      <c r="Z37" s="63"/>
      <c r="AC37" s="63"/>
      <c r="AD37" s="63"/>
      <c r="AE37" s="63"/>
      <c r="AF37" s="63"/>
      <c r="AG37" s="63"/>
      <c r="AH37" s="63"/>
      <c r="AI37" s="63"/>
      <c r="AJ37" s="63"/>
      <c r="AK37" s="63"/>
      <c r="AM37" s="63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3"/>
      <c r="BK37" s="63"/>
      <c r="BL37" s="63"/>
      <c r="BM37" s="88"/>
      <c r="BN37" s="88"/>
      <c r="BO37" s="88"/>
      <c r="BP37" s="88"/>
      <c r="BQ37" s="88"/>
      <c r="BR37" s="88"/>
    </row>
    <row r="38" spans="1:75" ht="12.75" customHeight="1" x14ac:dyDescent="0.3">
      <c r="B38" s="69"/>
      <c r="C38" s="71"/>
      <c r="D38" s="82"/>
      <c r="E38" s="82"/>
      <c r="F38" s="83"/>
      <c r="G38" s="84"/>
      <c r="H38" s="71"/>
      <c r="I38" s="82"/>
      <c r="J38" s="82"/>
      <c r="K38" s="83"/>
      <c r="L38" s="84"/>
      <c r="M38" s="71"/>
      <c r="N38" s="71"/>
      <c r="O38" s="71"/>
      <c r="P38" s="71"/>
      <c r="Q38" s="71"/>
      <c r="R38" s="73"/>
      <c r="S38" s="63"/>
      <c r="T38" s="63"/>
      <c r="U38" s="108" t="str">
        <f>IF(Z3 = 1, "item decreased since 2015", "items decreased since 2015")</f>
        <v>items decreased since 2015</v>
      </c>
      <c r="V38" s="8" t="s">
        <v>91</v>
      </c>
      <c r="W38" s="8" t="s">
        <v>92</v>
      </c>
      <c r="X38" s="63"/>
      <c r="Y38" s="63"/>
      <c r="Z38" s="63"/>
      <c r="AC38" s="63"/>
      <c r="AD38" s="63"/>
      <c r="AE38" s="63"/>
      <c r="AF38" s="63"/>
      <c r="AG38" s="63"/>
      <c r="AH38" s="63"/>
      <c r="AI38" s="63"/>
      <c r="AJ38" s="63"/>
      <c r="AK38" s="63"/>
      <c r="AM38" s="63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3"/>
      <c r="BK38" s="63"/>
      <c r="BL38" s="63"/>
      <c r="BM38" s="88"/>
      <c r="BN38" s="88"/>
      <c r="BO38" s="88"/>
      <c r="BP38" s="88"/>
      <c r="BQ38" s="88"/>
      <c r="BR38" s="88"/>
    </row>
    <row r="39" spans="1:75" ht="12.75" customHeight="1" x14ac:dyDescent="0.3">
      <c r="A39" s="89"/>
      <c r="B39" s="69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3"/>
      <c r="S39" s="86"/>
      <c r="T39" s="63"/>
      <c r="V39" s="85"/>
      <c r="W39" s="63"/>
      <c r="X39" s="63"/>
      <c r="Y39" s="63"/>
      <c r="Z39" s="63"/>
      <c r="AC39" s="63"/>
      <c r="AD39" s="63"/>
      <c r="AE39" s="63"/>
      <c r="AF39" s="63"/>
      <c r="AG39" s="63"/>
      <c r="AH39" s="63"/>
      <c r="AI39" s="63"/>
      <c r="AJ39" s="63"/>
      <c r="AK39" s="63"/>
      <c r="AM39" s="63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3"/>
      <c r="BK39" s="63"/>
      <c r="BL39" s="63"/>
      <c r="BM39" s="88"/>
      <c r="BN39" s="88"/>
      <c r="BO39" s="88"/>
      <c r="BP39" s="88"/>
      <c r="BQ39" s="88"/>
      <c r="BR39" s="88"/>
    </row>
    <row r="40" spans="1:75" ht="14.25" customHeight="1" x14ac:dyDescent="0.3">
      <c r="A40" s="89"/>
      <c r="B40" s="90"/>
      <c r="C40" s="91"/>
      <c r="D40" s="197"/>
      <c r="E40" s="197"/>
      <c r="F40" s="197"/>
      <c r="G40" s="197"/>
      <c r="H40" s="197"/>
      <c r="I40" s="197"/>
      <c r="J40" s="197"/>
      <c r="K40" s="197"/>
      <c r="L40" s="197"/>
      <c r="M40" s="197"/>
      <c r="N40" s="91"/>
      <c r="O40" s="91"/>
      <c r="P40" s="91"/>
      <c r="Q40" s="91"/>
      <c r="R40" s="92"/>
      <c r="S40" s="86"/>
      <c r="T40" s="63"/>
      <c r="V40" s="85"/>
      <c r="W40" s="63"/>
      <c r="X40" s="63"/>
      <c r="Y40" s="63"/>
      <c r="Z40" s="63"/>
      <c r="AC40" s="63"/>
      <c r="AD40" s="63"/>
      <c r="AE40" s="63"/>
      <c r="AF40" s="63"/>
      <c r="AG40" s="63"/>
      <c r="AH40" s="63"/>
      <c r="AI40" s="63"/>
      <c r="AJ40" s="63"/>
      <c r="AK40" s="63"/>
      <c r="AM40" s="63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3"/>
      <c r="BK40" s="63"/>
      <c r="BL40" s="63"/>
      <c r="BM40" s="88"/>
      <c r="BN40" s="88"/>
      <c r="BO40" s="88"/>
      <c r="BP40" s="88"/>
      <c r="BQ40" s="88"/>
      <c r="BR40" s="88"/>
    </row>
    <row r="41" spans="1:75" ht="12.75" customHeight="1" x14ac:dyDescent="0.3">
      <c r="A41" s="86"/>
      <c r="B41" s="86"/>
      <c r="C41" s="86"/>
      <c r="D41" s="63"/>
      <c r="E41" s="63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63"/>
      <c r="V41" s="85"/>
      <c r="W41" s="63"/>
      <c r="X41" s="63"/>
      <c r="Y41" s="63"/>
      <c r="Z41" s="63"/>
      <c r="AC41" s="63"/>
      <c r="AD41" s="63"/>
      <c r="AE41" s="63"/>
      <c r="AF41" s="63"/>
      <c r="AG41" s="63"/>
      <c r="AH41" s="63"/>
      <c r="AI41" s="63"/>
      <c r="AJ41" s="63"/>
      <c r="AK41" s="63"/>
      <c r="AM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</row>
    <row r="42" spans="1:75" ht="12.75" customHeight="1" x14ac:dyDescent="0.3">
      <c r="A42" s="63"/>
      <c r="B42" s="128" t="s">
        <v>158</v>
      </c>
      <c r="C42" s="128" t="s">
        <v>159</v>
      </c>
      <c r="D42" s="128" t="s">
        <v>182</v>
      </c>
      <c r="E42" s="128" t="s">
        <v>183</v>
      </c>
      <c r="F42" s="128" t="s">
        <v>184</v>
      </c>
      <c r="G42" s="128" t="s">
        <v>185</v>
      </c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V42" s="85"/>
      <c r="W42" s="63"/>
      <c r="X42" s="63"/>
      <c r="Y42" s="63"/>
      <c r="Z42" s="63"/>
      <c r="AC42" s="63"/>
      <c r="AD42" s="63"/>
      <c r="AE42" s="63"/>
      <c r="AF42" s="63"/>
      <c r="AG42" s="63"/>
      <c r="AH42" s="63"/>
      <c r="AI42" s="63"/>
      <c r="AJ42" s="63"/>
      <c r="AK42" s="63"/>
      <c r="AM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</row>
    <row r="43" spans="1:75" ht="12.75" customHeight="1" x14ac:dyDescent="0.3">
      <c r="A43" s="63"/>
      <c r="B43" s="12">
        <v>1</v>
      </c>
      <c r="C43" s="14" t="s">
        <v>55</v>
      </c>
      <c r="D43" s="93">
        <v>0.66</v>
      </c>
      <c r="E43" s="93">
        <v>0.79</v>
      </c>
      <c r="F43" s="93">
        <v>0.57999999999999996</v>
      </c>
      <c r="G43" s="93">
        <v>0.57999999999999996</v>
      </c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V43" s="85"/>
      <c r="W43" s="63"/>
      <c r="X43" s="63"/>
      <c r="Y43" s="63"/>
      <c r="Z43" s="63"/>
      <c r="AC43" s="63"/>
      <c r="AD43" s="63"/>
      <c r="AE43" s="63"/>
      <c r="AF43" s="63"/>
      <c r="AG43" s="63"/>
      <c r="AH43" s="63"/>
      <c r="AI43" s="63"/>
      <c r="AJ43" s="63"/>
      <c r="AK43" s="63"/>
      <c r="AM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</row>
    <row r="44" spans="1:75" ht="14.4" x14ac:dyDescent="0.3">
      <c r="A44" s="63"/>
      <c r="B44" s="12">
        <v>2</v>
      </c>
      <c r="C44" s="14" t="s">
        <v>0</v>
      </c>
      <c r="D44" s="93">
        <v>0.76</v>
      </c>
      <c r="E44" s="93">
        <v>0.92</v>
      </c>
      <c r="F44" s="93">
        <v>0.85</v>
      </c>
      <c r="G44" s="93">
        <v>0.88</v>
      </c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V44" s="85"/>
      <c r="W44" s="63"/>
      <c r="X44" s="63"/>
      <c r="Y44" s="63"/>
      <c r="Z44" s="63"/>
      <c r="AC44" s="63"/>
      <c r="AD44" s="63"/>
      <c r="AE44" s="63"/>
      <c r="AF44" s="63"/>
      <c r="AG44" s="63"/>
      <c r="AH44" s="63"/>
      <c r="AI44" s="63"/>
      <c r="AJ44" s="63"/>
      <c r="AK44" s="63"/>
      <c r="AM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</row>
    <row r="45" spans="1:75" ht="14.4" x14ac:dyDescent="0.3">
      <c r="A45" s="63"/>
      <c r="B45" s="12">
        <v>3</v>
      </c>
      <c r="C45" s="14" t="s">
        <v>1</v>
      </c>
      <c r="D45" s="93">
        <v>0.77</v>
      </c>
      <c r="E45" s="93">
        <v>0.79</v>
      </c>
      <c r="F45" s="93">
        <v>0.73</v>
      </c>
      <c r="G45" s="93">
        <v>0.59</v>
      </c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85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M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</row>
    <row r="46" spans="1:75" ht="14.4" x14ac:dyDescent="0.3">
      <c r="A46" s="63"/>
      <c r="B46" s="12">
        <v>4</v>
      </c>
      <c r="C46" s="14" t="s">
        <v>53</v>
      </c>
      <c r="D46" s="93">
        <v>0.89</v>
      </c>
      <c r="E46" s="93">
        <v>0.91</v>
      </c>
      <c r="F46" s="93">
        <v>0.8</v>
      </c>
      <c r="G46" s="93">
        <v>0.81</v>
      </c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85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M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</row>
    <row r="47" spans="1:75" ht="14.4" x14ac:dyDescent="0.3">
      <c r="A47" s="63"/>
      <c r="B47" s="12">
        <v>5</v>
      </c>
      <c r="C47" s="14" t="s">
        <v>2</v>
      </c>
      <c r="D47" s="93">
        <v>0.9</v>
      </c>
      <c r="E47" s="93">
        <v>0.91</v>
      </c>
      <c r="F47" s="93">
        <v>0.96</v>
      </c>
      <c r="G47" s="93">
        <v>0.87</v>
      </c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85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M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</row>
    <row r="48" spans="1:75" ht="14.4" x14ac:dyDescent="0.3">
      <c r="A48" s="63"/>
      <c r="B48" s="12">
        <v>6</v>
      </c>
      <c r="C48" s="14" t="s">
        <v>3</v>
      </c>
      <c r="D48" s="93">
        <v>0.88</v>
      </c>
      <c r="E48" s="93">
        <v>0.91</v>
      </c>
      <c r="F48" s="93">
        <v>0.95</v>
      </c>
      <c r="G48" s="93">
        <v>0.96</v>
      </c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85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M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</row>
    <row r="49" spans="1:75" ht="14.4" x14ac:dyDescent="0.3">
      <c r="A49" s="63"/>
      <c r="B49" s="12">
        <v>7</v>
      </c>
      <c r="C49" s="14" t="s">
        <v>56</v>
      </c>
      <c r="D49" s="93">
        <v>0.96</v>
      </c>
      <c r="E49" s="93">
        <v>0.96</v>
      </c>
      <c r="F49" s="93">
        <v>0.88</v>
      </c>
      <c r="G49" s="93">
        <v>0.92</v>
      </c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85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M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</row>
    <row r="50" spans="1:75" ht="14.4" x14ac:dyDescent="0.3">
      <c r="A50" s="63"/>
      <c r="B50" s="12">
        <v>8</v>
      </c>
      <c r="C50" s="14" t="s">
        <v>4</v>
      </c>
      <c r="D50" s="93">
        <v>0.96</v>
      </c>
      <c r="E50" s="93">
        <v>1</v>
      </c>
      <c r="F50" s="93">
        <v>0.94</v>
      </c>
      <c r="G50" s="93">
        <v>0.93</v>
      </c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85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M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</row>
    <row r="51" spans="1:75" ht="14.4" x14ac:dyDescent="0.3">
      <c r="A51" s="63"/>
      <c r="B51" s="12">
        <v>9</v>
      </c>
      <c r="C51" s="14" t="s">
        <v>62</v>
      </c>
      <c r="D51" s="93">
        <v>0.59</v>
      </c>
      <c r="E51" s="93">
        <v>0.79</v>
      </c>
      <c r="F51" s="93">
        <v>0.87</v>
      </c>
      <c r="G51" s="93">
        <v>0.88</v>
      </c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85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M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</row>
    <row r="52" spans="1:75" ht="14.4" x14ac:dyDescent="0.3">
      <c r="A52" s="63"/>
      <c r="B52" s="12">
        <v>10</v>
      </c>
      <c r="C52" s="14" t="s">
        <v>5</v>
      </c>
      <c r="D52" s="93">
        <v>0.72</v>
      </c>
      <c r="E52" s="93">
        <v>0.66</v>
      </c>
      <c r="F52" s="93">
        <v>0.81</v>
      </c>
      <c r="G52" s="93">
        <v>0.81</v>
      </c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85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M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</row>
    <row r="53" spans="1:75" ht="14.4" x14ac:dyDescent="0.3">
      <c r="A53" s="63"/>
      <c r="B53" s="12">
        <v>11</v>
      </c>
      <c r="C53" s="14" t="s">
        <v>6</v>
      </c>
      <c r="D53" s="93">
        <v>0.79</v>
      </c>
      <c r="E53" s="93">
        <v>0.69</v>
      </c>
      <c r="F53" s="93">
        <v>0.91</v>
      </c>
      <c r="G53" s="93">
        <v>0.83</v>
      </c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85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M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</row>
    <row r="54" spans="1:75" ht="14.4" x14ac:dyDescent="0.3">
      <c r="A54" s="63"/>
      <c r="B54" s="12">
        <v>12</v>
      </c>
      <c r="C54" s="14" t="s">
        <v>138</v>
      </c>
      <c r="D54" s="93">
        <v>0.92</v>
      </c>
      <c r="E54" s="93">
        <v>0.87</v>
      </c>
      <c r="F54" s="93">
        <v>0.95</v>
      </c>
      <c r="G54" s="93">
        <v>0.88</v>
      </c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85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M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</row>
    <row r="55" spans="1:75" ht="14.4" x14ac:dyDescent="0.3">
      <c r="A55" s="63"/>
      <c r="B55" s="12">
        <v>13</v>
      </c>
      <c r="C55" s="14" t="s">
        <v>7</v>
      </c>
      <c r="D55" s="93">
        <v>0.89</v>
      </c>
      <c r="E55" s="93">
        <v>0.91</v>
      </c>
      <c r="F55" s="93">
        <v>0.91</v>
      </c>
      <c r="G55" s="93">
        <v>0.88</v>
      </c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85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M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</row>
    <row r="56" spans="1:75" ht="14.4" x14ac:dyDescent="0.3">
      <c r="A56" s="63"/>
      <c r="B56" s="12">
        <v>14</v>
      </c>
      <c r="C56" s="14" t="s">
        <v>63</v>
      </c>
      <c r="D56" s="93">
        <v>0.85</v>
      </c>
      <c r="E56" s="93">
        <v>0.83</v>
      </c>
      <c r="F56" s="93">
        <v>0.85</v>
      </c>
      <c r="G56" s="93">
        <v>0.88</v>
      </c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85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M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</row>
    <row r="57" spans="1:75" ht="14.4" x14ac:dyDescent="0.3">
      <c r="A57" s="63"/>
      <c r="B57" s="12">
        <v>15</v>
      </c>
      <c r="C57" s="14" t="s">
        <v>57</v>
      </c>
      <c r="D57" s="93">
        <v>0.78</v>
      </c>
      <c r="E57" s="93">
        <v>0.83</v>
      </c>
      <c r="F57" s="93">
        <v>0.96</v>
      </c>
      <c r="G57" s="93">
        <v>0.83</v>
      </c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85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M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</row>
    <row r="58" spans="1:75" ht="14.4" x14ac:dyDescent="0.3">
      <c r="A58" s="63"/>
      <c r="B58" s="12">
        <v>16</v>
      </c>
      <c r="C58" s="14" t="s">
        <v>8</v>
      </c>
      <c r="D58" s="93">
        <v>0.88</v>
      </c>
      <c r="E58" s="93">
        <v>0.78</v>
      </c>
      <c r="F58" s="93">
        <v>0.88</v>
      </c>
      <c r="G58" s="93">
        <v>0.88</v>
      </c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85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M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</row>
    <row r="59" spans="1:75" ht="14.4" x14ac:dyDescent="0.3">
      <c r="A59" s="63"/>
      <c r="B59" s="12">
        <v>17</v>
      </c>
      <c r="C59" s="14" t="s">
        <v>9</v>
      </c>
      <c r="D59" s="93">
        <v>0.61</v>
      </c>
      <c r="E59" s="93">
        <v>0.87</v>
      </c>
      <c r="F59" s="93">
        <v>0.8</v>
      </c>
      <c r="G59" s="93">
        <v>0.81</v>
      </c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85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M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</row>
    <row r="60" spans="1:75" ht="14.4" x14ac:dyDescent="0.3">
      <c r="A60" s="63"/>
      <c r="B60" s="12">
        <v>18</v>
      </c>
      <c r="C60" s="14" t="s">
        <v>10</v>
      </c>
      <c r="D60" s="93">
        <v>0.52</v>
      </c>
      <c r="E60" s="93">
        <v>0.57999999999999996</v>
      </c>
      <c r="F60" s="93">
        <v>0.39</v>
      </c>
      <c r="G60" s="93">
        <v>0.69</v>
      </c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V60" s="85"/>
      <c r="AM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</row>
    <row r="61" spans="1:75" ht="14.4" x14ac:dyDescent="0.3">
      <c r="A61" s="63"/>
      <c r="B61" s="12">
        <v>19</v>
      </c>
      <c r="C61" s="14" t="s">
        <v>64</v>
      </c>
      <c r="D61" s="93">
        <v>0.76</v>
      </c>
      <c r="E61" s="93">
        <v>0.79</v>
      </c>
      <c r="F61" s="93">
        <v>0.69</v>
      </c>
      <c r="G61" s="93">
        <v>0.73</v>
      </c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V61" s="85"/>
      <c r="AM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</row>
    <row r="62" spans="1:75" ht="14.4" x14ac:dyDescent="0.3">
      <c r="A62" s="63"/>
      <c r="B62" s="12">
        <v>20</v>
      </c>
      <c r="C62" s="14" t="s">
        <v>11</v>
      </c>
      <c r="D62" s="93">
        <v>0.76</v>
      </c>
      <c r="E62" s="93">
        <v>0.57999999999999996</v>
      </c>
      <c r="F62" s="93">
        <v>0.76</v>
      </c>
      <c r="G62" s="93">
        <v>0.63</v>
      </c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V62" s="85"/>
      <c r="AM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</row>
    <row r="63" spans="1:75" ht="14.4" x14ac:dyDescent="0.3">
      <c r="A63" s="63"/>
      <c r="B63" s="12">
        <v>21</v>
      </c>
      <c r="C63" s="14" t="s">
        <v>12</v>
      </c>
      <c r="D63" s="93">
        <v>0.42</v>
      </c>
      <c r="E63" s="93">
        <v>0.46</v>
      </c>
      <c r="F63" s="93">
        <v>0.32</v>
      </c>
      <c r="G63" s="93">
        <v>0.42</v>
      </c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V63" s="85"/>
      <c r="AM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</row>
    <row r="64" spans="1:75" ht="14.4" x14ac:dyDescent="0.3">
      <c r="A64" s="63"/>
      <c r="B64" s="12">
        <v>22</v>
      </c>
      <c r="C64" s="14" t="s">
        <v>13</v>
      </c>
      <c r="D64" s="93">
        <v>0.39</v>
      </c>
      <c r="E64" s="93">
        <v>0.4</v>
      </c>
      <c r="F64" s="93">
        <v>0.27</v>
      </c>
      <c r="G64" s="93">
        <v>0.39</v>
      </c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V64" s="85"/>
      <c r="AM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</row>
    <row r="65" spans="1:75" ht="14.4" x14ac:dyDescent="0.3">
      <c r="A65" s="63"/>
      <c r="B65" s="12">
        <v>23</v>
      </c>
      <c r="C65" s="14" t="s">
        <v>14</v>
      </c>
      <c r="D65" s="93">
        <v>0.38</v>
      </c>
      <c r="E65" s="93">
        <v>0.34</v>
      </c>
      <c r="F65" s="93">
        <v>0.43</v>
      </c>
      <c r="G65" s="93">
        <v>0.54</v>
      </c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V65" s="85"/>
      <c r="AM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</row>
    <row r="66" spans="1:75" ht="14.4" x14ac:dyDescent="0.3">
      <c r="A66" s="63"/>
      <c r="B66" s="12">
        <v>24</v>
      </c>
      <c r="C66" s="14" t="s">
        <v>15</v>
      </c>
      <c r="D66" s="93">
        <v>0.43</v>
      </c>
      <c r="E66" s="93">
        <v>0.43</v>
      </c>
      <c r="F66" s="93">
        <v>0.49</v>
      </c>
      <c r="G66" s="93">
        <v>0.52</v>
      </c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V66" s="85"/>
      <c r="AM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</row>
    <row r="67" spans="1:75" ht="14.4" x14ac:dyDescent="0.3">
      <c r="A67" s="63"/>
      <c r="B67" s="12">
        <v>25</v>
      </c>
      <c r="C67" s="14" t="s">
        <v>16</v>
      </c>
      <c r="D67" s="93">
        <v>0.49</v>
      </c>
      <c r="E67" s="93">
        <v>0.42</v>
      </c>
      <c r="F67" s="93">
        <v>0.31</v>
      </c>
      <c r="G67" s="93">
        <v>0.45</v>
      </c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V67" s="85"/>
      <c r="AM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</row>
    <row r="68" spans="1:75" ht="14.4" x14ac:dyDescent="0.3">
      <c r="A68" s="63"/>
      <c r="B68" s="12">
        <v>26</v>
      </c>
      <c r="C68" s="14" t="s">
        <v>58</v>
      </c>
      <c r="D68" s="93">
        <v>0.61</v>
      </c>
      <c r="E68" s="93">
        <v>0.62</v>
      </c>
      <c r="F68" s="93">
        <v>0.7</v>
      </c>
      <c r="G68" s="93">
        <v>0.51</v>
      </c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AM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</row>
    <row r="69" spans="1:75" ht="14.4" x14ac:dyDescent="0.3">
      <c r="A69" s="63"/>
      <c r="B69" s="12">
        <v>27</v>
      </c>
      <c r="C69" s="14" t="s">
        <v>17</v>
      </c>
      <c r="D69" s="93">
        <v>0.63</v>
      </c>
      <c r="E69" s="93">
        <v>0.63</v>
      </c>
      <c r="F69" s="93">
        <v>0.66</v>
      </c>
      <c r="G69" s="93">
        <v>0.76</v>
      </c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AM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</row>
    <row r="70" spans="1:75" ht="14.4" x14ac:dyDescent="0.3">
      <c r="A70" s="63"/>
      <c r="B70" s="12">
        <v>28</v>
      </c>
      <c r="C70" s="14" t="s">
        <v>18</v>
      </c>
      <c r="D70" s="93">
        <v>0.81</v>
      </c>
      <c r="E70" s="93">
        <v>0.83</v>
      </c>
      <c r="F70" s="93">
        <v>0.84</v>
      </c>
      <c r="G70" s="93">
        <v>0.74</v>
      </c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AM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</row>
    <row r="71" spans="1:75" ht="14.4" x14ac:dyDescent="0.3">
      <c r="A71" s="63"/>
      <c r="B71" s="12">
        <v>29</v>
      </c>
      <c r="C71" s="14" t="s">
        <v>139</v>
      </c>
      <c r="D71" s="93">
        <v>0.8</v>
      </c>
      <c r="E71" s="93">
        <v>0.87</v>
      </c>
      <c r="F71" s="93">
        <v>0.8</v>
      </c>
      <c r="G71" s="93">
        <v>0.67</v>
      </c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AM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</row>
    <row r="72" spans="1:75" ht="14.4" x14ac:dyDescent="0.3">
      <c r="A72" s="63"/>
      <c r="B72" s="12">
        <v>30</v>
      </c>
      <c r="C72" s="14" t="s">
        <v>19</v>
      </c>
      <c r="D72" s="93">
        <v>0.55000000000000004</v>
      </c>
      <c r="E72" s="93">
        <v>0.76</v>
      </c>
      <c r="F72" s="93">
        <v>0.61</v>
      </c>
      <c r="G72" s="93">
        <v>0.62</v>
      </c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AM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</row>
    <row r="73" spans="1:75" ht="14.4" x14ac:dyDescent="0.3">
      <c r="A73" s="63"/>
      <c r="B73" s="12">
        <v>31</v>
      </c>
      <c r="C73" s="14" t="s">
        <v>20</v>
      </c>
      <c r="D73" s="93">
        <v>0.47</v>
      </c>
      <c r="E73" s="93">
        <v>0.55000000000000004</v>
      </c>
      <c r="F73" s="93">
        <v>0.4</v>
      </c>
      <c r="G73" s="93">
        <v>0.45</v>
      </c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AM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</row>
    <row r="74" spans="1:75" ht="14.4" x14ac:dyDescent="0.3">
      <c r="A74" s="63"/>
      <c r="B74" s="12">
        <v>32</v>
      </c>
      <c r="C74" s="14" t="s">
        <v>21</v>
      </c>
      <c r="D74" s="93">
        <v>0.34</v>
      </c>
      <c r="E74" s="93">
        <v>0.42</v>
      </c>
      <c r="F74" s="93">
        <v>0.45</v>
      </c>
      <c r="G74" s="93">
        <v>0.51</v>
      </c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AM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</row>
    <row r="75" spans="1:75" ht="14.4" x14ac:dyDescent="0.3">
      <c r="A75" s="63"/>
      <c r="B75" s="12">
        <v>33</v>
      </c>
      <c r="C75" s="14" t="s">
        <v>22</v>
      </c>
      <c r="D75" s="93">
        <v>0.28999999999999998</v>
      </c>
      <c r="E75" s="93">
        <v>0.27</v>
      </c>
      <c r="F75" s="93">
        <v>0.11</v>
      </c>
      <c r="G75" s="93">
        <v>0.36</v>
      </c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AM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</row>
    <row r="76" spans="1:75" ht="14.4" x14ac:dyDescent="0.3">
      <c r="A76" s="63"/>
      <c r="B76" s="12">
        <v>34</v>
      </c>
      <c r="C76" s="14" t="s">
        <v>83</v>
      </c>
      <c r="D76" s="93">
        <v>0.37</v>
      </c>
      <c r="E76" s="93">
        <v>0.4</v>
      </c>
      <c r="F76" s="93">
        <v>0.3</v>
      </c>
      <c r="G76" s="93">
        <v>0.4</v>
      </c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AM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</row>
    <row r="77" spans="1:75" ht="14.4" x14ac:dyDescent="0.3">
      <c r="A77" s="63"/>
      <c r="B77" s="12">
        <v>35</v>
      </c>
      <c r="C77" s="14" t="s">
        <v>59</v>
      </c>
      <c r="D77" s="93">
        <v>0.81</v>
      </c>
      <c r="E77" s="93">
        <v>0.79</v>
      </c>
      <c r="F77" s="93">
        <v>0.87</v>
      </c>
      <c r="G77" s="93">
        <v>0.74</v>
      </c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AM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</row>
    <row r="78" spans="1:75" ht="14.4" x14ac:dyDescent="0.3">
      <c r="A78" s="63"/>
      <c r="B78" s="12">
        <v>36</v>
      </c>
      <c r="C78" s="14" t="s">
        <v>23</v>
      </c>
      <c r="D78" s="93">
        <v>0.53</v>
      </c>
      <c r="E78" s="93">
        <v>0.71</v>
      </c>
      <c r="F78" s="93">
        <v>0.67</v>
      </c>
      <c r="G78" s="93">
        <v>0.68</v>
      </c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AM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</row>
    <row r="79" spans="1:75" ht="14.4" x14ac:dyDescent="0.3">
      <c r="A79" s="63"/>
      <c r="B79" s="12">
        <v>37</v>
      </c>
      <c r="C79" s="14" t="s">
        <v>24</v>
      </c>
      <c r="D79" s="93">
        <v>0.38</v>
      </c>
      <c r="E79" s="93">
        <v>0.61</v>
      </c>
      <c r="F79" s="93">
        <v>0.51</v>
      </c>
      <c r="G79" s="93">
        <v>0.76</v>
      </c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AM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</row>
    <row r="80" spans="1:75" ht="14.4" x14ac:dyDescent="0.3">
      <c r="A80" s="63"/>
      <c r="B80" s="12">
        <v>38</v>
      </c>
      <c r="C80" s="14" t="s">
        <v>65</v>
      </c>
      <c r="D80" s="93">
        <v>0.61</v>
      </c>
      <c r="E80" s="93">
        <v>0.7</v>
      </c>
      <c r="F80" s="93">
        <v>0.69</v>
      </c>
      <c r="G80" s="93">
        <v>0.74</v>
      </c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AM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</row>
    <row r="81" spans="1:75" ht="14.4" x14ac:dyDescent="0.3">
      <c r="A81" s="63"/>
      <c r="B81" s="12">
        <v>39</v>
      </c>
      <c r="C81" s="14" t="s">
        <v>25</v>
      </c>
      <c r="D81" s="93">
        <v>0.76</v>
      </c>
      <c r="E81" s="93">
        <v>0.87</v>
      </c>
      <c r="F81" s="93">
        <v>0.9</v>
      </c>
      <c r="G81" s="93">
        <v>0.8</v>
      </c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AM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</row>
    <row r="82" spans="1:75" ht="14.4" x14ac:dyDescent="0.3">
      <c r="A82" s="63"/>
      <c r="B82" s="12">
        <v>40</v>
      </c>
      <c r="C82" s="14" t="s">
        <v>26</v>
      </c>
      <c r="D82" s="93">
        <v>0.82</v>
      </c>
      <c r="E82" s="93">
        <v>0.83</v>
      </c>
      <c r="F82" s="93">
        <v>0.8</v>
      </c>
      <c r="G82" s="93">
        <v>0.74</v>
      </c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AM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</row>
    <row r="83" spans="1:75" ht="14.4" x14ac:dyDescent="0.3">
      <c r="A83" s="63"/>
      <c r="B83" s="12">
        <v>41</v>
      </c>
      <c r="C83" s="14" t="s">
        <v>27</v>
      </c>
      <c r="D83" s="93">
        <v>0.6</v>
      </c>
      <c r="E83" s="93">
        <v>0.79</v>
      </c>
      <c r="F83" s="93">
        <v>0.68</v>
      </c>
      <c r="G83" s="93">
        <v>0.49</v>
      </c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AM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</row>
    <row r="84" spans="1:75" ht="14.4" x14ac:dyDescent="0.3">
      <c r="A84" s="63"/>
      <c r="B84" s="12">
        <v>42</v>
      </c>
      <c r="C84" s="14" t="s">
        <v>60</v>
      </c>
      <c r="D84" s="93">
        <v>0.68</v>
      </c>
      <c r="E84" s="93">
        <v>0.83</v>
      </c>
      <c r="F84" s="93">
        <v>0.7</v>
      </c>
      <c r="G84" s="93">
        <v>0.76</v>
      </c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AM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</row>
    <row r="85" spans="1:75" ht="14.4" x14ac:dyDescent="0.3">
      <c r="A85" s="63"/>
      <c r="B85" s="12">
        <v>43</v>
      </c>
      <c r="C85" s="14" t="s">
        <v>28</v>
      </c>
      <c r="D85" s="93">
        <v>0.69</v>
      </c>
      <c r="E85" s="93">
        <v>0.63</v>
      </c>
      <c r="F85" s="93">
        <v>0.69</v>
      </c>
      <c r="G85" s="93">
        <v>0.8</v>
      </c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AM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</row>
    <row r="86" spans="1:75" ht="14.4" x14ac:dyDescent="0.3">
      <c r="A86" s="63"/>
      <c r="B86" s="12">
        <v>44</v>
      </c>
      <c r="C86" s="14" t="s">
        <v>29</v>
      </c>
      <c r="D86" s="93">
        <v>0.62</v>
      </c>
      <c r="E86" s="93">
        <v>0.66</v>
      </c>
      <c r="F86" s="93">
        <v>0.45</v>
      </c>
      <c r="G86" s="93">
        <v>0.55000000000000004</v>
      </c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AM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</row>
    <row r="87" spans="1:75" ht="14.4" x14ac:dyDescent="0.3">
      <c r="A87" s="63"/>
      <c r="B87" s="12">
        <v>45</v>
      </c>
      <c r="C87" s="14" t="s">
        <v>30</v>
      </c>
      <c r="D87" s="93">
        <v>0.65</v>
      </c>
      <c r="E87" s="93">
        <v>0.71</v>
      </c>
      <c r="F87" s="93">
        <v>0.51</v>
      </c>
      <c r="G87" s="93">
        <v>0.72</v>
      </c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AM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</row>
    <row r="88" spans="1:75" ht="14.4" x14ac:dyDescent="0.3">
      <c r="A88" s="63"/>
      <c r="B88" s="12">
        <v>46</v>
      </c>
      <c r="C88" s="14" t="s">
        <v>31</v>
      </c>
      <c r="D88" s="93">
        <v>0.6</v>
      </c>
      <c r="E88" s="93">
        <v>0.66</v>
      </c>
      <c r="F88" s="93">
        <v>0.55000000000000004</v>
      </c>
      <c r="G88" s="93">
        <v>0.68</v>
      </c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AM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</row>
    <row r="89" spans="1:75" ht="14.4" x14ac:dyDescent="0.3">
      <c r="A89" s="63"/>
      <c r="B89" s="12">
        <v>47</v>
      </c>
      <c r="C89" s="14" t="s">
        <v>32</v>
      </c>
      <c r="D89" s="93">
        <v>0.67</v>
      </c>
      <c r="E89" s="93">
        <v>0.62</v>
      </c>
      <c r="F89" s="93">
        <v>0.48</v>
      </c>
      <c r="G89" s="93">
        <v>0.65</v>
      </c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AM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</row>
    <row r="90" spans="1:75" ht="14.4" x14ac:dyDescent="0.3">
      <c r="A90" s="63"/>
      <c r="B90" s="12">
        <v>48</v>
      </c>
      <c r="C90" s="14" t="s">
        <v>33</v>
      </c>
      <c r="D90" s="93">
        <v>0.73</v>
      </c>
      <c r="E90" s="93">
        <v>0.7</v>
      </c>
      <c r="F90" s="93">
        <v>0.74</v>
      </c>
      <c r="G90" s="93">
        <v>0.88</v>
      </c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AM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</row>
    <row r="91" spans="1:75" ht="14.4" x14ac:dyDescent="0.3">
      <c r="A91" s="63"/>
      <c r="B91" s="12">
        <v>49</v>
      </c>
      <c r="C91" s="14" t="s">
        <v>54</v>
      </c>
      <c r="D91" s="93">
        <v>0.75</v>
      </c>
      <c r="E91" s="93">
        <v>0.79</v>
      </c>
      <c r="F91" s="93">
        <v>0.87</v>
      </c>
      <c r="G91" s="93">
        <v>0.67</v>
      </c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AM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</row>
    <row r="92" spans="1:75" ht="14.4" x14ac:dyDescent="0.3">
      <c r="A92" s="63"/>
      <c r="B92" s="12">
        <v>50</v>
      </c>
      <c r="C92" s="14" t="s">
        <v>34</v>
      </c>
      <c r="D92" s="93">
        <v>0.59</v>
      </c>
      <c r="E92" s="93">
        <v>0.5</v>
      </c>
      <c r="F92" s="93">
        <v>0.57999999999999996</v>
      </c>
      <c r="G92" s="93">
        <v>0.53</v>
      </c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AM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</row>
    <row r="93" spans="1:75" ht="14.4" x14ac:dyDescent="0.3">
      <c r="A93" s="63"/>
      <c r="B93" s="12">
        <v>51</v>
      </c>
      <c r="C93" s="14" t="s">
        <v>35</v>
      </c>
      <c r="D93" s="93">
        <v>0.69</v>
      </c>
      <c r="E93" s="93">
        <v>0.66</v>
      </c>
      <c r="F93" s="93">
        <v>0.63</v>
      </c>
      <c r="G93" s="93">
        <v>0.56000000000000005</v>
      </c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AM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</row>
    <row r="94" spans="1:75" ht="14.4" x14ac:dyDescent="0.3">
      <c r="A94" s="63"/>
      <c r="B94" s="12">
        <v>52</v>
      </c>
      <c r="C94" s="14" t="s">
        <v>36</v>
      </c>
      <c r="D94" s="93">
        <v>0.73</v>
      </c>
      <c r="E94" s="93">
        <v>0.71</v>
      </c>
      <c r="F94" s="93">
        <v>0.74</v>
      </c>
      <c r="G94" s="93">
        <v>0.78</v>
      </c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AM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</row>
    <row r="95" spans="1:75" ht="14.4" x14ac:dyDescent="0.3">
      <c r="A95" s="63"/>
      <c r="B95" s="12">
        <v>53</v>
      </c>
      <c r="C95" s="14" t="s">
        <v>37</v>
      </c>
      <c r="D95" s="93">
        <v>0.55000000000000004</v>
      </c>
      <c r="E95" s="93">
        <v>0.56999999999999995</v>
      </c>
      <c r="F95" s="93">
        <v>0.65</v>
      </c>
      <c r="G95" s="93">
        <v>0.59</v>
      </c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AM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</row>
    <row r="96" spans="1:75" ht="14.4" x14ac:dyDescent="0.3">
      <c r="A96" s="63"/>
      <c r="B96" s="12">
        <v>54</v>
      </c>
      <c r="C96" s="14" t="s">
        <v>38</v>
      </c>
      <c r="D96" s="93">
        <v>0.56000000000000005</v>
      </c>
      <c r="E96" s="93">
        <v>0.62</v>
      </c>
      <c r="F96" s="93">
        <v>0.63</v>
      </c>
      <c r="G96" s="93">
        <v>0.67</v>
      </c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AM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</row>
    <row r="97" spans="1:75" ht="14.4" x14ac:dyDescent="0.3">
      <c r="A97" s="63"/>
      <c r="B97" s="12">
        <v>55</v>
      </c>
      <c r="C97" s="14" t="s">
        <v>39</v>
      </c>
      <c r="D97" s="93">
        <v>0.65</v>
      </c>
      <c r="E97" s="93">
        <v>0.67</v>
      </c>
      <c r="F97" s="93">
        <v>0.62</v>
      </c>
      <c r="G97" s="93">
        <v>0.64</v>
      </c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AM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</row>
    <row r="98" spans="1:75" ht="14.4" x14ac:dyDescent="0.3">
      <c r="A98" s="63"/>
      <c r="B98" s="12">
        <v>56</v>
      </c>
      <c r="C98" s="14" t="s">
        <v>140</v>
      </c>
      <c r="D98" s="93">
        <v>0.47</v>
      </c>
      <c r="E98" s="93">
        <v>0.71</v>
      </c>
      <c r="F98" s="93">
        <v>0.63</v>
      </c>
      <c r="G98" s="93">
        <v>0.6</v>
      </c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AM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</row>
    <row r="99" spans="1:75" ht="14.4" x14ac:dyDescent="0.3">
      <c r="A99" s="63"/>
      <c r="B99" s="12">
        <v>57</v>
      </c>
      <c r="C99" s="14" t="s">
        <v>40</v>
      </c>
      <c r="D99" s="93">
        <v>0.56999999999999995</v>
      </c>
      <c r="E99" s="93">
        <v>0.78</v>
      </c>
      <c r="F99" s="93">
        <v>0.8</v>
      </c>
      <c r="G99" s="93">
        <v>0.6</v>
      </c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AM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</row>
    <row r="100" spans="1:75" ht="14.4" x14ac:dyDescent="0.3">
      <c r="A100" s="63"/>
      <c r="B100" s="12">
        <v>58</v>
      </c>
      <c r="C100" s="14" t="s">
        <v>66</v>
      </c>
      <c r="D100" s="93">
        <v>0.67</v>
      </c>
      <c r="E100" s="93">
        <v>0.65</v>
      </c>
      <c r="F100" s="93">
        <v>0.7</v>
      </c>
      <c r="G100" s="93">
        <v>0.6</v>
      </c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AM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</row>
    <row r="101" spans="1:75" ht="14.4" x14ac:dyDescent="0.3">
      <c r="A101" s="63"/>
      <c r="B101" s="12">
        <v>59</v>
      </c>
      <c r="C101" s="14" t="s">
        <v>41</v>
      </c>
      <c r="D101" s="93">
        <v>0.59</v>
      </c>
      <c r="E101" s="93">
        <v>0.7</v>
      </c>
      <c r="F101" s="93">
        <v>0.7</v>
      </c>
      <c r="G101" s="93">
        <v>0.6</v>
      </c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AM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</row>
    <row r="102" spans="1:75" ht="14.4" x14ac:dyDescent="0.3">
      <c r="A102" s="63"/>
      <c r="B102" s="12">
        <v>60</v>
      </c>
      <c r="C102" s="14" t="s">
        <v>42</v>
      </c>
      <c r="D102" s="93">
        <v>0.79</v>
      </c>
      <c r="E102" s="93">
        <v>0.62</v>
      </c>
      <c r="F102" s="93">
        <v>0.56999999999999995</v>
      </c>
      <c r="G102" s="93">
        <v>0.6</v>
      </c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AM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</row>
    <row r="103" spans="1:75" ht="14.4" x14ac:dyDescent="0.3">
      <c r="A103" s="63"/>
      <c r="B103" s="12">
        <v>61</v>
      </c>
      <c r="C103" s="14" t="s">
        <v>61</v>
      </c>
      <c r="D103" s="93">
        <v>0.69</v>
      </c>
      <c r="E103" s="93">
        <v>0.66</v>
      </c>
      <c r="F103" s="93">
        <v>0.7</v>
      </c>
      <c r="G103" s="93">
        <v>0.8</v>
      </c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AM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</row>
    <row r="104" spans="1:75" ht="14.4" x14ac:dyDescent="0.3">
      <c r="A104" s="63"/>
      <c r="B104" s="12">
        <v>62</v>
      </c>
      <c r="C104" s="14" t="s">
        <v>43</v>
      </c>
      <c r="D104" s="93">
        <v>0.71</v>
      </c>
      <c r="E104" s="93">
        <v>0.77</v>
      </c>
      <c r="F104" s="93">
        <v>0.65</v>
      </c>
      <c r="G104" s="93">
        <v>0.82</v>
      </c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AM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</row>
    <row r="105" spans="1:75" ht="14.4" x14ac:dyDescent="0.3">
      <c r="A105" s="63"/>
      <c r="B105" s="12">
        <v>63</v>
      </c>
      <c r="C105" s="14" t="s">
        <v>44</v>
      </c>
      <c r="D105" s="93">
        <v>0.74</v>
      </c>
      <c r="E105" s="93">
        <v>0.8</v>
      </c>
      <c r="F105" s="93">
        <v>0.85</v>
      </c>
      <c r="G105" s="93">
        <v>0.67</v>
      </c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AM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</row>
    <row r="106" spans="1:75" ht="14.4" x14ac:dyDescent="0.3">
      <c r="A106" s="63"/>
      <c r="B106" s="12">
        <v>64</v>
      </c>
      <c r="C106" s="14" t="s">
        <v>45</v>
      </c>
      <c r="D106" s="93">
        <v>0.7</v>
      </c>
      <c r="E106" s="93">
        <v>0.71</v>
      </c>
      <c r="F106" s="93">
        <v>0.63</v>
      </c>
      <c r="G106" s="93">
        <v>0.7</v>
      </c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AM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</row>
    <row r="107" spans="1:75" ht="14.4" x14ac:dyDescent="0.3">
      <c r="A107" s="63"/>
      <c r="B107" s="12">
        <v>65</v>
      </c>
      <c r="C107" s="14" t="s">
        <v>46</v>
      </c>
      <c r="D107" s="93">
        <v>0.61</v>
      </c>
      <c r="E107" s="93">
        <v>0.62</v>
      </c>
      <c r="F107" s="93">
        <v>0.45</v>
      </c>
      <c r="G107" s="93">
        <v>0.65</v>
      </c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AM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</row>
    <row r="108" spans="1:75" ht="14.4" x14ac:dyDescent="0.3">
      <c r="A108" s="63"/>
      <c r="B108" s="12">
        <v>66</v>
      </c>
      <c r="C108" s="14" t="s">
        <v>47</v>
      </c>
      <c r="D108" s="93">
        <v>0.55000000000000004</v>
      </c>
      <c r="E108" s="93">
        <v>0.7</v>
      </c>
      <c r="F108" s="93">
        <v>0.54</v>
      </c>
      <c r="G108" s="93">
        <v>0.67</v>
      </c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AM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</row>
    <row r="109" spans="1:75" ht="14.4" x14ac:dyDescent="0.3">
      <c r="A109" s="63"/>
      <c r="B109" s="12">
        <v>67</v>
      </c>
      <c r="C109" s="14" t="s">
        <v>48</v>
      </c>
      <c r="D109" s="93">
        <v>0.45</v>
      </c>
      <c r="E109" s="93">
        <v>0.42</v>
      </c>
      <c r="F109" s="93">
        <v>0.55000000000000004</v>
      </c>
      <c r="G109" s="93">
        <v>0.49</v>
      </c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AM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</row>
    <row r="110" spans="1:75" ht="14.4" x14ac:dyDescent="0.3">
      <c r="A110" s="63"/>
      <c r="B110" s="12">
        <v>68</v>
      </c>
      <c r="C110" s="14" t="s">
        <v>49</v>
      </c>
      <c r="D110" s="93">
        <v>0.51</v>
      </c>
      <c r="E110" s="93">
        <v>0.55000000000000004</v>
      </c>
      <c r="F110" s="93">
        <v>0.5</v>
      </c>
      <c r="G110" s="93">
        <v>0.62</v>
      </c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AM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</row>
    <row r="111" spans="1:75" ht="14.4" x14ac:dyDescent="0.3">
      <c r="A111" s="63"/>
      <c r="B111" s="12">
        <v>69</v>
      </c>
      <c r="C111" s="14" t="s">
        <v>50</v>
      </c>
      <c r="D111" s="93">
        <v>0.81</v>
      </c>
      <c r="E111" s="93">
        <v>0.87</v>
      </c>
      <c r="F111" s="93">
        <v>0.91</v>
      </c>
      <c r="G111" s="93">
        <v>0.74</v>
      </c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AM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</row>
    <row r="112" spans="1:75" ht="14.4" x14ac:dyDescent="0.3">
      <c r="A112" s="63"/>
      <c r="B112" s="12">
        <v>70</v>
      </c>
      <c r="C112" s="14" t="s">
        <v>51</v>
      </c>
      <c r="D112" s="93">
        <v>0.7</v>
      </c>
      <c r="E112" s="93">
        <v>0.71</v>
      </c>
      <c r="F112" s="93">
        <v>0.8</v>
      </c>
      <c r="G112" s="93">
        <v>0.7</v>
      </c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AM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</row>
    <row r="113" spans="1:75" ht="14.4" x14ac:dyDescent="0.3">
      <c r="A113" s="63"/>
      <c r="B113" s="12">
        <v>71</v>
      </c>
      <c r="C113" s="14" t="s">
        <v>52</v>
      </c>
      <c r="D113" s="93">
        <v>0.66</v>
      </c>
      <c r="E113" s="93">
        <v>0.75</v>
      </c>
      <c r="F113" s="93">
        <v>0.8</v>
      </c>
      <c r="G113" s="93">
        <v>0.74</v>
      </c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AM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</row>
    <row r="114" spans="1:75" ht="14.4" x14ac:dyDescent="0.3">
      <c r="A114" s="63"/>
      <c r="B114" s="12">
        <v>72</v>
      </c>
      <c r="C114" s="14" t="s">
        <v>160</v>
      </c>
      <c r="D114" s="93"/>
      <c r="E114" s="93"/>
      <c r="F114" s="93"/>
      <c r="G114" s="9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AM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</row>
    <row r="115" spans="1:75" ht="14.4" x14ac:dyDescent="0.3">
      <c r="A115" s="63"/>
      <c r="B115" s="12">
        <v>73</v>
      </c>
      <c r="C115" s="13" t="s">
        <v>161</v>
      </c>
      <c r="D115" s="93"/>
      <c r="E115" s="93"/>
      <c r="F115" s="93"/>
      <c r="G115" s="9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AM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</row>
    <row r="116" spans="1:75" ht="14.4" x14ac:dyDescent="0.3">
      <c r="A116" s="63"/>
      <c r="B116" s="12">
        <v>74</v>
      </c>
      <c r="C116" s="13" t="s">
        <v>162</v>
      </c>
      <c r="D116" s="93"/>
      <c r="E116" s="93"/>
      <c r="F116" s="93"/>
      <c r="G116" s="9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AM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</row>
    <row r="117" spans="1:75" ht="14.4" x14ac:dyDescent="0.3">
      <c r="A117" s="63"/>
      <c r="B117" s="12">
        <v>75</v>
      </c>
      <c r="C117" s="13" t="s">
        <v>163</v>
      </c>
      <c r="D117" s="93"/>
      <c r="E117" s="93"/>
      <c r="F117" s="93"/>
      <c r="G117" s="9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AM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</row>
    <row r="118" spans="1:75" ht="14.4" x14ac:dyDescent="0.3">
      <c r="A118" s="63"/>
      <c r="B118" s="12">
        <v>76</v>
      </c>
      <c r="C118" s="13" t="s">
        <v>164</v>
      </c>
      <c r="D118" s="93"/>
      <c r="E118" s="93"/>
      <c r="F118" s="93"/>
      <c r="G118" s="9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AM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</row>
    <row r="119" spans="1:75" ht="14.4" x14ac:dyDescent="0.3">
      <c r="A119" s="63"/>
      <c r="B119" s="12">
        <v>77</v>
      </c>
      <c r="C119" s="13" t="s">
        <v>165</v>
      </c>
      <c r="D119" s="93"/>
      <c r="E119" s="93"/>
      <c r="F119" s="93"/>
      <c r="G119" s="9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AM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</row>
    <row r="120" spans="1:75" ht="14.4" x14ac:dyDescent="0.3">
      <c r="A120" s="63"/>
      <c r="B120" s="12">
        <v>78</v>
      </c>
      <c r="C120" s="13" t="s">
        <v>166</v>
      </c>
      <c r="D120" s="93"/>
      <c r="E120" s="93"/>
      <c r="F120" s="93"/>
      <c r="G120" s="9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AM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</row>
    <row r="121" spans="1:75" ht="14.4" x14ac:dyDescent="0.3">
      <c r="A121" s="63"/>
      <c r="B121" s="12">
        <v>79</v>
      </c>
      <c r="C121" s="13" t="s">
        <v>167</v>
      </c>
      <c r="D121" s="93"/>
      <c r="E121" s="93"/>
      <c r="F121" s="93"/>
      <c r="G121" s="9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AM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</row>
    <row r="122" spans="1:75" ht="14.4" x14ac:dyDescent="0.3">
      <c r="A122" s="63"/>
      <c r="B122" s="12">
        <v>80</v>
      </c>
      <c r="C122" s="13" t="s">
        <v>168</v>
      </c>
      <c r="D122" s="93"/>
      <c r="E122" s="93"/>
      <c r="F122" s="93"/>
      <c r="G122" s="9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AM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</row>
    <row r="123" spans="1:75" ht="14.4" x14ac:dyDescent="0.3">
      <c r="A123" s="63"/>
      <c r="B123" s="12">
        <v>81</v>
      </c>
      <c r="C123" s="13" t="s">
        <v>169</v>
      </c>
      <c r="D123" s="93"/>
      <c r="E123" s="93"/>
      <c r="F123" s="93"/>
      <c r="G123" s="9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AM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</row>
    <row r="124" spans="1:75" ht="14.4" x14ac:dyDescent="0.3">
      <c r="A124" s="63"/>
      <c r="B124" s="12">
        <v>82</v>
      </c>
      <c r="C124" s="13" t="s">
        <v>170</v>
      </c>
      <c r="D124" s="93"/>
      <c r="E124" s="93"/>
      <c r="F124" s="93"/>
      <c r="G124" s="9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AM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</row>
    <row r="125" spans="1:75" ht="14.4" x14ac:dyDescent="0.3">
      <c r="A125" s="63"/>
      <c r="B125" s="12">
        <v>83</v>
      </c>
      <c r="C125" s="13" t="s">
        <v>171</v>
      </c>
      <c r="D125" s="93"/>
      <c r="E125" s="93"/>
      <c r="F125" s="93"/>
      <c r="G125" s="9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AM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</row>
    <row r="126" spans="1:75" ht="14.4" x14ac:dyDescent="0.3">
      <c r="A126" s="63"/>
      <c r="B126" s="12">
        <v>84</v>
      </c>
      <c r="C126" s="13" t="s">
        <v>172</v>
      </c>
      <c r="D126" s="93"/>
      <c r="E126" s="93"/>
      <c r="F126" s="93"/>
      <c r="G126" s="9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AM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</row>
    <row r="127" spans="1:75" ht="14.4" x14ac:dyDescent="0.3">
      <c r="A127" s="63"/>
      <c r="B127" s="63"/>
      <c r="C127" s="63"/>
      <c r="D127" s="93"/>
      <c r="E127" s="93"/>
      <c r="F127" s="93"/>
      <c r="G127" s="9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AM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</row>
    <row r="128" spans="1:75" ht="14.4" x14ac:dyDescent="0.3">
      <c r="A128" s="63"/>
      <c r="B128" s="63"/>
      <c r="C128" s="63"/>
      <c r="D128" s="93"/>
      <c r="E128" s="93"/>
      <c r="F128" s="93"/>
      <c r="G128" s="9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AM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</row>
    <row r="129" spans="1:75" ht="14.4" x14ac:dyDescent="0.3">
      <c r="A129" s="63"/>
      <c r="B129" s="63"/>
      <c r="C129" s="63"/>
      <c r="D129" s="93"/>
      <c r="E129" s="93"/>
      <c r="F129" s="93"/>
      <c r="G129" s="9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AM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</row>
    <row r="130" spans="1:75" ht="14.4" x14ac:dyDescent="0.3">
      <c r="A130" s="63"/>
      <c r="B130" s="63"/>
      <c r="C130" s="63"/>
      <c r="D130" s="93"/>
      <c r="E130" s="93"/>
      <c r="F130" s="93"/>
      <c r="G130" s="9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AM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</row>
    <row r="131" spans="1:75" x14ac:dyDescent="0.25">
      <c r="A131" s="63"/>
      <c r="B131" s="63"/>
      <c r="C131" s="63"/>
      <c r="D131" s="63"/>
      <c r="E131" s="86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AM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3"/>
      <c r="BR131" s="63"/>
      <c r="BS131" s="63"/>
      <c r="BT131" s="63"/>
      <c r="BU131" s="63"/>
      <c r="BV131" s="63"/>
      <c r="BW131" s="63"/>
    </row>
    <row r="132" spans="1:75" x14ac:dyDescent="0.25">
      <c r="A132" s="63"/>
      <c r="B132" s="63"/>
      <c r="C132" s="63"/>
      <c r="D132" s="63"/>
      <c r="E132" s="86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AM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</row>
    <row r="133" spans="1:75" x14ac:dyDescent="0.25">
      <c r="A133" s="63"/>
      <c r="B133" s="63"/>
      <c r="C133" s="63"/>
      <c r="D133" s="63"/>
      <c r="E133" s="86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AM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</row>
    <row r="134" spans="1:75" x14ac:dyDescent="0.25">
      <c r="A134" s="63"/>
      <c r="B134" s="63"/>
      <c r="C134" s="63"/>
      <c r="D134" s="63"/>
      <c r="E134" s="86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AM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</row>
    <row r="135" spans="1:75" x14ac:dyDescent="0.25">
      <c r="A135" s="63"/>
      <c r="B135" s="63"/>
      <c r="C135" s="63"/>
      <c r="D135" s="63"/>
      <c r="E135" s="86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AM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</row>
    <row r="136" spans="1:75" x14ac:dyDescent="0.25">
      <c r="A136" s="63"/>
      <c r="B136" s="63"/>
      <c r="C136" s="63"/>
      <c r="D136" s="63"/>
      <c r="E136" s="86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AM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  <c r="BQ136" s="63"/>
      <c r="BR136" s="63"/>
      <c r="BS136" s="63"/>
      <c r="BT136" s="63"/>
      <c r="BU136" s="63"/>
      <c r="BV136" s="63"/>
      <c r="BW136" s="63"/>
    </row>
    <row r="137" spans="1:75" x14ac:dyDescent="0.25">
      <c r="A137" s="63"/>
      <c r="B137" s="63"/>
      <c r="C137" s="63"/>
      <c r="D137" s="63"/>
      <c r="E137" s="86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AM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</row>
    <row r="138" spans="1:75" x14ac:dyDescent="0.25">
      <c r="A138" s="63"/>
      <c r="B138" s="63"/>
      <c r="C138" s="63"/>
      <c r="D138" s="63"/>
      <c r="E138" s="86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AM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3"/>
      <c r="BR138" s="63"/>
      <c r="BS138" s="63"/>
      <c r="BT138" s="63"/>
      <c r="BU138" s="63"/>
      <c r="BV138" s="63"/>
      <c r="BW138" s="63"/>
    </row>
    <row r="139" spans="1:75" x14ac:dyDescent="0.25">
      <c r="A139" s="63"/>
      <c r="B139" s="63"/>
      <c r="C139" s="63"/>
      <c r="D139" s="63"/>
      <c r="E139" s="86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AM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</row>
    <row r="140" spans="1:75" x14ac:dyDescent="0.25">
      <c r="A140" s="63"/>
      <c r="B140" s="63"/>
      <c r="C140" s="63"/>
      <c r="D140" s="63"/>
      <c r="E140" s="86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AM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  <c r="BQ140" s="63"/>
      <c r="BR140" s="63"/>
      <c r="BS140" s="63"/>
      <c r="BT140" s="63"/>
      <c r="BU140" s="63"/>
      <c r="BV140" s="63"/>
      <c r="BW140" s="63"/>
    </row>
    <row r="141" spans="1:75" x14ac:dyDescent="0.25">
      <c r="A141" s="63"/>
      <c r="B141" s="63"/>
      <c r="C141" s="63"/>
      <c r="D141" s="63"/>
      <c r="E141" s="86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AM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</row>
    <row r="142" spans="1:75" x14ac:dyDescent="0.25">
      <c r="A142" s="63"/>
      <c r="B142" s="63"/>
      <c r="C142" s="63"/>
      <c r="D142" s="63"/>
      <c r="E142" s="86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AM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</row>
    <row r="143" spans="1:75" x14ac:dyDescent="0.25">
      <c r="A143" s="63"/>
      <c r="B143" s="63"/>
      <c r="C143" s="63"/>
      <c r="D143" s="63"/>
      <c r="E143" s="86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AM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</row>
    <row r="144" spans="1:75" x14ac:dyDescent="0.25">
      <c r="A144" s="63"/>
      <c r="B144" s="63"/>
      <c r="C144" s="63"/>
      <c r="D144" s="63"/>
      <c r="E144" s="86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AM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</row>
    <row r="145" spans="1:75" x14ac:dyDescent="0.25">
      <c r="A145" s="63"/>
      <c r="B145" s="63"/>
      <c r="C145" s="63"/>
      <c r="D145" s="63"/>
      <c r="E145" s="86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AM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  <c r="BQ145" s="63"/>
      <c r="BR145" s="63"/>
      <c r="BS145" s="63"/>
      <c r="BT145" s="63"/>
      <c r="BU145" s="63"/>
      <c r="BV145" s="63"/>
      <c r="BW145" s="63"/>
    </row>
    <row r="146" spans="1:75" x14ac:dyDescent="0.25">
      <c r="A146" s="63"/>
      <c r="B146" s="63"/>
      <c r="C146" s="63"/>
      <c r="D146" s="63"/>
      <c r="E146" s="86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AM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</row>
    <row r="147" spans="1:75" x14ac:dyDescent="0.25">
      <c r="A147" s="63"/>
      <c r="B147" s="63"/>
      <c r="C147" s="63"/>
      <c r="D147" s="63"/>
      <c r="E147" s="86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AM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</row>
    <row r="148" spans="1:75" x14ac:dyDescent="0.25">
      <c r="A148" s="63"/>
      <c r="B148" s="63"/>
      <c r="C148" s="63"/>
      <c r="D148" s="63"/>
      <c r="E148" s="86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AM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</row>
    <row r="149" spans="1:75" x14ac:dyDescent="0.25">
      <c r="A149" s="63"/>
      <c r="B149" s="63"/>
      <c r="C149" s="86"/>
      <c r="D149" s="86"/>
      <c r="E149" s="86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AM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</row>
    <row r="150" spans="1:75" x14ac:dyDescent="0.25">
      <c r="A150" s="63"/>
      <c r="B150" s="63"/>
      <c r="C150" s="86"/>
      <c r="D150" s="86"/>
      <c r="E150" s="86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AM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</row>
    <row r="151" spans="1:75" x14ac:dyDescent="0.25">
      <c r="A151" s="63"/>
      <c r="B151" s="63"/>
      <c r="C151" s="86"/>
      <c r="D151" s="86"/>
      <c r="E151" s="86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AM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</row>
    <row r="152" spans="1:75" x14ac:dyDescent="0.25">
      <c r="A152" s="63"/>
      <c r="B152" s="63"/>
      <c r="C152" s="86"/>
      <c r="D152" s="86"/>
      <c r="E152" s="86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AM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</row>
    <row r="153" spans="1:75" x14ac:dyDescent="0.25">
      <c r="A153" s="63"/>
      <c r="B153" s="63"/>
      <c r="C153" s="86"/>
      <c r="D153" s="86"/>
      <c r="E153" s="86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AM153" s="63"/>
      <c r="BE153" s="63"/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  <c r="BQ153" s="63"/>
      <c r="BR153" s="63"/>
      <c r="BS153" s="63"/>
      <c r="BT153" s="63"/>
      <c r="BU153" s="63"/>
      <c r="BV153" s="63"/>
      <c r="BW153" s="63"/>
    </row>
    <row r="154" spans="1:75" x14ac:dyDescent="0.25">
      <c r="A154" s="63"/>
      <c r="B154" s="63"/>
      <c r="C154" s="86"/>
      <c r="D154" s="86"/>
      <c r="E154" s="86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AM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3"/>
      <c r="BR154" s="63"/>
      <c r="BS154" s="63"/>
      <c r="BT154" s="63"/>
      <c r="BU154" s="63"/>
      <c r="BV154" s="63"/>
      <c r="BW154" s="63"/>
    </row>
    <row r="155" spans="1:75" x14ac:dyDescent="0.25">
      <c r="A155" s="63"/>
      <c r="B155" s="63"/>
      <c r="C155" s="86"/>
      <c r="D155" s="86"/>
      <c r="E155" s="86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AM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</row>
    <row r="156" spans="1:75" x14ac:dyDescent="0.25">
      <c r="A156" s="63"/>
      <c r="B156" s="63"/>
      <c r="C156" s="86"/>
      <c r="D156" s="86"/>
      <c r="E156" s="86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AM156" s="63"/>
      <c r="BE156" s="63"/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  <c r="BQ156" s="63"/>
      <c r="BR156" s="63"/>
      <c r="BS156" s="63"/>
      <c r="BT156" s="63"/>
      <c r="BU156" s="63"/>
      <c r="BV156" s="63"/>
      <c r="BW156" s="63"/>
    </row>
    <row r="157" spans="1:75" x14ac:dyDescent="0.25">
      <c r="A157" s="63"/>
      <c r="B157" s="63"/>
      <c r="C157" s="86"/>
      <c r="D157" s="86"/>
      <c r="E157" s="86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AM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</row>
    <row r="158" spans="1:75" x14ac:dyDescent="0.25">
      <c r="A158" s="63"/>
      <c r="B158" s="63"/>
      <c r="C158" s="86"/>
      <c r="D158" s="86"/>
      <c r="E158" s="86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AM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</row>
    <row r="159" spans="1:75" x14ac:dyDescent="0.25">
      <c r="A159" s="63"/>
      <c r="B159" s="63"/>
      <c r="C159" s="86"/>
      <c r="D159" s="86"/>
      <c r="E159" s="86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AM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</row>
    <row r="160" spans="1:75" x14ac:dyDescent="0.25">
      <c r="A160" s="63"/>
      <c r="B160" s="63"/>
      <c r="C160" s="86"/>
      <c r="D160" s="86"/>
      <c r="E160" s="86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AM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/>
    </row>
    <row r="161" spans="1:75" x14ac:dyDescent="0.25">
      <c r="A161" s="63"/>
      <c r="B161" s="63"/>
      <c r="C161" s="86"/>
      <c r="D161" s="86"/>
      <c r="E161" s="86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AM161" s="63"/>
      <c r="BE161" s="63"/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/>
    </row>
    <row r="162" spans="1:75" x14ac:dyDescent="0.25">
      <c r="A162" s="63"/>
      <c r="B162" s="63"/>
      <c r="C162" s="86"/>
      <c r="D162" s="86"/>
      <c r="E162" s="86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AM162" s="63"/>
      <c r="BE162" s="63"/>
      <c r="BF162" s="63"/>
      <c r="BG162" s="63"/>
      <c r="BH162" s="63"/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/>
    </row>
    <row r="163" spans="1:75" x14ac:dyDescent="0.25">
      <c r="A163" s="63"/>
      <c r="B163" s="63"/>
      <c r="C163" s="86"/>
      <c r="D163" s="86"/>
      <c r="E163" s="86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AM163" s="63"/>
      <c r="BE163" s="63"/>
      <c r="BF163" s="63"/>
      <c r="BG163" s="63"/>
      <c r="BH163" s="63"/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/>
    </row>
    <row r="164" spans="1:75" x14ac:dyDescent="0.25">
      <c r="A164" s="63"/>
      <c r="B164" s="63"/>
      <c r="C164" s="86"/>
      <c r="D164" s="86"/>
      <c r="E164" s="86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AM164" s="63"/>
      <c r="BE164" s="63"/>
      <c r="BF164" s="63"/>
      <c r="BG164" s="63"/>
      <c r="BH164" s="63"/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/>
    </row>
    <row r="165" spans="1:75" x14ac:dyDescent="0.25">
      <c r="A165" s="63"/>
      <c r="B165" s="63"/>
      <c r="C165" s="86"/>
      <c r="D165" s="86"/>
      <c r="E165" s="86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AM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</row>
    <row r="166" spans="1:75" x14ac:dyDescent="0.25">
      <c r="A166" s="63"/>
      <c r="B166" s="63"/>
      <c r="C166" s="86"/>
      <c r="D166" s="86"/>
      <c r="E166" s="86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AM166" s="63"/>
      <c r="BE166" s="63"/>
      <c r="BF166" s="63"/>
      <c r="BG166" s="63"/>
      <c r="BH166" s="63"/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/>
    </row>
    <row r="167" spans="1:75" x14ac:dyDescent="0.25">
      <c r="A167" s="63"/>
      <c r="B167" s="63"/>
      <c r="C167" s="86"/>
      <c r="D167" s="86"/>
      <c r="E167" s="86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AM167" s="63"/>
      <c r="BE167" s="63"/>
      <c r="BF167" s="63"/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/>
    </row>
    <row r="168" spans="1:75" x14ac:dyDescent="0.25">
      <c r="A168" s="63"/>
      <c r="B168" s="63"/>
      <c r="C168" s="86"/>
      <c r="D168" s="86"/>
      <c r="E168" s="86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AM168" s="63"/>
      <c r="BE168" s="63"/>
      <c r="BF168" s="63"/>
      <c r="BG168" s="63"/>
      <c r="BH168" s="63"/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/>
    </row>
    <row r="169" spans="1:75" x14ac:dyDescent="0.25">
      <c r="A169" s="63"/>
      <c r="B169" s="63"/>
      <c r="C169" s="86"/>
      <c r="D169" s="86"/>
      <c r="E169" s="86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AM169" s="63"/>
      <c r="BE169" s="63"/>
      <c r="BF169" s="63"/>
      <c r="BG169" s="63"/>
      <c r="BH169" s="63"/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/>
    </row>
    <row r="170" spans="1:75" x14ac:dyDescent="0.25">
      <c r="A170" s="63"/>
      <c r="B170" s="63"/>
      <c r="C170" s="86"/>
      <c r="D170" s="86"/>
      <c r="E170" s="86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AM170" s="63"/>
      <c r="BE170" s="63"/>
      <c r="BF170" s="63"/>
      <c r="BG170" s="63"/>
      <c r="BH170" s="63"/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/>
    </row>
    <row r="171" spans="1:75" x14ac:dyDescent="0.25">
      <c r="A171" s="63"/>
      <c r="B171" s="63"/>
      <c r="C171" s="86"/>
      <c r="D171" s="86"/>
      <c r="E171" s="86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AM171" s="63"/>
      <c r="BE171" s="63"/>
      <c r="BF171" s="63"/>
      <c r="BG171" s="63"/>
      <c r="BH171" s="63"/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/>
    </row>
    <row r="172" spans="1:75" x14ac:dyDescent="0.25">
      <c r="A172" s="63"/>
      <c r="B172" s="63"/>
      <c r="C172" s="86"/>
      <c r="D172" s="86"/>
      <c r="E172" s="86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AM172" s="63"/>
      <c r="BE172" s="63"/>
      <c r="BF172" s="63"/>
      <c r="BG172" s="63"/>
      <c r="BH172" s="63"/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/>
    </row>
    <row r="173" spans="1:75" x14ac:dyDescent="0.25">
      <c r="A173" s="63"/>
      <c r="B173" s="63"/>
      <c r="C173" s="86"/>
      <c r="D173" s="86"/>
      <c r="E173" s="86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AM173" s="63"/>
      <c r="BE173" s="63"/>
      <c r="BF173" s="63"/>
      <c r="BG173" s="63"/>
      <c r="BH173" s="63"/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/>
    </row>
    <row r="174" spans="1:75" x14ac:dyDescent="0.25">
      <c r="A174" s="63"/>
      <c r="B174" s="63"/>
      <c r="C174" s="86"/>
      <c r="D174" s="86"/>
      <c r="E174" s="86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AM174" s="63"/>
      <c r="BE174" s="63"/>
      <c r="BF174" s="63"/>
      <c r="BG174" s="63"/>
      <c r="BH174" s="63"/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/>
    </row>
    <row r="175" spans="1:75" x14ac:dyDescent="0.25">
      <c r="A175" s="63"/>
      <c r="B175" s="63"/>
      <c r="C175" s="86"/>
      <c r="D175" s="86"/>
      <c r="E175" s="86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AM175" s="63"/>
      <c r="BE175" s="63"/>
      <c r="BF175" s="63"/>
      <c r="BG175" s="63"/>
      <c r="BH175" s="63"/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/>
    </row>
    <row r="176" spans="1:75" x14ac:dyDescent="0.25">
      <c r="A176" s="63"/>
      <c r="B176" s="63"/>
      <c r="C176" s="86"/>
      <c r="D176" s="86"/>
      <c r="E176" s="86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AM176" s="63"/>
      <c r="BE176" s="63"/>
      <c r="BF176" s="63"/>
      <c r="BG176" s="63"/>
      <c r="BH176" s="63"/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/>
    </row>
    <row r="177" spans="1:75" x14ac:dyDescent="0.25">
      <c r="A177" s="63"/>
      <c r="B177" s="63"/>
      <c r="C177" s="86"/>
      <c r="D177" s="86"/>
      <c r="E177" s="86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AM177" s="63"/>
      <c r="BE177" s="63"/>
      <c r="BF177" s="63"/>
      <c r="BG177" s="63"/>
      <c r="BH177" s="63"/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/>
    </row>
    <row r="178" spans="1:75" x14ac:dyDescent="0.25">
      <c r="A178" s="63"/>
      <c r="B178" s="63"/>
      <c r="C178" s="86"/>
      <c r="D178" s="86"/>
      <c r="E178" s="86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AM178" s="63"/>
      <c r="BE178" s="63"/>
      <c r="BF178" s="63"/>
      <c r="BG178" s="63"/>
      <c r="BH178" s="63"/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/>
    </row>
    <row r="179" spans="1:75" x14ac:dyDescent="0.25">
      <c r="A179" s="63"/>
      <c r="B179" s="63"/>
      <c r="C179" s="86"/>
      <c r="D179" s="86"/>
      <c r="E179" s="86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AM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</row>
    <row r="180" spans="1:75" x14ac:dyDescent="0.25">
      <c r="A180" s="63"/>
      <c r="B180" s="63"/>
      <c r="C180" s="86"/>
      <c r="D180" s="86"/>
      <c r="E180" s="86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AM180" s="63"/>
      <c r="BE180" s="63"/>
      <c r="BF180" s="63"/>
      <c r="BG180" s="63"/>
      <c r="BH180" s="63"/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/>
    </row>
    <row r="181" spans="1:75" x14ac:dyDescent="0.25">
      <c r="A181" s="63"/>
      <c r="B181" s="63"/>
      <c r="C181" s="86"/>
      <c r="D181" s="86"/>
      <c r="E181" s="86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AM181" s="63"/>
      <c r="BE181" s="63"/>
      <c r="BF181" s="63"/>
      <c r="BG181" s="63"/>
      <c r="BH181" s="63"/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/>
    </row>
    <row r="182" spans="1:75" x14ac:dyDescent="0.25">
      <c r="A182" s="63"/>
      <c r="B182" s="63"/>
      <c r="C182" s="86"/>
      <c r="D182" s="86"/>
      <c r="E182" s="86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AM182" s="63"/>
      <c r="BE182" s="63"/>
      <c r="BF182" s="63"/>
      <c r="BG182" s="63"/>
      <c r="BH182" s="63"/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/>
    </row>
    <row r="183" spans="1:75" x14ac:dyDescent="0.25">
      <c r="A183" s="63"/>
      <c r="B183" s="63"/>
      <c r="C183" s="86"/>
      <c r="D183" s="86"/>
      <c r="E183" s="86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AM183" s="63"/>
      <c r="BE183" s="63"/>
      <c r="BF183" s="63"/>
      <c r="BG183" s="63"/>
      <c r="BH183" s="63"/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/>
    </row>
    <row r="184" spans="1:75" x14ac:dyDescent="0.25">
      <c r="A184" s="63"/>
      <c r="B184" s="63"/>
      <c r="C184" s="86"/>
      <c r="D184" s="86"/>
      <c r="E184" s="86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AM184" s="63"/>
      <c r="BE184" s="63"/>
      <c r="BF184" s="63"/>
      <c r="BG184" s="63"/>
      <c r="BH184" s="63"/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/>
    </row>
    <row r="185" spans="1:75" x14ac:dyDescent="0.25">
      <c r="A185" s="63"/>
      <c r="B185" s="63"/>
      <c r="C185" s="86"/>
      <c r="D185" s="86"/>
      <c r="E185" s="86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AM185" s="63"/>
      <c r="BE185" s="63"/>
      <c r="BF185" s="63"/>
      <c r="BG185" s="63"/>
      <c r="BH185" s="63"/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/>
    </row>
    <row r="186" spans="1:75" x14ac:dyDescent="0.25">
      <c r="A186" s="63"/>
      <c r="B186" s="63"/>
      <c r="C186" s="86"/>
      <c r="D186" s="86"/>
      <c r="E186" s="86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AM186" s="63"/>
      <c r="BE186" s="63"/>
      <c r="BF186" s="63"/>
      <c r="BG186" s="63"/>
      <c r="BH186" s="63"/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/>
    </row>
    <row r="187" spans="1:75" x14ac:dyDescent="0.25">
      <c r="A187" s="63"/>
      <c r="B187" s="63"/>
      <c r="C187" s="86"/>
      <c r="D187" s="86"/>
      <c r="E187" s="86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AM187" s="63"/>
      <c r="BE187" s="63"/>
      <c r="BF187" s="63"/>
      <c r="BG187" s="63"/>
      <c r="BH187" s="63"/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/>
    </row>
    <row r="188" spans="1:75" x14ac:dyDescent="0.25">
      <c r="A188" s="63"/>
      <c r="B188" s="63"/>
      <c r="C188" s="86"/>
      <c r="D188" s="86"/>
      <c r="E188" s="86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AM188" s="63"/>
      <c r="BE188" s="63"/>
      <c r="BF188" s="63"/>
      <c r="BG188" s="63"/>
      <c r="BH188" s="63"/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/>
    </row>
    <row r="189" spans="1:75" x14ac:dyDescent="0.25">
      <c r="A189" s="63"/>
      <c r="B189" s="63"/>
      <c r="C189" s="86"/>
      <c r="D189" s="86"/>
      <c r="E189" s="86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AM189" s="63"/>
      <c r="BE189" s="63"/>
      <c r="BF189" s="63"/>
      <c r="BG189" s="63"/>
      <c r="BH189" s="63"/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/>
    </row>
    <row r="190" spans="1:75" x14ac:dyDescent="0.25">
      <c r="A190" s="63"/>
      <c r="B190" s="63"/>
      <c r="C190" s="86"/>
      <c r="D190" s="86"/>
      <c r="E190" s="86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AM190" s="63"/>
      <c r="BE190" s="63"/>
      <c r="BF190" s="63"/>
      <c r="BG190" s="63"/>
      <c r="BH190" s="63"/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/>
    </row>
    <row r="191" spans="1:75" x14ac:dyDescent="0.25">
      <c r="A191" s="63"/>
      <c r="B191" s="63"/>
      <c r="C191" s="86"/>
      <c r="D191" s="86"/>
      <c r="E191" s="86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AM191" s="63"/>
      <c r="BE191" s="63"/>
      <c r="BF191" s="63"/>
      <c r="BG191" s="63"/>
      <c r="BH191" s="63"/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/>
    </row>
    <row r="192" spans="1:75" x14ac:dyDescent="0.25">
      <c r="A192" s="63"/>
      <c r="B192" s="63"/>
      <c r="C192" s="86"/>
      <c r="D192" s="86"/>
      <c r="E192" s="86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AM192" s="63"/>
      <c r="BE192" s="63"/>
      <c r="BF192" s="63"/>
      <c r="BG192" s="63"/>
      <c r="BH192" s="63"/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/>
    </row>
    <row r="193" spans="1:75" x14ac:dyDescent="0.25">
      <c r="A193" s="63"/>
      <c r="B193" s="63"/>
      <c r="C193" s="86"/>
      <c r="D193" s="86"/>
      <c r="E193" s="86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AM193" s="63"/>
      <c r="BE193" s="63"/>
      <c r="BF193" s="63"/>
      <c r="BG193" s="63"/>
      <c r="BH193" s="63"/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/>
    </row>
    <row r="194" spans="1:75" x14ac:dyDescent="0.25">
      <c r="A194" s="63"/>
      <c r="B194" s="63"/>
      <c r="C194" s="86"/>
      <c r="D194" s="86"/>
      <c r="E194" s="86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AM194" s="63"/>
      <c r="BE194" s="63"/>
      <c r="BF194" s="63"/>
      <c r="BG194" s="63"/>
      <c r="BH194" s="63"/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/>
    </row>
    <row r="195" spans="1:75" x14ac:dyDescent="0.25">
      <c r="A195" s="63"/>
      <c r="B195" s="63"/>
      <c r="C195" s="86"/>
      <c r="D195" s="86"/>
      <c r="E195" s="86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AM195" s="63"/>
      <c r="BE195" s="63"/>
      <c r="BF195" s="63"/>
      <c r="BG195" s="63"/>
      <c r="BH195" s="63"/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/>
    </row>
    <row r="196" spans="1:75" x14ac:dyDescent="0.25">
      <c r="A196" s="63"/>
      <c r="B196" s="63"/>
      <c r="C196" s="86"/>
      <c r="D196" s="86"/>
      <c r="E196" s="86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AM196" s="63"/>
      <c r="BE196" s="63"/>
      <c r="BF196" s="63"/>
      <c r="BG196" s="63"/>
      <c r="BH196" s="63"/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/>
    </row>
    <row r="197" spans="1:75" x14ac:dyDescent="0.25">
      <c r="A197" s="63"/>
      <c r="B197" s="63"/>
      <c r="C197" s="86"/>
      <c r="D197" s="86"/>
      <c r="E197" s="86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AM197" s="63"/>
      <c r="BE197" s="63"/>
      <c r="BF197" s="63"/>
      <c r="BG197" s="63"/>
      <c r="BH197" s="63"/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/>
    </row>
    <row r="198" spans="1:75" x14ac:dyDescent="0.25">
      <c r="A198" s="63"/>
      <c r="B198" s="63"/>
      <c r="C198" s="86"/>
      <c r="D198" s="86"/>
      <c r="E198" s="86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AM198" s="63"/>
      <c r="BE198" s="63"/>
      <c r="BF198" s="63"/>
      <c r="BG198" s="63"/>
      <c r="BH198" s="63"/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/>
    </row>
    <row r="199" spans="1:75" x14ac:dyDescent="0.25">
      <c r="A199" s="63"/>
      <c r="B199" s="63"/>
      <c r="C199" s="86"/>
      <c r="D199" s="86"/>
      <c r="E199" s="86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AM199" s="63"/>
      <c r="BE199" s="63"/>
      <c r="BF199" s="63"/>
      <c r="BG199" s="63"/>
      <c r="BH199" s="63"/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/>
    </row>
    <row r="200" spans="1:75" x14ac:dyDescent="0.25">
      <c r="A200" s="63"/>
      <c r="B200" s="63"/>
      <c r="C200" s="86"/>
      <c r="D200" s="86"/>
      <c r="E200" s="86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AM200" s="63"/>
      <c r="BE200" s="63"/>
      <c r="BF200" s="63"/>
      <c r="BG200" s="63"/>
      <c r="BH200" s="63"/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/>
    </row>
    <row r="201" spans="1:75" x14ac:dyDescent="0.25">
      <c r="A201" s="63"/>
      <c r="B201" s="63"/>
      <c r="C201" s="86"/>
      <c r="D201" s="86"/>
      <c r="E201" s="86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AM201" s="63"/>
      <c r="BE201" s="63"/>
      <c r="BF201" s="63"/>
      <c r="BG201" s="63"/>
      <c r="BH201" s="63"/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/>
    </row>
    <row r="202" spans="1:75" x14ac:dyDescent="0.25">
      <c r="A202" s="63"/>
      <c r="B202" s="63"/>
      <c r="C202" s="86"/>
      <c r="D202" s="86"/>
      <c r="E202" s="86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AM202" s="63"/>
      <c r="BE202" s="63"/>
      <c r="BF202" s="63"/>
      <c r="BG202" s="63"/>
      <c r="BH202" s="63"/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/>
    </row>
    <row r="203" spans="1:75" x14ac:dyDescent="0.25">
      <c r="A203" s="63"/>
      <c r="B203" s="63"/>
      <c r="C203" s="86"/>
      <c r="D203" s="86"/>
      <c r="E203" s="86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AM203" s="63"/>
      <c r="BE203" s="63"/>
      <c r="BF203" s="63"/>
      <c r="BG203" s="63"/>
      <c r="BH203" s="63"/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/>
    </row>
    <row r="204" spans="1:75" x14ac:dyDescent="0.25">
      <c r="A204" s="63"/>
      <c r="B204" s="63"/>
      <c r="C204" s="86"/>
      <c r="D204" s="86"/>
      <c r="E204" s="86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AM204" s="63"/>
      <c r="BE204" s="63"/>
      <c r="BF204" s="63"/>
      <c r="BG204" s="63"/>
      <c r="BH204" s="63"/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/>
    </row>
    <row r="205" spans="1:75" x14ac:dyDescent="0.25">
      <c r="A205" s="63"/>
      <c r="B205" s="63"/>
      <c r="C205" s="86"/>
      <c r="D205" s="86"/>
      <c r="E205" s="86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AM205" s="63"/>
      <c r="BE205" s="63"/>
      <c r="BF205" s="63"/>
      <c r="BG205" s="63"/>
      <c r="BH205" s="63"/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/>
    </row>
    <row r="206" spans="1:75" x14ac:dyDescent="0.25">
      <c r="A206" s="63"/>
      <c r="B206" s="63"/>
      <c r="C206" s="86"/>
      <c r="D206" s="86"/>
      <c r="E206" s="86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AM206" s="63"/>
      <c r="BE206" s="63"/>
      <c r="BF206" s="63"/>
      <c r="BG206" s="63"/>
      <c r="BH206" s="63"/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/>
    </row>
    <row r="207" spans="1:75" x14ac:dyDescent="0.25">
      <c r="A207" s="63"/>
      <c r="B207" s="63"/>
      <c r="C207" s="86"/>
      <c r="D207" s="86"/>
      <c r="E207" s="86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AM207" s="63"/>
      <c r="BE207" s="63"/>
      <c r="BF207" s="63"/>
      <c r="BG207" s="63"/>
      <c r="BH207" s="63"/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/>
    </row>
    <row r="208" spans="1:75" x14ac:dyDescent="0.25">
      <c r="A208" s="63"/>
      <c r="B208" s="63"/>
      <c r="C208" s="86"/>
      <c r="D208" s="86"/>
      <c r="E208" s="86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AM208" s="63"/>
      <c r="BE208" s="63"/>
      <c r="BF208" s="63"/>
      <c r="BG208" s="63"/>
      <c r="BH208" s="63"/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/>
    </row>
    <row r="209" spans="1:75" x14ac:dyDescent="0.25">
      <c r="A209" s="63"/>
      <c r="B209" s="63"/>
      <c r="C209" s="86"/>
      <c r="D209" s="86"/>
      <c r="E209" s="86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AM209" s="63"/>
      <c r="BE209" s="63"/>
      <c r="BF209" s="63"/>
      <c r="BG209" s="63"/>
      <c r="BH209" s="63"/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/>
    </row>
    <row r="210" spans="1:75" x14ac:dyDescent="0.25">
      <c r="A210" s="63"/>
      <c r="B210" s="63"/>
      <c r="C210" s="86"/>
      <c r="D210" s="86"/>
      <c r="E210" s="86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AM210" s="63"/>
      <c r="BE210" s="63"/>
      <c r="BF210" s="63"/>
      <c r="BG210" s="63"/>
      <c r="BH210" s="63"/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/>
    </row>
    <row r="211" spans="1:75" x14ac:dyDescent="0.25">
      <c r="A211" s="63"/>
      <c r="B211" s="63"/>
      <c r="C211" s="86"/>
      <c r="D211" s="86"/>
      <c r="E211" s="86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AM211" s="63"/>
      <c r="BE211" s="63"/>
      <c r="BF211" s="63"/>
      <c r="BG211" s="63"/>
      <c r="BH211" s="63"/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/>
    </row>
    <row r="212" spans="1:75" x14ac:dyDescent="0.25">
      <c r="A212" s="63"/>
      <c r="B212" s="63"/>
      <c r="C212" s="86"/>
      <c r="D212" s="86"/>
      <c r="E212" s="86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AM212" s="63"/>
      <c r="BE212" s="63"/>
      <c r="BF212" s="63"/>
      <c r="BG212" s="63"/>
      <c r="BH212" s="63"/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/>
    </row>
    <row r="213" spans="1:75" x14ac:dyDescent="0.25">
      <c r="A213" s="63"/>
      <c r="B213" s="63"/>
      <c r="C213" s="86"/>
      <c r="D213" s="86"/>
      <c r="E213" s="86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AM213" s="63"/>
      <c r="BE213" s="63"/>
      <c r="BF213" s="63"/>
      <c r="BG213" s="63"/>
      <c r="BH213" s="63"/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/>
    </row>
    <row r="214" spans="1:75" x14ac:dyDescent="0.25">
      <c r="A214" s="63"/>
      <c r="B214" s="63"/>
      <c r="C214" s="86"/>
      <c r="D214" s="86"/>
      <c r="E214" s="86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AM214" s="63"/>
      <c r="BE214" s="63"/>
      <c r="BF214" s="63"/>
      <c r="BG214" s="63"/>
      <c r="BH214" s="63"/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/>
    </row>
    <row r="215" spans="1:75" x14ac:dyDescent="0.25">
      <c r="A215" s="63"/>
      <c r="B215" s="63"/>
      <c r="C215" s="86"/>
      <c r="D215" s="86"/>
      <c r="E215" s="86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AM215" s="63"/>
      <c r="BE215" s="63"/>
      <c r="BF215" s="63"/>
      <c r="BG215" s="63"/>
      <c r="BH215" s="63"/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/>
    </row>
    <row r="216" spans="1:75" x14ac:dyDescent="0.25">
      <c r="A216" s="63"/>
      <c r="B216" s="63"/>
      <c r="C216" s="86"/>
      <c r="D216" s="86"/>
      <c r="E216" s="86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AM216" s="63"/>
      <c r="BE216" s="63"/>
      <c r="BF216" s="63"/>
      <c r="BG216" s="63"/>
      <c r="BH216" s="63"/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/>
    </row>
    <row r="217" spans="1:75" x14ac:dyDescent="0.25">
      <c r="A217" s="63"/>
      <c r="B217" s="63"/>
      <c r="C217" s="86"/>
      <c r="D217" s="86"/>
      <c r="E217" s="86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AM217" s="63"/>
      <c r="BE217" s="63"/>
      <c r="BF217" s="63"/>
      <c r="BG217" s="63"/>
      <c r="BH217" s="63"/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/>
    </row>
    <row r="218" spans="1:75" x14ac:dyDescent="0.25">
      <c r="A218" s="63"/>
      <c r="B218" s="63"/>
      <c r="C218" s="86"/>
      <c r="D218" s="86"/>
      <c r="E218" s="86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AM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</row>
    <row r="219" spans="1:75" x14ac:dyDescent="0.25">
      <c r="A219" s="63"/>
      <c r="B219" s="63"/>
      <c r="C219" s="86"/>
      <c r="D219" s="86"/>
      <c r="E219" s="86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AM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</row>
    <row r="220" spans="1:75" x14ac:dyDescent="0.25">
      <c r="A220" s="63"/>
      <c r="B220" s="63"/>
      <c r="C220" s="86"/>
      <c r="D220" s="86"/>
      <c r="E220" s="86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AM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</row>
    <row r="221" spans="1:75" x14ac:dyDescent="0.25">
      <c r="A221" s="63"/>
      <c r="B221" s="63"/>
      <c r="C221" s="86"/>
      <c r="D221" s="86"/>
      <c r="E221" s="86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AM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</row>
    <row r="222" spans="1:75" x14ac:dyDescent="0.25">
      <c r="A222" s="63"/>
      <c r="B222" s="63"/>
      <c r="C222" s="86"/>
      <c r="D222" s="86"/>
      <c r="E222" s="86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AM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</row>
    <row r="223" spans="1:75" x14ac:dyDescent="0.25">
      <c r="A223" s="63"/>
      <c r="B223" s="63"/>
      <c r="C223" s="86"/>
      <c r="D223" s="86"/>
      <c r="E223" s="86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AM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  <c r="BQ223" s="63"/>
      <c r="BR223" s="63"/>
      <c r="BS223" s="63"/>
      <c r="BT223" s="63"/>
      <c r="BU223" s="63"/>
      <c r="BV223" s="63"/>
      <c r="BW223" s="63"/>
    </row>
    <row r="224" spans="1:75" x14ac:dyDescent="0.25">
      <c r="A224" s="63"/>
      <c r="B224" s="63"/>
      <c r="C224" s="86"/>
      <c r="D224" s="86"/>
      <c r="E224" s="86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AM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  <c r="BQ224" s="63"/>
      <c r="BR224" s="63"/>
      <c r="BS224" s="63"/>
      <c r="BT224" s="63"/>
      <c r="BU224" s="63"/>
      <c r="BV224" s="63"/>
      <c r="BW224" s="63"/>
    </row>
    <row r="225" spans="1:75" x14ac:dyDescent="0.25">
      <c r="A225" s="63"/>
      <c r="B225" s="63"/>
      <c r="C225" s="86"/>
      <c r="D225" s="86"/>
      <c r="E225" s="86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AM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  <c r="BQ225" s="63"/>
      <c r="BR225" s="63"/>
      <c r="BS225" s="63"/>
      <c r="BT225" s="63"/>
      <c r="BU225" s="63"/>
      <c r="BV225" s="63"/>
      <c r="BW225" s="63"/>
    </row>
    <row r="226" spans="1:75" x14ac:dyDescent="0.25">
      <c r="A226" s="63"/>
      <c r="B226" s="63"/>
      <c r="C226" s="86"/>
      <c r="D226" s="86"/>
      <c r="E226" s="86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AM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</row>
    <row r="227" spans="1:75" x14ac:dyDescent="0.25">
      <c r="A227" s="63"/>
      <c r="B227" s="63"/>
      <c r="C227" s="86"/>
      <c r="D227" s="86"/>
      <c r="E227" s="86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AM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3"/>
      <c r="BR227" s="63"/>
      <c r="BS227" s="63"/>
      <c r="BT227" s="63"/>
      <c r="BU227" s="63"/>
      <c r="BV227" s="63"/>
      <c r="BW227" s="63"/>
    </row>
    <row r="228" spans="1:75" x14ac:dyDescent="0.25">
      <c r="A228" s="63"/>
      <c r="B228" s="63"/>
      <c r="C228" s="86"/>
      <c r="D228" s="86"/>
      <c r="E228" s="86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AM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</row>
    <row r="229" spans="1:75" x14ac:dyDescent="0.25">
      <c r="A229" s="63"/>
      <c r="B229" s="63"/>
      <c r="C229" s="86"/>
      <c r="D229" s="86"/>
      <c r="E229" s="86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AM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</row>
  </sheetData>
  <mergeCells count="11">
    <mergeCell ref="D13:E13"/>
    <mergeCell ref="H13:I13"/>
    <mergeCell ref="D16:D19"/>
    <mergeCell ref="D34:D37"/>
    <mergeCell ref="D40:M40"/>
    <mergeCell ref="H12:I12"/>
    <mergeCell ref="H7:I7"/>
    <mergeCell ref="H8:I8"/>
    <mergeCell ref="H9:I9"/>
    <mergeCell ref="H10:I10"/>
    <mergeCell ref="H11:I11"/>
  </mergeCells>
  <conditionalFormatting sqref="F8">
    <cfRule type="iconSet" priority="7">
      <iconSet iconSet="3Arrows">
        <cfvo type="percent" val="0"/>
        <cfvo type="percent" val="#REF!" gte="0"/>
        <cfvo type="percent" val="#REF!" gte="0"/>
      </iconSet>
    </cfRule>
  </conditionalFormatting>
  <conditionalFormatting sqref="D34">
    <cfRule type="expression" dxfId="3" priority="3">
      <formula>$U$12&gt;3</formula>
    </cfRule>
    <cfRule type="expression" dxfId="2" priority="4">
      <formula>$U$12&lt;4</formula>
    </cfRule>
  </conditionalFormatting>
  <conditionalFormatting sqref="D16">
    <cfRule type="expression" dxfId="1" priority="1">
      <formula>$U$11&lt;4</formula>
    </cfRule>
    <cfRule type="expression" dxfId="0" priority="2">
      <formula>$U$11&gt;3</formula>
    </cfRule>
  </conditionalFormatting>
  <pageMargins left="0.7" right="0.7" top="0.75" bottom="0.75" header="0.3" footer="0.3"/>
  <pageSetup scale="80" orientation="landscape" r:id="rId1"/>
  <ignoredErrors>
    <ignoredError sqref="X14:Z14 Y13:Z13 AA13:AB14 AC13:AD13 AC14" formula="1"/>
    <ignoredError sqref="W16:AB16 AG16 W24:AB24 AG24" evalError="1"/>
    <ignoredError sqref="X13 AD14" evalError="1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7345" r:id="rId4" name="Drop Down 1">
              <controlPr locked="0" defaultSize="0" autoLine="0" autoPict="0">
                <anchor>
                  <from>
                    <xdr:col>3</xdr:col>
                    <xdr:colOff>259080</xdr:colOff>
                    <xdr:row>7</xdr:row>
                    <xdr:rowOff>60960</xdr:rowOff>
                  </from>
                  <to>
                    <xdr:col>5</xdr:col>
                    <xdr:colOff>670560</xdr:colOff>
                    <xdr:row>8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6" r:id="rId5" name="Drop Down 2">
              <controlPr locked="0" defaultSize="0" autoLine="0" autoPict="0">
                <anchor>
                  <from>
                    <xdr:col>3</xdr:col>
                    <xdr:colOff>259080</xdr:colOff>
                    <xdr:row>24</xdr:row>
                    <xdr:rowOff>0</xdr:rowOff>
                  </from>
                  <to>
                    <xdr:col>5</xdr:col>
                    <xdr:colOff>670560</xdr:colOff>
                    <xdr:row>25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90"/>
  <sheetViews>
    <sheetView tabSelected="1" zoomScaleNormal="100" workbookViewId="0">
      <pane ySplit="1" topLeftCell="A2" activePane="bottomLeft" state="frozen"/>
      <selection pane="bottomLeft"/>
    </sheetView>
  </sheetViews>
  <sheetFormatPr defaultColWidth="11.44140625" defaultRowHeight="12" customHeight="1" x14ac:dyDescent="0.2"/>
  <cols>
    <col min="1" max="1" width="15.6640625" style="136" bestFit="1" customWidth="1"/>
    <col min="2" max="2" width="5.6640625" style="136" bestFit="1" customWidth="1"/>
    <col min="3" max="3" width="40.6640625" style="136" bestFit="1" customWidth="1"/>
    <col min="4" max="4" width="8.6640625" style="136" bestFit="1" customWidth="1"/>
    <col min="5" max="6" width="9.6640625" style="136" bestFit="1" customWidth="1"/>
    <col min="7" max="9" width="11.6640625" style="136" bestFit="1" customWidth="1"/>
    <col min="10" max="10" width="8.6640625" style="136" bestFit="1" customWidth="1"/>
    <col min="11" max="12" width="9.6640625" style="136" bestFit="1" customWidth="1"/>
    <col min="13" max="15" width="11.6640625" style="136" bestFit="1" customWidth="1"/>
    <col min="16" max="16" width="9.6640625" style="136" bestFit="1" customWidth="1"/>
    <col min="17" max="17" width="7.6640625" style="136" bestFit="1" customWidth="1"/>
    <col min="18" max="16384" width="11.44140625" style="136"/>
  </cols>
  <sheetData>
    <row r="1" spans="1:17" ht="161.1" customHeight="1" x14ac:dyDescent="0.3">
      <c r="A1" s="129" t="s">
        <v>186</v>
      </c>
      <c r="B1" s="130" t="s">
        <v>156</v>
      </c>
      <c r="C1" s="131" t="s">
        <v>187</v>
      </c>
      <c r="D1" s="132" t="s">
        <v>188</v>
      </c>
      <c r="E1" s="133" t="s">
        <v>189</v>
      </c>
      <c r="F1" s="134" t="s">
        <v>190</v>
      </c>
      <c r="G1" s="134" t="s">
        <v>191</v>
      </c>
      <c r="H1" s="134" t="s">
        <v>192</v>
      </c>
      <c r="I1" s="135" t="s">
        <v>193</v>
      </c>
      <c r="J1" s="132" t="s">
        <v>194</v>
      </c>
      <c r="K1" s="133" t="s">
        <v>195</v>
      </c>
      <c r="L1" s="134" t="s">
        <v>196</v>
      </c>
      <c r="M1" s="134" t="s">
        <v>197</v>
      </c>
      <c r="N1" s="134" t="s">
        <v>198</v>
      </c>
      <c r="O1" s="135" t="s">
        <v>199</v>
      </c>
      <c r="P1" s="132" t="s">
        <v>200</v>
      </c>
      <c r="Q1" s="132" t="s">
        <v>201</v>
      </c>
    </row>
    <row r="2" spans="1:17" ht="35.1" customHeight="1" x14ac:dyDescent="0.3">
      <c r="A2" s="137" t="s">
        <v>202</v>
      </c>
      <c r="B2" s="138">
        <v>1</v>
      </c>
      <c r="C2" s="137" t="s">
        <v>203</v>
      </c>
      <c r="D2" s="139">
        <v>0.57812103000000004</v>
      </c>
      <c r="E2" s="140">
        <v>0.24735636999999999</v>
      </c>
      <c r="F2" s="140">
        <v>0.33076465999999999</v>
      </c>
      <c r="G2" s="140">
        <v>0.30093192000000002</v>
      </c>
      <c r="H2" s="140">
        <v>0.12094705</v>
      </c>
      <c r="I2" s="141">
        <v>0</v>
      </c>
      <c r="J2" s="139">
        <v>0.12094705</v>
      </c>
      <c r="K2" s="143">
        <v>4</v>
      </c>
      <c r="L2" s="144">
        <v>5</v>
      </c>
      <c r="M2" s="144">
        <v>4</v>
      </c>
      <c r="N2" s="144">
        <v>2</v>
      </c>
      <c r="O2" s="144">
        <v>0</v>
      </c>
      <c r="P2" s="145">
        <v>15</v>
      </c>
      <c r="Q2" s="146" t="s">
        <v>114</v>
      </c>
    </row>
    <row r="3" spans="1:17" ht="35.1" customHeight="1" x14ac:dyDescent="0.3">
      <c r="A3" s="137" t="s">
        <v>202</v>
      </c>
      <c r="B3" s="138">
        <v>2</v>
      </c>
      <c r="C3" s="137" t="s">
        <v>0</v>
      </c>
      <c r="D3" s="139">
        <v>0.88326764000000002</v>
      </c>
      <c r="E3" s="140">
        <v>0.36074095</v>
      </c>
      <c r="F3" s="140">
        <v>0.52252668999999996</v>
      </c>
      <c r="G3" s="140">
        <v>0.11673235999999999</v>
      </c>
      <c r="H3" s="140">
        <v>0</v>
      </c>
      <c r="I3" s="141">
        <v>0</v>
      </c>
      <c r="J3" s="139">
        <v>0</v>
      </c>
      <c r="K3" s="143">
        <v>6</v>
      </c>
      <c r="L3" s="144">
        <v>8</v>
      </c>
      <c r="M3" s="144">
        <v>2</v>
      </c>
      <c r="N3" s="144">
        <v>0</v>
      </c>
      <c r="O3" s="144">
        <v>0</v>
      </c>
      <c r="P3" s="145">
        <v>16</v>
      </c>
      <c r="Q3" s="146" t="s">
        <v>114</v>
      </c>
    </row>
    <row r="4" spans="1:17" ht="35.1" customHeight="1" x14ac:dyDescent="0.3">
      <c r="A4" s="137" t="s">
        <v>202</v>
      </c>
      <c r="B4" s="138">
        <v>3</v>
      </c>
      <c r="C4" s="137" t="s">
        <v>1</v>
      </c>
      <c r="D4" s="139">
        <v>0.59282239999999997</v>
      </c>
      <c r="E4" s="140">
        <v>0.23873665999999999</v>
      </c>
      <c r="F4" s="140">
        <v>0.35408574999999998</v>
      </c>
      <c r="G4" s="140">
        <v>0.29044523999999999</v>
      </c>
      <c r="H4" s="140">
        <v>0.11673235999999999</v>
      </c>
      <c r="I4" s="141">
        <v>0</v>
      </c>
      <c r="J4" s="139">
        <v>0.11673235999999999</v>
      </c>
      <c r="K4" s="143">
        <v>4</v>
      </c>
      <c r="L4" s="144">
        <v>6</v>
      </c>
      <c r="M4" s="144">
        <v>4</v>
      </c>
      <c r="N4" s="144">
        <v>2</v>
      </c>
      <c r="O4" s="144">
        <v>0</v>
      </c>
      <c r="P4" s="145">
        <v>16</v>
      </c>
      <c r="Q4" s="146" t="s">
        <v>114</v>
      </c>
    </row>
    <row r="5" spans="1:17" ht="35.1" customHeight="1" x14ac:dyDescent="0.3">
      <c r="A5" s="137" t="s">
        <v>202</v>
      </c>
      <c r="B5" s="138">
        <v>4</v>
      </c>
      <c r="C5" s="137" t="s">
        <v>53</v>
      </c>
      <c r="D5" s="139">
        <v>0.81092690999999995</v>
      </c>
      <c r="E5" s="140">
        <v>0.28840021999999998</v>
      </c>
      <c r="F5" s="140">
        <v>0.52252668999999996</v>
      </c>
      <c r="G5" s="140">
        <v>7.2340730000000006E-2</v>
      </c>
      <c r="H5" s="140">
        <v>7.2340730000000006E-2</v>
      </c>
      <c r="I5" s="141">
        <v>4.4391630000000001E-2</v>
      </c>
      <c r="J5" s="139">
        <v>0.11673235999999999</v>
      </c>
      <c r="K5" s="143">
        <v>5</v>
      </c>
      <c r="L5" s="144">
        <v>8</v>
      </c>
      <c r="M5" s="144">
        <v>1</v>
      </c>
      <c r="N5" s="144">
        <v>1</v>
      </c>
      <c r="O5" s="144">
        <v>1</v>
      </c>
      <c r="P5" s="145">
        <v>16</v>
      </c>
      <c r="Q5" s="146" t="s">
        <v>114</v>
      </c>
    </row>
    <row r="6" spans="1:17" ht="35.1" customHeight="1" x14ac:dyDescent="0.3">
      <c r="A6" s="137" t="s">
        <v>202</v>
      </c>
      <c r="B6" s="138">
        <v>5</v>
      </c>
      <c r="C6" s="137" t="s">
        <v>2</v>
      </c>
      <c r="D6" s="139">
        <v>0.87299788</v>
      </c>
      <c r="E6" s="140">
        <v>0.31089024999999998</v>
      </c>
      <c r="F6" s="140">
        <v>0.56210762999999997</v>
      </c>
      <c r="G6" s="140">
        <v>0.12700212</v>
      </c>
      <c r="H6" s="140">
        <v>0</v>
      </c>
      <c r="I6" s="141">
        <v>0</v>
      </c>
      <c r="J6" s="139">
        <v>0</v>
      </c>
      <c r="K6" s="143">
        <v>5</v>
      </c>
      <c r="L6" s="144">
        <v>8</v>
      </c>
      <c r="M6" s="144">
        <v>2</v>
      </c>
      <c r="N6" s="144">
        <v>0</v>
      </c>
      <c r="O6" s="144">
        <v>0</v>
      </c>
      <c r="P6" s="145">
        <v>15</v>
      </c>
      <c r="Q6" s="146" t="s">
        <v>114</v>
      </c>
    </row>
    <row r="7" spans="1:17" ht="35.1" customHeight="1" x14ac:dyDescent="0.3">
      <c r="A7" s="137" t="s">
        <v>202</v>
      </c>
      <c r="B7" s="138">
        <v>6</v>
      </c>
      <c r="C7" s="137" t="s">
        <v>3</v>
      </c>
      <c r="D7" s="139">
        <v>0.95560836999999998</v>
      </c>
      <c r="E7" s="140">
        <v>0.28840021999999998</v>
      </c>
      <c r="F7" s="140">
        <v>0.66720813999999995</v>
      </c>
      <c r="G7" s="140">
        <v>4.4391630000000001E-2</v>
      </c>
      <c r="H7" s="140">
        <v>0</v>
      </c>
      <c r="I7" s="141">
        <v>0</v>
      </c>
      <c r="J7" s="139">
        <v>0</v>
      </c>
      <c r="K7" s="143">
        <v>5</v>
      </c>
      <c r="L7" s="144">
        <v>10</v>
      </c>
      <c r="M7" s="144">
        <v>1</v>
      </c>
      <c r="N7" s="144">
        <v>0</v>
      </c>
      <c r="O7" s="144">
        <v>0</v>
      </c>
      <c r="P7" s="145">
        <v>16</v>
      </c>
      <c r="Q7" s="146" t="s">
        <v>114</v>
      </c>
    </row>
    <row r="8" spans="1:17" ht="35.1" customHeight="1" x14ac:dyDescent="0.3">
      <c r="A8" s="137" t="s">
        <v>202</v>
      </c>
      <c r="B8" s="138">
        <v>7</v>
      </c>
      <c r="C8" s="137" t="s">
        <v>56</v>
      </c>
      <c r="D8" s="139">
        <v>0.922018</v>
      </c>
      <c r="E8" s="140">
        <v>0.51587437000000003</v>
      </c>
      <c r="F8" s="140">
        <v>0.40614362999999998</v>
      </c>
      <c r="G8" s="140">
        <v>0</v>
      </c>
      <c r="H8" s="140">
        <v>7.7981999999999996E-2</v>
      </c>
      <c r="I8" s="141">
        <v>0</v>
      </c>
      <c r="J8" s="139">
        <v>7.7981999999999996E-2</v>
      </c>
      <c r="K8" s="143">
        <v>8</v>
      </c>
      <c r="L8" s="144">
        <v>6</v>
      </c>
      <c r="M8" s="144">
        <v>0</v>
      </c>
      <c r="N8" s="144">
        <v>1</v>
      </c>
      <c r="O8" s="144">
        <v>0</v>
      </c>
      <c r="P8" s="145">
        <v>15</v>
      </c>
      <c r="Q8" s="146" t="s">
        <v>114</v>
      </c>
    </row>
    <row r="9" spans="1:17" ht="35.1" customHeight="1" x14ac:dyDescent="0.3">
      <c r="A9" s="137" t="s">
        <v>202</v>
      </c>
      <c r="B9" s="138">
        <v>8</v>
      </c>
      <c r="C9" s="137" t="s">
        <v>4</v>
      </c>
      <c r="D9" s="139">
        <v>0.92657694000000002</v>
      </c>
      <c r="E9" s="140">
        <v>0.42889208000000001</v>
      </c>
      <c r="F9" s="140">
        <v>0.49768487</v>
      </c>
      <c r="G9" s="140">
        <v>7.3423059999999998E-2</v>
      </c>
      <c r="H9" s="140">
        <v>0</v>
      </c>
      <c r="I9" s="141">
        <v>0</v>
      </c>
      <c r="J9" s="139">
        <v>0</v>
      </c>
      <c r="K9" s="143">
        <v>7</v>
      </c>
      <c r="L9" s="144">
        <v>8</v>
      </c>
      <c r="M9" s="144">
        <v>1</v>
      </c>
      <c r="N9" s="144">
        <v>0</v>
      </c>
      <c r="O9" s="144">
        <v>0</v>
      </c>
      <c r="P9" s="145">
        <v>16</v>
      </c>
      <c r="Q9" s="146" t="s">
        <v>114</v>
      </c>
    </row>
    <row r="10" spans="1:17" ht="53.1" customHeight="1" x14ac:dyDescent="0.3">
      <c r="A10" s="137" t="s">
        <v>202</v>
      </c>
      <c r="B10" s="138">
        <v>9</v>
      </c>
      <c r="C10" s="137" t="s">
        <v>204</v>
      </c>
      <c r="D10" s="139">
        <v>0.88326764000000002</v>
      </c>
      <c r="E10" s="140">
        <v>0.33987052000000001</v>
      </c>
      <c r="F10" s="140">
        <v>0.54339711000000002</v>
      </c>
      <c r="G10" s="140">
        <v>0</v>
      </c>
      <c r="H10" s="140">
        <v>7.2340730000000006E-2</v>
      </c>
      <c r="I10" s="141">
        <v>4.4391630000000001E-2</v>
      </c>
      <c r="J10" s="139">
        <v>0.11673235999999999</v>
      </c>
      <c r="K10" s="143">
        <v>6</v>
      </c>
      <c r="L10" s="144">
        <v>8</v>
      </c>
      <c r="M10" s="144">
        <v>0</v>
      </c>
      <c r="N10" s="144">
        <v>1</v>
      </c>
      <c r="O10" s="144">
        <v>1</v>
      </c>
      <c r="P10" s="145">
        <v>16</v>
      </c>
      <c r="Q10" s="146">
        <v>0</v>
      </c>
    </row>
    <row r="11" spans="1:17" ht="35.1" customHeight="1" x14ac:dyDescent="0.3">
      <c r="A11" s="137" t="s">
        <v>202</v>
      </c>
      <c r="B11" s="138">
        <v>10</v>
      </c>
      <c r="C11" s="137" t="s">
        <v>205</v>
      </c>
      <c r="D11" s="139">
        <v>0.81092690999999995</v>
      </c>
      <c r="E11" s="140">
        <v>0.41329357999999999</v>
      </c>
      <c r="F11" s="140">
        <v>0.39763333000000001</v>
      </c>
      <c r="G11" s="140">
        <v>0.11673235999999999</v>
      </c>
      <c r="H11" s="140">
        <v>7.2340730000000006E-2</v>
      </c>
      <c r="I11" s="141">
        <v>0</v>
      </c>
      <c r="J11" s="139">
        <v>7.2340730000000006E-2</v>
      </c>
      <c r="K11" s="143">
        <v>7</v>
      </c>
      <c r="L11" s="144">
        <v>6</v>
      </c>
      <c r="M11" s="144">
        <v>2</v>
      </c>
      <c r="N11" s="144">
        <v>1</v>
      </c>
      <c r="O11" s="144">
        <v>0</v>
      </c>
      <c r="P11" s="145">
        <v>16</v>
      </c>
      <c r="Q11" s="146">
        <v>0</v>
      </c>
    </row>
    <row r="12" spans="1:17" ht="35.1" customHeight="1" x14ac:dyDescent="0.3">
      <c r="A12" s="137" t="s">
        <v>202</v>
      </c>
      <c r="B12" s="138">
        <v>11</v>
      </c>
      <c r="C12" s="137" t="s">
        <v>206</v>
      </c>
      <c r="D12" s="139">
        <v>0.83179734000000005</v>
      </c>
      <c r="E12" s="140">
        <v>0.39667065000000001</v>
      </c>
      <c r="F12" s="140">
        <v>0.43512668999999998</v>
      </c>
      <c r="G12" s="140">
        <v>0.12381103</v>
      </c>
      <c r="H12" s="140">
        <v>0</v>
      </c>
      <c r="I12" s="141">
        <v>4.4391630000000001E-2</v>
      </c>
      <c r="J12" s="139">
        <v>4.4391630000000001E-2</v>
      </c>
      <c r="K12" s="143">
        <v>7</v>
      </c>
      <c r="L12" s="144">
        <v>6</v>
      </c>
      <c r="M12" s="144">
        <v>2</v>
      </c>
      <c r="N12" s="144">
        <v>0</v>
      </c>
      <c r="O12" s="144">
        <v>1</v>
      </c>
      <c r="P12" s="145">
        <v>16</v>
      </c>
      <c r="Q12" s="146">
        <v>0</v>
      </c>
    </row>
    <row r="13" spans="1:17" ht="35.1" customHeight="1" x14ac:dyDescent="0.3">
      <c r="A13" s="137" t="s">
        <v>202</v>
      </c>
      <c r="B13" s="138">
        <v>12</v>
      </c>
      <c r="C13" s="137" t="s">
        <v>207</v>
      </c>
      <c r="D13" s="139">
        <v>0.88326764000000002</v>
      </c>
      <c r="E13" s="140">
        <v>0.36182328000000002</v>
      </c>
      <c r="F13" s="140">
        <v>0.52144436000000005</v>
      </c>
      <c r="G13" s="140">
        <v>0.11673235999999999</v>
      </c>
      <c r="H13" s="140">
        <v>0</v>
      </c>
      <c r="I13" s="141">
        <v>0</v>
      </c>
      <c r="J13" s="139">
        <v>0</v>
      </c>
      <c r="K13" s="143">
        <v>6</v>
      </c>
      <c r="L13" s="144">
        <v>8</v>
      </c>
      <c r="M13" s="144">
        <v>2</v>
      </c>
      <c r="N13" s="144">
        <v>0</v>
      </c>
      <c r="O13" s="144">
        <v>0</v>
      </c>
      <c r="P13" s="145">
        <v>16</v>
      </c>
      <c r="Q13" s="146">
        <v>0</v>
      </c>
    </row>
    <row r="14" spans="1:17" ht="35.1" customHeight="1" x14ac:dyDescent="0.3">
      <c r="A14" s="137" t="s">
        <v>202</v>
      </c>
      <c r="B14" s="138">
        <v>13</v>
      </c>
      <c r="C14" s="137" t="s">
        <v>7</v>
      </c>
      <c r="D14" s="139">
        <v>0.88326764000000002</v>
      </c>
      <c r="E14" s="140">
        <v>0.46901136999999998</v>
      </c>
      <c r="F14" s="140">
        <v>0.41425625999999999</v>
      </c>
      <c r="G14" s="140">
        <v>7.2340730000000006E-2</v>
      </c>
      <c r="H14" s="140">
        <v>4.4391630000000001E-2</v>
      </c>
      <c r="I14" s="141">
        <v>0</v>
      </c>
      <c r="J14" s="139">
        <v>4.4391630000000001E-2</v>
      </c>
      <c r="K14" s="143">
        <v>8</v>
      </c>
      <c r="L14" s="144">
        <v>6</v>
      </c>
      <c r="M14" s="144">
        <v>1</v>
      </c>
      <c r="N14" s="144">
        <v>1</v>
      </c>
      <c r="O14" s="144">
        <v>0</v>
      </c>
      <c r="P14" s="145">
        <v>16</v>
      </c>
      <c r="Q14" s="146">
        <v>0</v>
      </c>
    </row>
    <row r="15" spans="1:17" ht="71.099999999999994" customHeight="1" x14ac:dyDescent="0.3">
      <c r="A15" s="137" t="s">
        <v>202</v>
      </c>
      <c r="B15" s="138">
        <v>14</v>
      </c>
      <c r="C15" s="137" t="s">
        <v>208</v>
      </c>
      <c r="D15" s="139">
        <v>0.88326764000000002</v>
      </c>
      <c r="E15" s="140">
        <v>0.44814094999999998</v>
      </c>
      <c r="F15" s="140">
        <v>0.43512668999999998</v>
      </c>
      <c r="G15" s="140">
        <v>0.11673235999999999</v>
      </c>
      <c r="H15" s="140">
        <v>0</v>
      </c>
      <c r="I15" s="141">
        <v>0</v>
      </c>
      <c r="J15" s="139">
        <v>0</v>
      </c>
      <c r="K15" s="143">
        <v>8</v>
      </c>
      <c r="L15" s="144">
        <v>6</v>
      </c>
      <c r="M15" s="144">
        <v>2</v>
      </c>
      <c r="N15" s="144">
        <v>0</v>
      </c>
      <c r="O15" s="144">
        <v>0</v>
      </c>
      <c r="P15" s="145">
        <v>16</v>
      </c>
      <c r="Q15" s="146">
        <v>0</v>
      </c>
    </row>
    <row r="16" spans="1:17" ht="35.1" customHeight="1" x14ac:dyDescent="0.3">
      <c r="A16" s="137" t="s">
        <v>202</v>
      </c>
      <c r="B16" s="138">
        <v>15</v>
      </c>
      <c r="C16" s="137" t="s">
        <v>57</v>
      </c>
      <c r="D16" s="139">
        <v>0.83179734000000005</v>
      </c>
      <c r="E16" s="140">
        <v>0.31215970999999998</v>
      </c>
      <c r="F16" s="140">
        <v>0.51963762000000002</v>
      </c>
      <c r="G16" s="140">
        <v>0.11673235999999999</v>
      </c>
      <c r="H16" s="140">
        <v>5.1470299999999997E-2</v>
      </c>
      <c r="I16" s="141">
        <v>0</v>
      </c>
      <c r="J16" s="139">
        <v>5.1470299999999997E-2</v>
      </c>
      <c r="K16" s="143">
        <v>5</v>
      </c>
      <c r="L16" s="144">
        <v>8</v>
      </c>
      <c r="M16" s="144">
        <v>2</v>
      </c>
      <c r="N16" s="144">
        <v>1</v>
      </c>
      <c r="O16" s="144">
        <v>0</v>
      </c>
      <c r="P16" s="145">
        <v>16</v>
      </c>
      <c r="Q16" s="146">
        <v>0</v>
      </c>
    </row>
    <row r="17" spans="1:17" ht="35.1" customHeight="1" x14ac:dyDescent="0.3">
      <c r="A17" s="137" t="s">
        <v>202</v>
      </c>
      <c r="B17" s="138">
        <v>16</v>
      </c>
      <c r="C17" s="137" t="s">
        <v>8</v>
      </c>
      <c r="D17" s="139">
        <v>0.87618896999999996</v>
      </c>
      <c r="E17" s="140">
        <v>0.34700708000000002</v>
      </c>
      <c r="F17" s="140">
        <v>0.52918189000000004</v>
      </c>
      <c r="G17" s="140">
        <v>0.12381103</v>
      </c>
      <c r="H17" s="140">
        <v>0</v>
      </c>
      <c r="I17" s="141">
        <v>0</v>
      </c>
      <c r="J17" s="139">
        <v>0</v>
      </c>
      <c r="K17" s="143">
        <v>6</v>
      </c>
      <c r="L17" s="144">
        <v>8</v>
      </c>
      <c r="M17" s="144">
        <v>2</v>
      </c>
      <c r="N17" s="144">
        <v>0</v>
      </c>
      <c r="O17" s="144">
        <v>0</v>
      </c>
      <c r="P17" s="145">
        <v>16</v>
      </c>
      <c r="Q17" s="146">
        <v>0</v>
      </c>
    </row>
    <row r="18" spans="1:17" ht="53.1" customHeight="1" x14ac:dyDescent="0.3">
      <c r="A18" s="137" t="s">
        <v>202</v>
      </c>
      <c r="B18" s="138">
        <v>17</v>
      </c>
      <c r="C18" s="137" t="s">
        <v>209</v>
      </c>
      <c r="D18" s="139">
        <v>0.80984458000000004</v>
      </c>
      <c r="E18" s="140">
        <v>0.39667065000000001</v>
      </c>
      <c r="F18" s="140">
        <v>0.41317393000000002</v>
      </c>
      <c r="G18" s="140">
        <v>7.3423059999999998E-2</v>
      </c>
      <c r="H18" s="140">
        <v>0</v>
      </c>
      <c r="I18" s="141">
        <v>0.11673235999999999</v>
      </c>
      <c r="J18" s="139">
        <v>0.11673235999999999</v>
      </c>
      <c r="K18" s="143">
        <v>7</v>
      </c>
      <c r="L18" s="144">
        <v>6</v>
      </c>
      <c r="M18" s="144">
        <v>1</v>
      </c>
      <c r="N18" s="144">
        <v>0</v>
      </c>
      <c r="O18" s="144">
        <v>2</v>
      </c>
      <c r="P18" s="145">
        <v>16</v>
      </c>
      <c r="Q18" s="146">
        <v>0</v>
      </c>
    </row>
    <row r="19" spans="1:17" ht="35.1" customHeight="1" x14ac:dyDescent="0.3">
      <c r="A19" s="137" t="s">
        <v>202</v>
      </c>
      <c r="B19" s="138">
        <v>18</v>
      </c>
      <c r="C19" s="137" t="s">
        <v>10</v>
      </c>
      <c r="D19" s="139">
        <v>0.68892262000000004</v>
      </c>
      <c r="E19" s="140">
        <v>0.34700708000000002</v>
      </c>
      <c r="F19" s="140">
        <v>0.34191554000000002</v>
      </c>
      <c r="G19" s="140">
        <v>0.19434502000000001</v>
      </c>
      <c r="H19" s="140">
        <v>7.2340730000000006E-2</v>
      </c>
      <c r="I19" s="141">
        <v>4.4391630000000001E-2</v>
      </c>
      <c r="J19" s="139">
        <v>0.11673235999999999</v>
      </c>
      <c r="K19" s="143">
        <v>6</v>
      </c>
      <c r="L19" s="144">
        <v>5</v>
      </c>
      <c r="M19" s="144">
        <v>3</v>
      </c>
      <c r="N19" s="144">
        <v>1</v>
      </c>
      <c r="O19" s="144">
        <v>1</v>
      </c>
      <c r="P19" s="145">
        <v>16</v>
      </c>
      <c r="Q19" s="146">
        <v>0</v>
      </c>
    </row>
    <row r="20" spans="1:17" ht="89.1" customHeight="1" x14ac:dyDescent="0.3">
      <c r="A20" s="137" t="s">
        <v>202</v>
      </c>
      <c r="B20" s="138">
        <v>19</v>
      </c>
      <c r="C20" s="137" t="s">
        <v>210</v>
      </c>
      <c r="D20" s="139">
        <v>0.72533365000000005</v>
      </c>
      <c r="E20" s="140">
        <v>0.11673235999999999</v>
      </c>
      <c r="F20" s="140">
        <v>0.60860128000000002</v>
      </c>
      <c r="G20" s="140">
        <v>0.27466635</v>
      </c>
      <c r="H20" s="140">
        <v>0</v>
      </c>
      <c r="I20" s="141">
        <v>0</v>
      </c>
      <c r="J20" s="139">
        <v>0</v>
      </c>
      <c r="K20" s="143">
        <v>2</v>
      </c>
      <c r="L20" s="144">
        <v>9</v>
      </c>
      <c r="M20" s="144">
        <v>5</v>
      </c>
      <c r="N20" s="144">
        <v>0</v>
      </c>
      <c r="O20" s="144">
        <v>0</v>
      </c>
      <c r="P20" s="145">
        <v>16</v>
      </c>
      <c r="Q20" s="146">
        <v>0</v>
      </c>
    </row>
    <row r="21" spans="1:17" ht="35.1" customHeight="1" x14ac:dyDescent="0.3">
      <c r="A21" s="137" t="s">
        <v>202</v>
      </c>
      <c r="B21" s="138">
        <v>20</v>
      </c>
      <c r="C21" s="137" t="s">
        <v>211</v>
      </c>
      <c r="D21" s="139">
        <v>0.63031576</v>
      </c>
      <c r="E21" s="140">
        <v>0.28840021999999998</v>
      </c>
      <c r="F21" s="140">
        <v>0.34191554000000002</v>
      </c>
      <c r="G21" s="140">
        <v>0.10718809</v>
      </c>
      <c r="H21" s="140">
        <v>0.11673235999999999</v>
      </c>
      <c r="I21" s="141">
        <v>0.14576379</v>
      </c>
      <c r="J21" s="139">
        <v>0.26249614999999998</v>
      </c>
      <c r="K21" s="143">
        <v>5</v>
      </c>
      <c r="L21" s="144">
        <v>5</v>
      </c>
      <c r="M21" s="144">
        <v>2</v>
      </c>
      <c r="N21" s="144">
        <v>2</v>
      </c>
      <c r="O21" s="144">
        <v>2</v>
      </c>
      <c r="P21" s="145">
        <v>16</v>
      </c>
      <c r="Q21" s="146" t="s">
        <v>114</v>
      </c>
    </row>
    <row r="22" spans="1:17" ht="35.1" customHeight="1" x14ac:dyDescent="0.3">
      <c r="A22" s="137" t="s">
        <v>202</v>
      </c>
      <c r="B22" s="138">
        <v>21</v>
      </c>
      <c r="C22" s="137" t="s">
        <v>12</v>
      </c>
      <c r="D22" s="139">
        <v>0.41575051000000002</v>
      </c>
      <c r="E22" s="140">
        <v>0.12598237000000001</v>
      </c>
      <c r="F22" s="140">
        <v>0.28976814000000001</v>
      </c>
      <c r="G22" s="140">
        <v>0.45826710999999998</v>
      </c>
      <c r="H22" s="140">
        <v>7.8073089999999998E-2</v>
      </c>
      <c r="I22" s="141">
        <v>4.7909279999999999E-2</v>
      </c>
      <c r="J22" s="139">
        <v>0.12598237000000001</v>
      </c>
      <c r="K22" s="143">
        <v>2</v>
      </c>
      <c r="L22" s="144">
        <v>4</v>
      </c>
      <c r="M22" s="144">
        <v>7</v>
      </c>
      <c r="N22" s="144">
        <v>1</v>
      </c>
      <c r="O22" s="144">
        <v>1</v>
      </c>
      <c r="P22" s="145">
        <v>15</v>
      </c>
      <c r="Q22" s="146">
        <v>1</v>
      </c>
    </row>
    <row r="23" spans="1:17" ht="35.1" customHeight="1" x14ac:dyDescent="0.3">
      <c r="A23" s="137" t="s">
        <v>202</v>
      </c>
      <c r="B23" s="138">
        <v>22</v>
      </c>
      <c r="C23" s="137" t="s">
        <v>13</v>
      </c>
      <c r="D23" s="139">
        <v>0.39147621999999999</v>
      </c>
      <c r="E23" s="140">
        <v>0.22105575</v>
      </c>
      <c r="F23" s="140">
        <v>0.17042046999999999</v>
      </c>
      <c r="G23" s="140">
        <v>0.47204554999999998</v>
      </c>
      <c r="H23" s="140">
        <v>8.4577529999999998E-2</v>
      </c>
      <c r="I23" s="141">
        <v>5.1900700000000001E-2</v>
      </c>
      <c r="J23" s="139">
        <v>0.13647823000000001</v>
      </c>
      <c r="K23" s="143">
        <v>3</v>
      </c>
      <c r="L23" s="144">
        <v>2</v>
      </c>
      <c r="M23" s="144">
        <v>7</v>
      </c>
      <c r="N23" s="144">
        <v>1</v>
      </c>
      <c r="O23" s="144">
        <v>1</v>
      </c>
      <c r="P23" s="145">
        <v>14</v>
      </c>
      <c r="Q23" s="146">
        <v>2</v>
      </c>
    </row>
    <row r="24" spans="1:17" ht="53.1" customHeight="1" x14ac:dyDescent="0.3">
      <c r="A24" s="137" t="s">
        <v>202</v>
      </c>
      <c r="B24" s="138">
        <v>23</v>
      </c>
      <c r="C24" s="137" t="s">
        <v>14</v>
      </c>
      <c r="D24" s="139">
        <v>0.53538357000000003</v>
      </c>
      <c r="E24" s="140">
        <v>0.13774364</v>
      </c>
      <c r="F24" s="140">
        <v>0.39763992999999997</v>
      </c>
      <c r="G24" s="140">
        <v>0.18338391000000001</v>
      </c>
      <c r="H24" s="140">
        <v>0.14475429000000001</v>
      </c>
      <c r="I24" s="141">
        <v>0.13647823000000001</v>
      </c>
      <c r="J24" s="139">
        <v>0.28123251999999999</v>
      </c>
      <c r="K24" s="143">
        <v>2</v>
      </c>
      <c r="L24" s="144">
        <v>5</v>
      </c>
      <c r="M24" s="144">
        <v>3</v>
      </c>
      <c r="N24" s="144">
        <v>2</v>
      </c>
      <c r="O24" s="144">
        <v>2</v>
      </c>
      <c r="P24" s="145">
        <v>14</v>
      </c>
      <c r="Q24" s="146">
        <v>2</v>
      </c>
    </row>
    <row r="25" spans="1:17" ht="53.1" customHeight="1" x14ac:dyDescent="0.3">
      <c r="A25" s="137" t="s">
        <v>202</v>
      </c>
      <c r="B25" s="138">
        <v>24</v>
      </c>
      <c r="C25" s="137" t="s">
        <v>212</v>
      </c>
      <c r="D25" s="139">
        <v>0.51807886000000003</v>
      </c>
      <c r="E25" s="140">
        <v>0.12583538</v>
      </c>
      <c r="F25" s="140">
        <v>0.39224346999999998</v>
      </c>
      <c r="G25" s="140">
        <v>0.16908327000000001</v>
      </c>
      <c r="H25" s="140">
        <v>0.18700248999999999</v>
      </c>
      <c r="I25" s="141">
        <v>0.12583538</v>
      </c>
      <c r="J25" s="139">
        <v>0.31283788000000001</v>
      </c>
      <c r="K25" s="143">
        <v>2</v>
      </c>
      <c r="L25" s="144">
        <v>5</v>
      </c>
      <c r="M25" s="144">
        <v>3</v>
      </c>
      <c r="N25" s="144">
        <v>3</v>
      </c>
      <c r="O25" s="144">
        <v>2</v>
      </c>
      <c r="P25" s="145">
        <v>15</v>
      </c>
      <c r="Q25" s="146">
        <v>1</v>
      </c>
    </row>
    <row r="26" spans="1:17" ht="35.1" customHeight="1" x14ac:dyDescent="0.3">
      <c r="A26" s="137" t="s">
        <v>202</v>
      </c>
      <c r="B26" s="138">
        <v>25</v>
      </c>
      <c r="C26" s="137" t="s">
        <v>16</v>
      </c>
      <c r="D26" s="139">
        <v>0.45204939</v>
      </c>
      <c r="E26" s="140">
        <v>0.12700212</v>
      </c>
      <c r="F26" s="140">
        <v>0.32504727</v>
      </c>
      <c r="G26" s="140">
        <v>0.23511273999999999</v>
      </c>
      <c r="H26" s="140">
        <v>0.18700248999999999</v>
      </c>
      <c r="I26" s="141">
        <v>0.12583538</v>
      </c>
      <c r="J26" s="139">
        <v>0.31283788000000001</v>
      </c>
      <c r="K26" s="143">
        <v>2</v>
      </c>
      <c r="L26" s="144">
        <v>5</v>
      </c>
      <c r="M26" s="144">
        <v>3</v>
      </c>
      <c r="N26" s="144">
        <v>3</v>
      </c>
      <c r="O26" s="144">
        <v>2</v>
      </c>
      <c r="P26" s="145">
        <v>15</v>
      </c>
      <c r="Q26" s="146">
        <v>1</v>
      </c>
    </row>
    <row r="27" spans="1:17" ht="35.1" customHeight="1" x14ac:dyDescent="0.3">
      <c r="A27" s="137" t="s">
        <v>202</v>
      </c>
      <c r="B27" s="138">
        <v>26</v>
      </c>
      <c r="C27" s="137" t="s">
        <v>58</v>
      </c>
      <c r="D27" s="139">
        <v>0.50633963000000004</v>
      </c>
      <c r="E27" s="140">
        <v>0.19454263999999999</v>
      </c>
      <c r="F27" s="140">
        <v>0.31179699</v>
      </c>
      <c r="G27" s="140">
        <v>0.27260462000000002</v>
      </c>
      <c r="H27" s="140">
        <v>8.4577529999999998E-2</v>
      </c>
      <c r="I27" s="141">
        <v>0.13647823000000001</v>
      </c>
      <c r="J27" s="139">
        <v>0.22105575</v>
      </c>
      <c r="K27" s="143">
        <v>3</v>
      </c>
      <c r="L27" s="144">
        <v>4</v>
      </c>
      <c r="M27" s="144">
        <v>4</v>
      </c>
      <c r="N27" s="144">
        <v>1</v>
      </c>
      <c r="O27" s="144">
        <v>2</v>
      </c>
      <c r="P27" s="145">
        <v>14</v>
      </c>
      <c r="Q27" s="146">
        <v>2</v>
      </c>
    </row>
    <row r="28" spans="1:17" ht="35.1" customHeight="1" x14ac:dyDescent="0.3">
      <c r="A28" s="137" t="s">
        <v>202</v>
      </c>
      <c r="B28" s="138">
        <v>27</v>
      </c>
      <c r="C28" s="137" t="s">
        <v>17</v>
      </c>
      <c r="D28" s="139">
        <v>0.75945660999999998</v>
      </c>
      <c r="E28" s="140">
        <v>0.22392044999999999</v>
      </c>
      <c r="F28" s="140">
        <v>0.53553616000000004</v>
      </c>
      <c r="G28" s="140">
        <v>0.12381103</v>
      </c>
      <c r="H28" s="140">
        <v>7.2340730000000006E-2</v>
      </c>
      <c r="I28" s="141">
        <v>4.4391630000000001E-2</v>
      </c>
      <c r="J28" s="139">
        <v>0.11673235999999999</v>
      </c>
      <c r="K28" s="143">
        <v>4</v>
      </c>
      <c r="L28" s="144">
        <v>8</v>
      </c>
      <c r="M28" s="144">
        <v>2</v>
      </c>
      <c r="N28" s="144">
        <v>1</v>
      </c>
      <c r="O28" s="144">
        <v>1</v>
      </c>
      <c r="P28" s="145">
        <v>16</v>
      </c>
      <c r="Q28" s="146">
        <v>0</v>
      </c>
    </row>
    <row r="29" spans="1:17" ht="35.1" customHeight="1" x14ac:dyDescent="0.3">
      <c r="A29" s="137" t="s">
        <v>213</v>
      </c>
      <c r="B29" s="138">
        <v>28</v>
      </c>
      <c r="C29" s="137" t="s">
        <v>18</v>
      </c>
      <c r="D29" s="139">
        <v>0.73750384999999996</v>
      </c>
      <c r="E29" s="140">
        <v>0.39558831999999999</v>
      </c>
      <c r="F29" s="140">
        <v>0.34191554000000002</v>
      </c>
      <c r="G29" s="140">
        <v>0.19015541999999999</v>
      </c>
      <c r="H29" s="140">
        <v>0</v>
      </c>
      <c r="I29" s="141">
        <v>7.2340730000000006E-2</v>
      </c>
      <c r="J29" s="139">
        <v>7.2340730000000006E-2</v>
      </c>
      <c r="K29" s="143">
        <v>7</v>
      </c>
      <c r="L29" s="144">
        <v>5</v>
      </c>
      <c r="M29" s="144">
        <v>3</v>
      </c>
      <c r="N29" s="144">
        <v>0</v>
      </c>
      <c r="O29" s="144">
        <v>1</v>
      </c>
      <c r="P29" s="145">
        <v>16</v>
      </c>
      <c r="Q29" s="146" t="s">
        <v>114</v>
      </c>
    </row>
    <row r="30" spans="1:17" ht="53.1" customHeight="1" x14ac:dyDescent="0.3">
      <c r="A30" s="137" t="s">
        <v>202</v>
      </c>
      <c r="B30" s="138">
        <v>29</v>
      </c>
      <c r="C30" s="137" t="s">
        <v>214</v>
      </c>
      <c r="D30" s="139">
        <v>0.66516313000000005</v>
      </c>
      <c r="E30" s="140">
        <v>0.36074095</v>
      </c>
      <c r="F30" s="140">
        <v>0.30442217999999999</v>
      </c>
      <c r="G30" s="140">
        <v>0.14576379</v>
      </c>
      <c r="H30" s="140">
        <v>7.2340730000000006E-2</v>
      </c>
      <c r="I30" s="141">
        <v>0.11673235999999999</v>
      </c>
      <c r="J30" s="139">
        <v>0.18907309</v>
      </c>
      <c r="K30" s="143">
        <v>6</v>
      </c>
      <c r="L30" s="144">
        <v>5</v>
      </c>
      <c r="M30" s="144">
        <v>2</v>
      </c>
      <c r="N30" s="144">
        <v>1</v>
      </c>
      <c r="O30" s="144">
        <v>2</v>
      </c>
      <c r="P30" s="145">
        <v>16</v>
      </c>
      <c r="Q30" s="146">
        <v>0</v>
      </c>
    </row>
    <row r="31" spans="1:17" ht="53.1" customHeight="1" x14ac:dyDescent="0.3">
      <c r="A31" s="137" t="s">
        <v>202</v>
      </c>
      <c r="B31" s="138">
        <v>30</v>
      </c>
      <c r="C31" s="137" t="s">
        <v>19</v>
      </c>
      <c r="D31" s="139">
        <v>0.6209112</v>
      </c>
      <c r="E31" s="140">
        <v>0</v>
      </c>
      <c r="F31" s="140">
        <v>0.6209112</v>
      </c>
      <c r="G31" s="140">
        <v>0.24692913</v>
      </c>
      <c r="H31" s="140">
        <v>8.1901249999999995E-2</v>
      </c>
      <c r="I31" s="141">
        <v>5.0258419999999998E-2</v>
      </c>
      <c r="J31" s="139">
        <v>0.13215967000000001</v>
      </c>
      <c r="K31" s="143">
        <v>0</v>
      </c>
      <c r="L31" s="144">
        <v>9</v>
      </c>
      <c r="M31" s="144">
        <v>3</v>
      </c>
      <c r="N31" s="144">
        <v>1</v>
      </c>
      <c r="O31" s="144">
        <v>1</v>
      </c>
      <c r="P31" s="145">
        <v>14</v>
      </c>
      <c r="Q31" s="146">
        <v>1</v>
      </c>
    </row>
    <row r="32" spans="1:17" ht="35.1" customHeight="1" x14ac:dyDescent="0.3">
      <c r="A32" s="137" t="s">
        <v>202</v>
      </c>
      <c r="B32" s="138">
        <v>31</v>
      </c>
      <c r="C32" s="137" t="s">
        <v>20</v>
      </c>
      <c r="D32" s="139">
        <v>0.45399700999999998</v>
      </c>
      <c r="E32" s="140">
        <v>0.20381737999999999</v>
      </c>
      <c r="F32" s="140">
        <v>0.25017962999999999</v>
      </c>
      <c r="G32" s="140">
        <v>0.42016759999999997</v>
      </c>
      <c r="H32" s="140">
        <v>7.7981999999999996E-2</v>
      </c>
      <c r="I32" s="141">
        <v>4.7853380000000001E-2</v>
      </c>
      <c r="J32" s="139">
        <v>0.12583538</v>
      </c>
      <c r="K32" s="143">
        <v>3</v>
      </c>
      <c r="L32" s="144">
        <v>4</v>
      </c>
      <c r="M32" s="144">
        <v>6</v>
      </c>
      <c r="N32" s="144">
        <v>1</v>
      </c>
      <c r="O32" s="144">
        <v>1</v>
      </c>
      <c r="P32" s="145">
        <v>15</v>
      </c>
      <c r="Q32" s="146">
        <v>1</v>
      </c>
    </row>
    <row r="33" spans="1:17" ht="35.1" customHeight="1" x14ac:dyDescent="0.3">
      <c r="A33" s="137" t="s">
        <v>202</v>
      </c>
      <c r="B33" s="138">
        <v>32</v>
      </c>
      <c r="C33" s="137" t="s">
        <v>21</v>
      </c>
      <c r="D33" s="139">
        <v>0.50753345000000005</v>
      </c>
      <c r="E33" s="140">
        <v>0.12583538</v>
      </c>
      <c r="F33" s="140">
        <v>0.38169806000000001</v>
      </c>
      <c r="G33" s="140">
        <v>0.36663117000000001</v>
      </c>
      <c r="H33" s="140">
        <v>7.7981999999999996E-2</v>
      </c>
      <c r="I33" s="141">
        <v>4.7853380000000001E-2</v>
      </c>
      <c r="J33" s="139">
        <v>0.12583538</v>
      </c>
      <c r="K33" s="143">
        <v>2</v>
      </c>
      <c r="L33" s="144">
        <v>6</v>
      </c>
      <c r="M33" s="144">
        <v>5</v>
      </c>
      <c r="N33" s="144">
        <v>1</v>
      </c>
      <c r="O33" s="144">
        <v>1</v>
      </c>
      <c r="P33" s="145">
        <v>15</v>
      </c>
      <c r="Q33" s="146">
        <v>1</v>
      </c>
    </row>
    <row r="34" spans="1:17" ht="35.1" customHeight="1" x14ac:dyDescent="0.3">
      <c r="A34" s="137" t="s">
        <v>202</v>
      </c>
      <c r="B34" s="138">
        <v>33</v>
      </c>
      <c r="C34" s="137" t="s">
        <v>22</v>
      </c>
      <c r="D34" s="139">
        <v>0.36094811999999998</v>
      </c>
      <c r="E34" s="140">
        <v>0.12583538</v>
      </c>
      <c r="F34" s="140">
        <v>0.23511273999999999</v>
      </c>
      <c r="G34" s="140">
        <v>0.404196</v>
      </c>
      <c r="H34" s="140">
        <v>0.18700248999999999</v>
      </c>
      <c r="I34" s="141">
        <v>4.7853380000000001E-2</v>
      </c>
      <c r="J34" s="139">
        <v>0.23485586999999999</v>
      </c>
      <c r="K34" s="143">
        <v>2</v>
      </c>
      <c r="L34" s="144">
        <v>3</v>
      </c>
      <c r="M34" s="144">
        <v>6</v>
      </c>
      <c r="N34" s="144">
        <v>3</v>
      </c>
      <c r="O34" s="144">
        <v>1</v>
      </c>
      <c r="P34" s="145">
        <v>15</v>
      </c>
      <c r="Q34" s="146">
        <v>1</v>
      </c>
    </row>
    <row r="35" spans="1:17" ht="89.1" customHeight="1" x14ac:dyDescent="0.3">
      <c r="A35" s="137" t="s">
        <v>202</v>
      </c>
      <c r="B35" s="138">
        <v>34</v>
      </c>
      <c r="C35" s="137" t="s">
        <v>215</v>
      </c>
      <c r="D35" s="139">
        <v>0.39734622000000003</v>
      </c>
      <c r="E35" s="140">
        <v>4.7853380000000001E-2</v>
      </c>
      <c r="F35" s="140">
        <v>0.34949284000000003</v>
      </c>
      <c r="G35" s="140">
        <v>0.52467178000000003</v>
      </c>
      <c r="H35" s="140">
        <v>7.7981999999999996E-2</v>
      </c>
      <c r="I35" s="141">
        <v>0</v>
      </c>
      <c r="J35" s="139">
        <v>7.7981999999999996E-2</v>
      </c>
      <c r="K35" s="143">
        <v>1</v>
      </c>
      <c r="L35" s="144">
        <v>5</v>
      </c>
      <c r="M35" s="144">
        <v>8</v>
      </c>
      <c r="N35" s="144">
        <v>1</v>
      </c>
      <c r="O35" s="144">
        <v>0</v>
      </c>
      <c r="P35" s="145">
        <v>15</v>
      </c>
      <c r="Q35" s="146">
        <v>1</v>
      </c>
    </row>
    <row r="36" spans="1:17" ht="35.1" customHeight="1" x14ac:dyDescent="0.3">
      <c r="A36" s="137" t="s">
        <v>202</v>
      </c>
      <c r="B36" s="138">
        <v>35</v>
      </c>
      <c r="C36" s="137" t="s">
        <v>59</v>
      </c>
      <c r="D36" s="139">
        <v>0.73750384999999996</v>
      </c>
      <c r="E36" s="140">
        <v>0.21605949999999999</v>
      </c>
      <c r="F36" s="140">
        <v>0.52144436000000005</v>
      </c>
      <c r="G36" s="140">
        <v>0.19015541999999999</v>
      </c>
      <c r="H36" s="140">
        <v>7.2340730000000006E-2</v>
      </c>
      <c r="I36" s="141">
        <v>0</v>
      </c>
      <c r="J36" s="139">
        <v>7.2340730000000006E-2</v>
      </c>
      <c r="K36" s="143">
        <v>4</v>
      </c>
      <c r="L36" s="144">
        <v>8</v>
      </c>
      <c r="M36" s="144">
        <v>3</v>
      </c>
      <c r="N36" s="144">
        <v>1</v>
      </c>
      <c r="O36" s="144">
        <v>0</v>
      </c>
      <c r="P36" s="145">
        <v>16</v>
      </c>
      <c r="Q36" s="146">
        <v>0</v>
      </c>
    </row>
    <row r="37" spans="1:17" ht="53.1" customHeight="1" x14ac:dyDescent="0.3">
      <c r="A37" s="137" t="s">
        <v>202</v>
      </c>
      <c r="B37" s="138">
        <v>36</v>
      </c>
      <c r="C37" s="137" t="s">
        <v>23</v>
      </c>
      <c r="D37" s="139">
        <v>0.67946905000000002</v>
      </c>
      <c r="E37" s="140">
        <v>0.23290825000000001</v>
      </c>
      <c r="F37" s="140">
        <v>0.44656079999999998</v>
      </c>
      <c r="G37" s="140">
        <v>0.19469557000000001</v>
      </c>
      <c r="H37" s="140">
        <v>0.12583538</v>
      </c>
      <c r="I37" s="141">
        <v>0</v>
      </c>
      <c r="J37" s="139">
        <v>0.12583538</v>
      </c>
      <c r="K37" s="143">
        <v>4</v>
      </c>
      <c r="L37" s="144">
        <v>6</v>
      </c>
      <c r="M37" s="144">
        <v>3</v>
      </c>
      <c r="N37" s="144">
        <v>2</v>
      </c>
      <c r="O37" s="144">
        <v>0</v>
      </c>
      <c r="P37" s="145">
        <v>15</v>
      </c>
      <c r="Q37" s="146">
        <v>1</v>
      </c>
    </row>
    <row r="38" spans="1:17" ht="53.1" customHeight="1" x14ac:dyDescent="0.3">
      <c r="A38" s="137" t="s">
        <v>202</v>
      </c>
      <c r="B38" s="138">
        <v>37</v>
      </c>
      <c r="C38" s="137" t="s">
        <v>24</v>
      </c>
      <c r="D38" s="139">
        <v>0.75745105000000001</v>
      </c>
      <c r="E38" s="140">
        <v>0.31205698999999998</v>
      </c>
      <c r="F38" s="140">
        <v>0.44539405999999998</v>
      </c>
      <c r="G38" s="140">
        <v>0.11671357</v>
      </c>
      <c r="H38" s="140">
        <v>4.7853380000000001E-2</v>
      </c>
      <c r="I38" s="141">
        <v>7.7981999999999996E-2</v>
      </c>
      <c r="J38" s="139">
        <v>0.12583538</v>
      </c>
      <c r="K38" s="143">
        <v>5</v>
      </c>
      <c r="L38" s="144">
        <v>6</v>
      </c>
      <c r="M38" s="144">
        <v>2</v>
      </c>
      <c r="N38" s="144">
        <v>1</v>
      </c>
      <c r="O38" s="144">
        <v>1</v>
      </c>
      <c r="P38" s="145">
        <v>15</v>
      </c>
      <c r="Q38" s="146">
        <v>1</v>
      </c>
    </row>
    <row r="39" spans="1:17" ht="125.1" customHeight="1" x14ac:dyDescent="0.3">
      <c r="A39" s="137" t="s">
        <v>202</v>
      </c>
      <c r="B39" s="138">
        <v>38</v>
      </c>
      <c r="C39" s="137" t="s">
        <v>216</v>
      </c>
      <c r="D39" s="139">
        <v>0.74147945000000004</v>
      </c>
      <c r="E39" s="140">
        <v>0.25852055000000002</v>
      </c>
      <c r="F39" s="140">
        <v>0.48295888999999997</v>
      </c>
      <c r="G39" s="140">
        <v>7.9148739999999995E-2</v>
      </c>
      <c r="H39" s="140">
        <v>4.7853380000000001E-2</v>
      </c>
      <c r="I39" s="141">
        <v>0.13151842999999999</v>
      </c>
      <c r="J39" s="139">
        <v>0.17937181999999999</v>
      </c>
      <c r="K39" s="143">
        <v>4</v>
      </c>
      <c r="L39" s="144">
        <v>7</v>
      </c>
      <c r="M39" s="144">
        <v>1</v>
      </c>
      <c r="N39" s="144">
        <v>1</v>
      </c>
      <c r="O39" s="144">
        <v>2</v>
      </c>
      <c r="P39" s="145">
        <v>15</v>
      </c>
      <c r="Q39" s="146">
        <v>1</v>
      </c>
    </row>
    <row r="40" spans="1:17" ht="35.1" customHeight="1" x14ac:dyDescent="0.3">
      <c r="A40" s="137" t="s">
        <v>202</v>
      </c>
      <c r="B40" s="138">
        <v>39</v>
      </c>
      <c r="C40" s="137" t="s">
        <v>25</v>
      </c>
      <c r="D40" s="139">
        <v>0.79501588000000001</v>
      </c>
      <c r="E40" s="140">
        <v>0.63905188000000002</v>
      </c>
      <c r="F40" s="140">
        <v>0.15596399999999999</v>
      </c>
      <c r="G40" s="140">
        <v>7.9148739999999995E-2</v>
      </c>
      <c r="H40" s="140">
        <v>0.12583538</v>
      </c>
      <c r="I40" s="141">
        <v>0</v>
      </c>
      <c r="J40" s="139">
        <v>0.12583538</v>
      </c>
      <c r="K40" s="143">
        <v>10</v>
      </c>
      <c r="L40" s="144">
        <v>2</v>
      </c>
      <c r="M40" s="144">
        <v>1</v>
      </c>
      <c r="N40" s="144">
        <v>2</v>
      </c>
      <c r="O40" s="144">
        <v>0</v>
      </c>
      <c r="P40" s="145">
        <v>15</v>
      </c>
      <c r="Q40" s="146">
        <v>1</v>
      </c>
    </row>
    <row r="41" spans="1:17" ht="35.1" customHeight="1" x14ac:dyDescent="0.3">
      <c r="A41" s="137" t="s">
        <v>202</v>
      </c>
      <c r="B41" s="138">
        <v>40</v>
      </c>
      <c r="C41" s="137" t="s">
        <v>217</v>
      </c>
      <c r="D41" s="139">
        <v>0.73858619000000003</v>
      </c>
      <c r="E41" s="140">
        <v>0.54243443000000002</v>
      </c>
      <c r="F41" s="140">
        <v>0.19615175000000001</v>
      </c>
      <c r="G41" s="140">
        <v>0.21702218000000001</v>
      </c>
      <c r="H41" s="140">
        <v>0</v>
      </c>
      <c r="I41" s="141">
        <v>4.4391630000000001E-2</v>
      </c>
      <c r="J41" s="139">
        <v>4.4391630000000001E-2</v>
      </c>
      <c r="K41" s="143">
        <v>9</v>
      </c>
      <c r="L41" s="144">
        <v>3</v>
      </c>
      <c r="M41" s="144">
        <v>3</v>
      </c>
      <c r="N41" s="144">
        <v>0</v>
      </c>
      <c r="O41" s="144">
        <v>1</v>
      </c>
      <c r="P41" s="145">
        <v>16</v>
      </c>
      <c r="Q41" s="146" t="s">
        <v>114</v>
      </c>
    </row>
    <row r="42" spans="1:17" ht="53.1" customHeight="1" x14ac:dyDescent="0.3">
      <c r="A42" s="137" t="s">
        <v>202</v>
      </c>
      <c r="B42" s="138">
        <v>41</v>
      </c>
      <c r="C42" s="137" t="s">
        <v>218</v>
      </c>
      <c r="D42" s="139">
        <v>0.49168853000000001</v>
      </c>
      <c r="E42" s="140">
        <v>0.29734350999999998</v>
      </c>
      <c r="F42" s="140">
        <v>0.19434502000000001</v>
      </c>
      <c r="G42" s="140">
        <v>0.26849247999999998</v>
      </c>
      <c r="H42" s="140">
        <v>0.12200429</v>
      </c>
      <c r="I42" s="141">
        <v>0.11781469</v>
      </c>
      <c r="J42" s="139">
        <v>0.23981899000000001</v>
      </c>
      <c r="K42" s="143">
        <v>5</v>
      </c>
      <c r="L42" s="144">
        <v>3</v>
      </c>
      <c r="M42" s="144">
        <v>4</v>
      </c>
      <c r="N42" s="144">
        <v>2</v>
      </c>
      <c r="O42" s="144">
        <v>2</v>
      </c>
      <c r="P42" s="145">
        <v>16</v>
      </c>
      <c r="Q42" s="146">
        <v>0</v>
      </c>
    </row>
    <row r="43" spans="1:17" ht="35.1" customHeight="1" x14ac:dyDescent="0.3">
      <c r="A43" s="137" t="s">
        <v>202</v>
      </c>
      <c r="B43" s="138">
        <v>42</v>
      </c>
      <c r="C43" s="137" t="s">
        <v>60</v>
      </c>
      <c r="D43" s="139">
        <v>0.75745105000000001</v>
      </c>
      <c r="E43" s="140">
        <v>0.31089024999999998</v>
      </c>
      <c r="F43" s="140">
        <v>0.44656079999999998</v>
      </c>
      <c r="G43" s="140">
        <v>0.19469557000000001</v>
      </c>
      <c r="H43" s="140">
        <v>4.7853380000000001E-2</v>
      </c>
      <c r="I43" s="141">
        <v>0</v>
      </c>
      <c r="J43" s="139">
        <v>4.7853380000000001E-2</v>
      </c>
      <c r="K43" s="143">
        <v>5</v>
      </c>
      <c r="L43" s="144">
        <v>6</v>
      </c>
      <c r="M43" s="144">
        <v>3</v>
      </c>
      <c r="N43" s="144">
        <v>1</v>
      </c>
      <c r="O43" s="144">
        <v>0</v>
      </c>
      <c r="P43" s="145">
        <v>15</v>
      </c>
      <c r="Q43" s="146">
        <v>1</v>
      </c>
    </row>
    <row r="44" spans="1:17" ht="53.1" customHeight="1" x14ac:dyDescent="0.3">
      <c r="A44" s="137" t="s">
        <v>202</v>
      </c>
      <c r="B44" s="138">
        <v>43</v>
      </c>
      <c r="C44" s="137" t="s">
        <v>28</v>
      </c>
      <c r="D44" s="139">
        <v>0.79501588000000001</v>
      </c>
      <c r="E44" s="140">
        <v>0.34845507999999997</v>
      </c>
      <c r="F44" s="140">
        <v>0.44656079999999998</v>
      </c>
      <c r="G44" s="140">
        <v>7.9148739999999995E-2</v>
      </c>
      <c r="H44" s="140">
        <v>7.7981999999999996E-2</v>
      </c>
      <c r="I44" s="141">
        <v>4.7853380000000001E-2</v>
      </c>
      <c r="J44" s="139">
        <v>0.12583538</v>
      </c>
      <c r="K44" s="143">
        <v>6</v>
      </c>
      <c r="L44" s="144">
        <v>6</v>
      </c>
      <c r="M44" s="144">
        <v>1</v>
      </c>
      <c r="N44" s="144">
        <v>1</v>
      </c>
      <c r="O44" s="144">
        <v>1</v>
      </c>
      <c r="P44" s="145">
        <v>15</v>
      </c>
      <c r="Q44" s="146">
        <v>1</v>
      </c>
    </row>
    <row r="45" spans="1:17" ht="35.1" customHeight="1" x14ac:dyDescent="0.3">
      <c r="A45" s="137" t="s">
        <v>202</v>
      </c>
      <c r="B45" s="138">
        <v>44</v>
      </c>
      <c r="C45" s="137" t="s">
        <v>29</v>
      </c>
      <c r="D45" s="139">
        <v>0.54919395000000004</v>
      </c>
      <c r="E45" s="140">
        <v>0.22105575</v>
      </c>
      <c r="F45" s="140">
        <v>0.32813819999999999</v>
      </c>
      <c r="G45" s="140">
        <v>0.31432781999999998</v>
      </c>
      <c r="H45" s="140">
        <v>8.4577529999999998E-2</v>
      </c>
      <c r="I45" s="141">
        <v>5.1900700000000001E-2</v>
      </c>
      <c r="J45" s="139">
        <v>0.13647823000000001</v>
      </c>
      <c r="K45" s="143">
        <v>3</v>
      </c>
      <c r="L45" s="144">
        <v>5</v>
      </c>
      <c r="M45" s="144">
        <v>4</v>
      </c>
      <c r="N45" s="144">
        <v>1</v>
      </c>
      <c r="O45" s="144">
        <v>1</v>
      </c>
      <c r="P45" s="145">
        <v>14</v>
      </c>
      <c r="Q45" s="146">
        <v>2</v>
      </c>
    </row>
    <row r="46" spans="1:17" ht="53.1" customHeight="1" x14ac:dyDescent="0.3">
      <c r="A46" s="137" t="s">
        <v>202</v>
      </c>
      <c r="B46" s="138">
        <v>45</v>
      </c>
      <c r="C46" s="137" t="s">
        <v>30</v>
      </c>
      <c r="D46" s="139">
        <v>0.72087983</v>
      </c>
      <c r="E46" s="140">
        <v>0.27912017</v>
      </c>
      <c r="F46" s="140">
        <v>0.44175966999999999</v>
      </c>
      <c r="G46" s="140">
        <v>0.14264193999999999</v>
      </c>
      <c r="H46" s="140">
        <v>8.4577529999999998E-2</v>
      </c>
      <c r="I46" s="141">
        <v>5.1900700000000001E-2</v>
      </c>
      <c r="J46" s="139">
        <v>0.13647823000000001</v>
      </c>
      <c r="K46" s="143">
        <v>4</v>
      </c>
      <c r="L46" s="144">
        <v>6</v>
      </c>
      <c r="M46" s="144">
        <v>2</v>
      </c>
      <c r="N46" s="144">
        <v>1</v>
      </c>
      <c r="O46" s="144">
        <v>1</v>
      </c>
      <c r="P46" s="145">
        <v>14</v>
      </c>
      <c r="Q46" s="146">
        <v>2</v>
      </c>
    </row>
    <row r="47" spans="1:17" ht="53.1" customHeight="1" x14ac:dyDescent="0.3">
      <c r="A47" s="137" t="s">
        <v>202</v>
      </c>
      <c r="B47" s="138">
        <v>46</v>
      </c>
      <c r="C47" s="137" t="s">
        <v>31</v>
      </c>
      <c r="D47" s="139">
        <v>0.67887244000000002</v>
      </c>
      <c r="E47" s="140">
        <v>0.22105575</v>
      </c>
      <c r="F47" s="140">
        <v>0.45781669000000003</v>
      </c>
      <c r="G47" s="140">
        <v>0.18464933</v>
      </c>
      <c r="H47" s="140">
        <v>0.13647823000000001</v>
      </c>
      <c r="I47" s="141">
        <v>0</v>
      </c>
      <c r="J47" s="139">
        <v>0.13647823000000001</v>
      </c>
      <c r="K47" s="143">
        <v>3</v>
      </c>
      <c r="L47" s="144">
        <v>6</v>
      </c>
      <c r="M47" s="144">
        <v>3</v>
      </c>
      <c r="N47" s="144">
        <v>2</v>
      </c>
      <c r="O47" s="144">
        <v>0</v>
      </c>
      <c r="P47" s="145">
        <v>14</v>
      </c>
      <c r="Q47" s="146">
        <v>2</v>
      </c>
    </row>
    <row r="48" spans="1:17" ht="35.1" customHeight="1" x14ac:dyDescent="0.3">
      <c r="A48" s="137" t="s">
        <v>202</v>
      </c>
      <c r="B48" s="138">
        <v>47</v>
      </c>
      <c r="C48" s="137" t="s">
        <v>32</v>
      </c>
      <c r="D48" s="139">
        <v>0.65235933000000002</v>
      </c>
      <c r="E48" s="140">
        <v>0.27912017</v>
      </c>
      <c r="F48" s="140">
        <v>0.37323916000000001</v>
      </c>
      <c r="G48" s="140">
        <v>0.12658490999999999</v>
      </c>
      <c r="H48" s="140">
        <v>8.4577529999999998E-2</v>
      </c>
      <c r="I48" s="141">
        <v>0.13647823000000001</v>
      </c>
      <c r="J48" s="139">
        <v>0.22105575</v>
      </c>
      <c r="K48" s="143">
        <v>4</v>
      </c>
      <c r="L48" s="144">
        <v>5</v>
      </c>
      <c r="M48" s="144">
        <v>2</v>
      </c>
      <c r="N48" s="144">
        <v>1</v>
      </c>
      <c r="O48" s="144">
        <v>2</v>
      </c>
      <c r="P48" s="145">
        <v>14</v>
      </c>
      <c r="Q48" s="146">
        <v>2</v>
      </c>
    </row>
    <row r="49" spans="1:17" ht="35.1" customHeight="1" x14ac:dyDescent="0.3">
      <c r="A49" s="137" t="s">
        <v>202</v>
      </c>
      <c r="B49" s="138">
        <v>48</v>
      </c>
      <c r="C49" s="137" t="s">
        <v>33</v>
      </c>
      <c r="D49" s="139">
        <v>0.88326764000000002</v>
      </c>
      <c r="E49" s="140">
        <v>0.28840021999999998</v>
      </c>
      <c r="F49" s="140">
        <v>0.59486742000000004</v>
      </c>
      <c r="G49" s="140">
        <v>0.11673235999999999</v>
      </c>
      <c r="H49" s="140">
        <v>0</v>
      </c>
      <c r="I49" s="141">
        <v>0</v>
      </c>
      <c r="J49" s="139">
        <v>0</v>
      </c>
      <c r="K49" s="143">
        <v>5</v>
      </c>
      <c r="L49" s="144">
        <v>9</v>
      </c>
      <c r="M49" s="144">
        <v>2</v>
      </c>
      <c r="N49" s="144">
        <v>0</v>
      </c>
      <c r="O49" s="144">
        <v>0</v>
      </c>
      <c r="P49" s="145">
        <v>16</v>
      </c>
      <c r="Q49" s="146" t="s">
        <v>114</v>
      </c>
    </row>
    <row r="50" spans="1:17" ht="35.1" customHeight="1" x14ac:dyDescent="0.3">
      <c r="A50" s="137" t="s">
        <v>202</v>
      </c>
      <c r="B50" s="138">
        <v>49</v>
      </c>
      <c r="C50" s="137" t="s">
        <v>54</v>
      </c>
      <c r="D50" s="139">
        <v>0.66516313000000005</v>
      </c>
      <c r="E50" s="140">
        <v>0.28840021999999998</v>
      </c>
      <c r="F50" s="140">
        <v>0.37676290000000001</v>
      </c>
      <c r="G50" s="140">
        <v>0.26249614999999998</v>
      </c>
      <c r="H50" s="140">
        <v>7.2340730000000006E-2</v>
      </c>
      <c r="I50" s="141">
        <v>0</v>
      </c>
      <c r="J50" s="139">
        <v>7.2340730000000006E-2</v>
      </c>
      <c r="K50" s="143">
        <v>5</v>
      </c>
      <c r="L50" s="144">
        <v>6</v>
      </c>
      <c r="M50" s="144">
        <v>4</v>
      </c>
      <c r="N50" s="144">
        <v>1</v>
      </c>
      <c r="O50" s="144">
        <v>0</v>
      </c>
      <c r="P50" s="145">
        <v>16</v>
      </c>
      <c r="Q50" s="146" t="s">
        <v>114</v>
      </c>
    </row>
    <row r="51" spans="1:17" ht="53.1" customHeight="1" x14ac:dyDescent="0.3">
      <c r="A51" s="137" t="s">
        <v>202</v>
      </c>
      <c r="B51" s="138">
        <v>50</v>
      </c>
      <c r="C51" s="137" t="s">
        <v>34</v>
      </c>
      <c r="D51" s="139">
        <v>0.52809956000000002</v>
      </c>
      <c r="E51" s="140">
        <v>0.11673235999999999</v>
      </c>
      <c r="F51" s="140">
        <v>0.41136719999999999</v>
      </c>
      <c r="G51" s="140">
        <v>0.43705306999999999</v>
      </c>
      <c r="H51" s="140">
        <v>3.4847370000000003E-2</v>
      </c>
      <c r="I51" s="141">
        <v>0</v>
      </c>
      <c r="J51" s="139">
        <v>3.4847370000000003E-2</v>
      </c>
      <c r="K51" s="143">
        <v>2</v>
      </c>
      <c r="L51" s="144">
        <v>6</v>
      </c>
      <c r="M51" s="144">
        <v>7</v>
      </c>
      <c r="N51" s="144">
        <v>1</v>
      </c>
      <c r="O51" s="144">
        <v>0</v>
      </c>
      <c r="P51" s="145">
        <v>16</v>
      </c>
      <c r="Q51" s="146" t="s">
        <v>114</v>
      </c>
    </row>
    <row r="52" spans="1:17" ht="35.1" customHeight="1" x14ac:dyDescent="0.3">
      <c r="A52" s="137" t="s">
        <v>202</v>
      </c>
      <c r="B52" s="138">
        <v>51</v>
      </c>
      <c r="C52" s="137" t="s">
        <v>35</v>
      </c>
      <c r="D52" s="139">
        <v>0.55689270000000002</v>
      </c>
      <c r="E52" s="140">
        <v>0.28840021999999998</v>
      </c>
      <c r="F52" s="140">
        <v>0.26849247999999998</v>
      </c>
      <c r="G52" s="140">
        <v>0.37076657000000002</v>
      </c>
      <c r="H52" s="140">
        <v>7.2340730000000006E-2</v>
      </c>
      <c r="I52" s="141">
        <v>0</v>
      </c>
      <c r="J52" s="139">
        <v>7.2340730000000006E-2</v>
      </c>
      <c r="K52" s="143">
        <v>5</v>
      </c>
      <c r="L52" s="144">
        <v>4</v>
      </c>
      <c r="M52" s="144">
        <v>6</v>
      </c>
      <c r="N52" s="144">
        <v>1</v>
      </c>
      <c r="O52" s="144">
        <v>0</v>
      </c>
      <c r="P52" s="145">
        <v>16</v>
      </c>
      <c r="Q52" s="146" t="s">
        <v>114</v>
      </c>
    </row>
    <row r="53" spans="1:17" ht="53.1" customHeight="1" x14ac:dyDescent="0.3">
      <c r="A53" s="137" t="s">
        <v>213</v>
      </c>
      <c r="B53" s="138">
        <v>52</v>
      </c>
      <c r="C53" s="137" t="s">
        <v>36</v>
      </c>
      <c r="D53" s="139">
        <v>0.77607954999999995</v>
      </c>
      <c r="E53" s="140">
        <v>0.36074095</v>
      </c>
      <c r="F53" s="140">
        <v>0.4153386</v>
      </c>
      <c r="G53" s="140">
        <v>0.15157973</v>
      </c>
      <c r="H53" s="140">
        <v>0</v>
      </c>
      <c r="I53" s="141">
        <v>7.2340730000000006E-2</v>
      </c>
      <c r="J53" s="139">
        <v>7.2340730000000006E-2</v>
      </c>
      <c r="K53" s="143">
        <v>6</v>
      </c>
      <c r="L53" s="144">
        <v>6</v>
      </c>
      <c r="M53" s="144">
        <v>3</v>
      </c>
      <c r="N53" s="144">
        <v>0</v>
      </c>
      <c r="O53" s="144">
        <v>1</v>
      </c>
      <c r="P53" s="145">
        <v>16</v>
      </c>
      <c r="Q53" s="146" t="s">
        <v>114</v>
      </c>
    </row>
    <row r="54" spans="1:17" ht="53.1" customHeight="1" x14ac:dyDescent="0.3">
      <c r="A54" s="137" t="s">
        <v>202</v>
      </c>
      <c r="B54" s="138">
        <v>53</v>
      </c>
      <c r="C54" s="137" t="s">
        <v>37</v>
      </c>
      <c r="D54" s="139">
        <v>0.59282239999999997</v>
      </c>
      <c r="E54" s="140">
        <v>0.21605949999999999</v>
      </c>
      <c r="F54" s="140">
        <v>0.37676290000000001</v>
      </c>
      <c r="G54" s="140">
        <v>0.21810451</v>
      </c>
      <c r="H54" s="140">
        <v>7.2340730000000006E-2</v>
      </c>
      <c r="I54" s="141">
        <v>0.11673235999999999</v>
      </c>
      <c r="J54" s="139">
        <v>0.18907309</v>
      </c>
      <c r="K54" s="143">
        <v>4</v>
      </c>
      <c r="L54" s="144">
        <v>6</v>
      </c>
      <c r="M54" s="144">
        <v>3</v>
      </c>
      <c r="N54" s="144">
        <v>1</v>
      </c>
      <c r="O54" s="144">
        <v>2</v>
      </c>
      <c r="P54" s="145">
        <v>16</v>
      </c>
      <c r="Q54" s="146">
        <v>0</v>
      </c>
    </row>
    <row r="55" spans="1:17" ht="53.1" customHeight="1" x14ac:dyDescent="0.3">
      <c r="A55" s="137" t="s">
        <v>202</v>
      </c>
      <c r="B55" s="138">
        <v>54</v>
      </c>
      <c r="C55" s="137" t="s">
        <v>38</v>
      </c>
      <c r="D55" s="139">
        <v>0.66516313000000005</v>
      </c>
      <c r="E55" s="140">
        <v>0.21605949999999999</v>
      </c>
      <c r="F55" s="140">
        <v>0.44910362999999998</v>
      </c>
      <c r="G55" s="140">
        <v>0.19015541999999999</v>
      </c>
      <c r="H55" s="140">
        <v>7.2340730000000006E-2</v>
      </c>
      <c r="I55" s="141">
        <v>7.2340730000000006E-2</v>
      </c>
      <c r="J55" s="139">
        <v>0.14468144999999999</v>
      </c>
      <c r="K55" s="143">
        <v>4</v>
      </c>
      <c r="L55" s="144">
        <v>7</v>
      </c>
      <c r="M55" s="144">
        <v>3</v>
      </c>
      <c r="N55" s="144">
        <v>1</v>
      </c>
      <c r="O55" s="144">
        <v>1</v>
      </c>
      <c r="P55" s="145">
        <v>16</v>
      </c>
      <c r="Q55" s="146">
        <v>0</v>
      </c>
    </row>
    <row r="56" spans="1:17" ht="35.1" customHeight="1" x14ac:dyDescent="0.3">
      <c r="A56" s="137" t="s">
        <v>202</v>
      </c>
      <c r="B56" s="138">
        <v>55</v>
      </c>
      <c r="C56" s="137" t="s">
        <v>39</v>
      </c>
      <c r="D56" s="139">
        <v>0.63905188000000002</v>
      </c>
      <c r="E56" s="140">
        <v>0.23290825000000001</v>
      </c>
      <c r="F56" s="140">
        <v>0.40614362999999998</v>
      </c>
      <c r="G56" s="140">
        <v>0.15713073999999999</v>
      </c>
      <c r="H56" s="140">
        <v>0.12583538</v>
      </c>
      <c r="I56" s="141">
        <v>7.7981999999999996E-2</v>
      </c>
      <c r="J56" s="139">
        <v>0.20381737999999999</v>
      </c>
      <c r="K56" s="143">
        <v>4</v>
      </c>
      <c r="L56" s="144">
        <v>6</v>
      </c>
      <c r="M56" s="144">
        <v>2</v>
      </c>
      <c r="N56" s="144">
        <v>2</v>
      </c>
      <c r="O56" s="144">
        <v>1</v>
      </c>
      <c r="P56" s="145">
        <v>15</v>
      </c>
      <c r="Q56" s="146">
        <v>1</v>
      </c>
    </row>
    <row r="57" spans="1:17" ht="35.1" customHeight="1" x14ac:dyDescent="0.3">
      <c r="A57" s="137" t="s">
        <v>202</v>
      </c>
      <c r="B57" s="138">
        <v>56</v>
      </c>
      <c r="C57" s="137" t="s">
        <v>219</v>
      </c>
      <c r="D57" s="139">
        <v>0.60148705000000002</v>
      </c>
      <c r="E57" s="140">
        <v>0.23290825000000001</v>
      </c>
      <c r="F57" s="140">
        <v>0.36857879999999998</v>
      </c>
      <c r="G57" s="140">
        <v>0.19469557000000001</v>
      </c>
      <c r="H57" s="140">
        <v>0.12583538</v>
      </c>
      <c r="I57" s="141">
        <v>7.7981999999999996E-2</v>
      </c>
      <c r="J57" s="139">
        <v>0.20381737999999999</v>
      </c>
      <c r="K57" s="143">
        <v>4</v>
      </c>
      <c r="L57" s="144">
        <v>5</v>
      </c>
      <c r="M57" s="144">
        <v>3</v>
      </c>
      <c r="N57" s="144">
        <v>2</v>
      </c>
      <c r="O57" s="144">
        <v>1</v>
      </c>
      <c r="P57" s="145">
        <v>15</v>
      </c>
      <c r="Q57" s="146">
        <v>1</v>
      </c>
    </row>
    <row r="58" spans="1:17" ht="53.1" customHeight="1" x14ac:dyDescent="0.3">
      <c r="A58" s="137" t="s">
        <v>202</v>
      </c>
      <c r="B58" s="138">
        <v>57</v>
      </c>
      <c r="C58" s="137" t="s">
        <v>40</v>
      </c>
      <c r="D58" s="139">
        <v>0.60148705000000002</v>
      </c>
      <c r="E58" s="140">
        <v>0.23290825000000001</v>
      </c>
      <c r="F58" s="140">
        <v>0.36857879999999998</v>
      </c>
      <c r="G58" s="140">
        <v>0.19469557000000001</v>
      </c>
      <c r="H58" s="140">
        <v>0.12583538</v>
      </c>
      <c r="I58" s="141">
        <v>7.7981999999999996E-2</v>
      </c>
      <c r="J58" s="139">
        <v>0.20381737999999999</v>
      </c>
      <c r="K58" s="143">
        <v>4</v>
      </c>
      <c r="L58" s="144">
        <v>5</v>
      </c>
      <c r="M58" s="144">
        <v>3</v>
      </c>
      <c r="N58" s="144">
        <v>2</v>
      </c>
      <c r="O58" s="144">
        <v>1</v>
      </c>
      <c r="P58" s="145">
        <v>15</v>
      </c>
      <c r="Q58" s="146">
        <v>1</v>
      </c>
    </row>
    <row r="59" spans="1:17" ht="71.099999999999994" customHeight="1" x14ac:dyDescent="0.3">
      <c r="A59" s="137" t="s">
        <v>202</v>
      </c>
      <c r="B59" s="138">
        <v>58</v>
      </c>
      <c r="C59" s="137" t="s">
        <v>220</v>
      </c>
      <c r="D59" s="139">
        <v>0.60148705000000002</v>
      </c>
      <c r="E59" s="140">
        <v>0.23290825000000001</v>
      </c>
      <c r="F59" s="140">
        <v>0.36857879999999998</v>
      </c>
      <c r="G59" s="140">
        <v>0.19469557000000001</v>
      </c>
      <c r="H59" s="140">
        <v>0.12583538</v>
      </c>
      <c r="I59" s="141">
        <v>7.7981999999999996E-2</v>
      </c>
      <c r="J59" s="139">
        <v>0.20381737999999999</v>
      </c>
      <c r="K59" s="143">
        <v>4</v>
      </c>
      <c r="L59" s="144">
        <v>5</v>
      </c>
      <c r="M59" s="144">
        <v>3</v>
      </c>
      <c r="N59" s="144">
        <v>2</v>
      </c>
      <c r="O59" s="144">
        <v>1</v>
      </c>
      <c r="P59" s="145">
        <v>15</v>
      </c>
      <c r="Q59" s="146">
        <v>1</v>
      </c>
    </row>
    <row r="60" spans="1:17" ht="53.1" customHeight="1" x14ac:dyDescent="0.3">
      <c r="A60" s="137" t="s">
        <v>202</v>
      </c>
      <c r="B60" s="138">
        <v>59</v>
      </c>
      <c r="C60" s="137" t="s">
        <v>41</v>
      </c>
      <c r="D60" s="139">
        <v>0.60148705000000002</v>
      </c>
      <c r="E60" s="140">
        <v>0.23290825000000001</v>
      </c>
      <c r="F60" s="140">
        <v>0.36857879999999998</v>
      </c>
      <c r="G60" s="140">
        <v>0.24254895000000001</v>
      </c>
      <c r="H60" s="140">
        <v>7.7981999999999996E-2</v>
      </c>
      <c r="I60" s="141">
        <v>7.7981999999999996E-2</v>
      </c>
      <c r="J60" s="139">
        <v>0.15596399999999999</v>
      </c>
      <c r="K60" s="143">
        <v>4</v>
      </c>
      <c r="L60" s="144">
        <v>5</v>
      </c>
      <c r="M60" s="144">
        <v>4</v>
      </c>
      <c r="N60" s="144">
        <v>1</v>
      </c>
      <c r="O60" s="144">
        <v>1</v>
      </c>
      <c r="P60" s="145">
        <v>15</v>
      </c>
      <c r="Q60" s="146">
        <v>1</v>
      </c>
    </row>
    <row r="61" spans="1:17" ht="53.1" customHeight="1" x14ac:dyDescent="0.3">
      <c r="A61" s="137" t="s">
        <v>213</v>
      </c>
      <c r="B61" s="138">
        <v>60</v>
      </c>
      <c r="C61" s="137" t="s">
        <v>42</v>
      </c>
      <c r="D61" s="139">
        <v>0.60271580999999996</v>
      </c>
      <c r="E61" s="140">
        <v>0.27191095999999998</v>
      </c>
      <c r="F61" s="140">
        <v>0.33080484999999998</v>
      </c>
      <c r="G61" s="140">
        <v>0.31489116</v>
      </c>
      <c r="H61" s="140">
        <v>0</v>
      </c>
      <c r="I61" s="141">
        <v>8.2393030000000006E-2</v>
      </c>
      <c r="J61" s="139">
        <v>8.2393030000000006E-2</v>
      </c>
      <c r="K61" s="143">
        <v>4</v>
      </c>
      <c r="L61" s="144">
        <v>4</v>
      </c>
      <c r="M61" s="144">
        <v>5</v>
      </c>
      <c r="N61" s="144">
        <v>0</v>
      </c>
      <c r="O61" s="144">
        <v>1</v>
      </c>
      <c r="P61" s="145">
        <v>14</v>
      </c>
      <c r="Q61" s="146">
        <v>2</v>
      </c>
    </row>
    <row r="62" spans="1:17" ht="35.1" customHeight="1" x14ac:dyDescent="0.3">
      <c r="A62" s="137" t="s">
        <v>202</v>
      </c>
      <c r="B62" s="138">
        <v>61</v>
      </c>
      <c r="C62" s="137" t="s">
        <v>61</v>
      </c>
      <c r="D62" s="139">
        <v>0.79618261999999995</v>
      </c>
      <c r="E62" s="140">
        <v>0.23290825000000001</v>
      </c>
      <c r="F62" s="140">
        <v>0.56327437000000002</v>
      </c>
      <c r="G62" s="140">
        <v>0</v>
      </c>
      <c r="H62" s="140">
        <v>7.7981999999999996E-2</v>
      </c>
      <c r="I62" s="141">
        <v>0.12583538</v>
      </c>
      <c r="J62" s="139">
        <v>0.20381737999999999</v>
      </c>
      <c r="K62" s="143">
        <v>4</v>
      </c>
      <c r="L62" s="144">
        <v>8</v>
      </c>
      <c r="M62" s="144">
        <v>0</v>
      </c>
      <c r="N62" s="144">
        <v>1</v>
      </c>
      <c r="O62" s="144">
        <v>2</v>
      </c>
      <c r="P62" s="145">
        <v>15</v>
      </c>
      <c r="Q62" s="146">
        <v>1</v>
      </c>
    </row>
    <row r="63" spans="1:17" ht="35.1" customHeight="1" x14ac:dyDescent="0.3">
      <c r="A63" s="137" t="s">
        <v>202</v>
      </c>
      <c r="B63" s="138">
        <v>62</v>
      </c>
      <c r="C63" s="137" t="s">
        <v>43</v>
      </c>
      <c r="D63" s="139">
        <v>0.82277979999999995</v>
      </c>
      <c r="E63" s="140">
        <v>0.42176209999999997</v>
      </c>
      <c r="F63" s="140">
        <v>0.40101768999999998</v>
      </c>
      <c r="G63" s="140">
        <v>4.0741970000000002E-2</v>
      </c>
      <c r="H63" s="140">
        <v>0</v>
      </c>
      <c r="I63" s="141">
        <v>0.13647823000000001</v>
      </c>
      <c r="J63" s="139">
        <v>0.13647823000000001</v>
      </c>
      <c r="K63" s="143">
        <v>6</v>
      </c>
      <c r="L63" s="144">
        <v>5</v>
      </c>
      <c r="M63" s="144">
        <v>1</v>
      </c>
      <c r="N63" s="144">
        <v>0</v>
      </c>
      <c r="O63" s="144">
        <v>2</v>
      </c>
      <c r="P63" s="145">
        <v>14</v>
      </c>
      <c r="Q63" s="146">
        <v>2</v>
      </c>
    </row>
    <row r="64" spans="1:17" ht="53.1" customHeight="1" x14ac:dyDescent="0.3">
      <c r="A64" s="137" t="s">
        <v>221</v>
      </c>
      <c r="B64" s="138">
        <v>63</v>
      </c>
      <c r="C64" s="137" t="s">
        <v>222</v>
      </c>
      <c r="D64" s="139">
        <v>0.66516313000000005</v>
      </c>
      <c r="E64" s="140">
        <v>0.43308168000000002</v>
      </c>
      <c r="F64" s="140">
        <v>0.23208144999999999</v>
      </c>
      <c r="G64" s="140">
        <v>0.26249614999999998</v>
      </c>
      <c r="H64" s="140">
        <v>7.2340730000000006E-2</v>
      </c>
      <c r="I64" s="141">
        <v>0</v>
      </c>
      <c r="J64" s="139">
        <v>7.2340730000000006E-2</v>
      </c>
      <c r="K64" s="143">
        <v>7</v>
      </c>
      <c r="L64" s="144">
        <v>4</v>
      </c>
      <c r="M64" s="144">
        <v>4</v>
      </c>
      <c r="N64" s="144">
        <v>1</v>
      </c>
      <c r="O64" s="144">
        <v>0</v>
      </c>
      <c r="P64" s="145">
        <v>16</v>
      </c>
      <c r="Q64" s="146" t="s">
        <v>114</v>
      </c>
    </row>
    <row r="65" spans="1:17" ht="71.099999999999994" customHeight="1" x14ac:dyDescent="0.3">
      <c r="A65" s="137" t="s">
        <v>221</v>
      </c>
      <c r="B65" s="138">
        <v>64</v>
      </c>
      <c r="C65" s="137" t="s">
        <v>223</v>
      </c>
      <c r="D65" s="139">
        <v>0.70265648999999997</v>
      </c>
      <c r="E65" s="140">
        <v>0.43308168000000002</v>
      </c>
      <c r="F65" s="140">
        <v>0.26957481</v>
      </c>
      <c r="G65" s="140">
        <v>0.22500279000000001</v>
      </c>
      <c r="H65" s="140">
        <v>7.2340730000000006E-2</v>
      </c>
      <c r="I65" s="141">
        <v>0</v>
      </c>
      <c r="J65" s="139">
        <v>7.2340730000000006E-2</v>
      </c>
      <c r="K65" s="143">
        <v>7</v>
      </c>
      <c r="L65" s="144">
        <v>4</v>
      </c>
      <c r="M65" s="144">
        <v>4</v>
      </c>
      <c r="N65" s="144">
        <v>1</v>
      </c>
      <c r="O65" s="144">
        <v>0</v>
      </c>
      <c r="P65" s="145">
        <v>16</v>
      </c>
      <c r="Q65" s="146" t="s">
        <v>114</v>
      </c>
    </row>
    <row r="66" spans="1:17" ht="53.1" customHeight="1" x14ac:dyDescent="0.3">
      <c r="A66" s="137" t="s">
        <v>221</v>
      </c>
      <c r="B66" s="138">
        <v>65</v>
      </c>
      <c r="C66" s="137" t="s">
        <v>224</v>
      </c>
      <c r="D66" s="139">
        <v>0.65299291999999998</v>
      </c>
      <c r="E66" s="140">
        <v>0.38341810999999998</v>
      </c>
      <c r="F66" s="140">
        <v>0.26957481</v>
      </c>
      <c r="G66" s="140">
        <v>0.10827042000000001</v>
      </c>
      <c r="H66" s="140">
        <v>0.19434502000000001</v>
      </c>
      <c r="I66" s="141">
        <v>4.4391630000000001E-2</v>
      </c>
      <c r="J66" s="139">
        <v>0.23873665999999999</v>
      </c>
      <c r="K66" s="143">
        <v>6</v>
      </c>
      <c r="L66" s="144">
        <v>4</v>
      </c>
      <c r="M66" s="144">
        <v>2</v>
      </c>
      <c r="N66" s="144">
        <v>3</v>
      </c>
      <c r="O66" s="144">
        <v>1</v>
      </c>
      <c r="P66" s="145">
        <v>16</v>
      </c>
      <c r="Q66" s="146" t="s">
        <v>114</v>
      </c>
    </row>
    <row r="67" spans="1:17" ht="53.1" customHeight="1" x14ac:dyDescent="0.3">
      <c r="A67" s="137" t="s">
        <v>221</v>
      </c>
      <c r="B67" s="138">
        <v>66</v>
      </c>
      <c r="C67" s="137" t="s">
        <v>47</v>
      </c>
      <c r="D67" s="139">
        <v>0.66516313000000005</v>
      </c>
      <c r="E67" s="140">
        <v>0.43308168000000002</v>
      </c>
      <c r="F67" s="140">
        <v>0.23208144999999999</v>
      </c>
      <c r="G67" s="140">
        <v>0.14576379</v>
      </c>
      <c r="H67" s="140">
        <v>7.2340730000000006E-2</v>
      </c>
      <c r="I67" s="141">
        <v>0.11673235999999999</v>
      </c>
      <c r="J67" s="139">
        <v>0.18907309</v>
      </c>
      <c r="K67" s="143">
        <v>7</v>
      </c>
      <c r="L67" s="144">
        <v>4</v>
      </c>
      <c r="M67" s="144">
        <v>2</v>
      </c>
      <c r="N67" s="144">
        <v>1</v>
      </c>
      <c r="O67" s="144">
        <v>2</v>
      </c>
      <c r="P67" s="145">
        <v>16</v>
      </c>
      <c r="Q67" s="146" t="s">
        <v>114</v>
      </c>
    </row>
    <row r="68" spans="1:17" ht="53.1" customHeight="1" x14ac:dyDescent="0.3">
      <c r="A68" s="137" t="s">
        <v>221</v>
      </c>
      <c r="B68" s="138">
        <v>67</v>
      </c>
      <c r="C68" s="137" t="s">
        <v>48</v>
      </c>
      <c r="D68" s="139">
        <v>0.49168853000000001</v>
      </c>
      <c r="E68" s="140">
        <v>0.31107738000000001</v>
      </c>
      <c r="F68" s="140">
        <v>0.18061115</v>
      </c>
      <c r="G68" s="140">
        <v>0.39157911000000001</v>
      </c>
      <c r="H68" s="140">
        <v>7.2340730000000006E-2</v>
      </c>
      <c r="I68" s="141">
        <v>4.4391630000000001E-2</v>
      </c>
      <c r="J68" s="139">
        <v>0.11673235999999999</v>
      </c>
      <c r="K68" s="143">
        <v>5</v>
      </c>
      <c r="L68" s="144">
        <v>3</v>
      </c>
      <c r="M68" s="144">
        <v>6</v>
      </c>
      <c r="N68" s="144">
        <v>1</v>
      </c>
      <c r="O68" s="144">
        <v>1</v>
      </c>
      <c r="P68" s="145">
        <v>16</v>
      </c>
      <c r="Q68" s="146" t="s">
        <v>114</v>
      </c>
    </row>
    <row r="69" spans="1:17" ht="53.1" customHeight="1" x14ac:dyDescent="0.3">
      <c r="A69" s="137" t="s">
        <v>221</v>
      </c>
      <c r="B69" s="138">
        <v>68</v>
      </c>
      <c r="C69" s="137" t="s">
        <v>49</v>
      </c>
      <c r="D69" s="139">
        <v>0.61549955999999995</v>
      </c>
      <c r="E69" s="140">
        <v>0.31107738000000001</v>
      </c>
      <c r="F69" s="140">
        <v>0.30442217999999999</v>
      </c>
      <c r="G69" s="140">
        <v>0.29044523999999999</v>
      </c>
      <c r="H69" s="140">
        <v>9.4055200000000005E-2</v>
      </c>
      <c r="I69" s="141">
        <v>0</v>
      </c>
      <c r="J69" s="139">
        <v>9.4055200000000005E-2</v>
      </c>
      <c r="K69" s="143">
        <v>5</v>
      </c>
      <c r="L69" s="144">
        <v>5</v>
      </c>
      <c r="M69" s="144">
        <v>4</v>
      </c>
      <c r="N69" s="144">
        <v>2</v>
      </c>
      <c r="O69" s="144">
        <v>0</v>
      </c>
      <c r="P69" s="145">
        <v>16</v>
      </c>
      <c r="Q69" s="146" t="s">
        <v>114</v>
      </c>
    </row>
    <row r="70" spans="1:17" ht="53.1" customHeight="1" x14ac:dyDescent="0.3">
      <c r="A70" s="137" t="s">
        <v>221</v>
      </c>
      <c r="B70" s="138">
        <v>69</v>
      </c>
      <c r="C70" s="137" t="s">
        <v>225</v>
      </c>
      <c r="D70" s="139">
        <v>0.73750384999999996</v>
      </c>
      <c r="E70" s="140">
        <v>0.50542240000000005</v>
      </c>
      <c r="F70" s="140">
        <v>0.23208144999999999</v>
      </c>
      <c r="G70" s="140">
        <v>0.26249614999999998</v>
      </c>
      <c r="H70" s="140">
        <v>0</v>
      </c>
      <c r="I70" s="141">
        <v>0</v>
      </c>
      <c r="J70" s="139">
        <v>0</v>
      </c>
      <c r="K70" s="143">
        <v>8</v>
      </c>
      <c r="L70" s="144">
        <v>4</v>
      </c>
      <c r="M70" s="144">
        <v>4</v>
      </c>
      <c r="N70" s="144">
        <v>0</v>
      </c>
      <c r="O70" s="144">
        <v>0</v>
      </c>
      <c r="P70" s="145">
        <v>16</v>
      </c>
      <c r="Q70" s="146" t="s">
        <v>114</v>
      </c>
    </row>
    <row r="71" spans="1:17" ht="53.1" customHeight="1" x14ac:dyDescent="0.3">
      <c r="A71" s="137" t="s">
        <v>221</v>
      </c>
      <c r="B71" s="138">
        <v>70</v>
      </c>
      <c r="C71" s="137" t="s">
        <v>51</v>
      </c>
      <c r="D71" s="139">
        <v>0.70157415999999995</v>
      </c>
      <c r="E71" s="140">
        <v>0.48455197999999999</v>
      </c>
      <c r="F71" s="140">
        <v>0.21702218000000001</v>
      </c>
      <c r="G71" s="140">
        <v>0.10827042000000001</v>
      </c>
      <c r="H71" s="140">
        <v>7.2340730000000006E-2</v>
      </c>
      <c r="I71" s="141">
        <v>0.11781469</v>
      </c>
      <c r="J71" s="139">
        <v>0.19015541999999999</v>
      </c>
      <c r="K71" s="143">
        <v>8</v>
      </c>
      <c r="L71" s="144">
        <v>3</v>
      </c>
      <c r="M71" s="144">
        <v>2</v>
      </c>
      <c r="N71" s="144">
        <v>1</v>
      </c>
      <c r="O71" s="144">
        <v>2</v>
      </c>
      <c r="P71" s="145">
        <v>16</v>
      </c>
      <c r="Q71" s="146" t="s">
        <v>114</v>
      </c>
    </row>
    <row r="72" spans="1:17" ht="53.1" customHeight="1" x14ac:dyDescent="0.3">
      <c r="A72" s="137" t="s">
        <v>221</v>
      </c>
      <c r="B72" s="138">
        <v>71</v>
      </c>
      <c r="C72" s="137" t="s">
        <v>226</v>
      </c>
      <c r="D72" s="139">
        <v>0.73750384999999996</v>
      </c>
      <c r="E72" s="140">
        <v>0.57884546000000003</v>
      </c>
      <c r="F72" s="140">
        <v>0.15865839000000001</v>
      </c>
      <c r="G72" s="140">
        <v>0.21810451</v>
      </c>
      <c r="H72" s="140">
        <v>4.4391630000000001E-2</v>
      </c>
      <c r="I72" s="141">
        <v>0</v>
      </c>
      <c r="J72" s="139">
        <v>4.4391630000000001E-2</v>
      </c>
      <c r="K72" s="143">
        <v>9</v>
      </c>
      <c r="L72" s="144">
        <v>3</v>
      </c>
      <c r="M72" s="144">
        <v>3</v>
      </c>
      <c r="N72" s="144">
        <v>1</v>
      </c>
      <c r="O72" s="144">
        <v>0</v>
      </c>
      <c r="P72" s="145">
        <v>16</v>
      </c>
      <c r="Q72" s="146" t="s">
        <v>114</v>
      </c>
    </row>
    <row r="73" spans="1:17" ht="12" customHeight="1" x14ac:dyDescent="0.2">
      <c r="D73" s="148"/>
      <c r="E73" s="148"/>
      <c r="F73" s="148"/>
      <c r="G73" s="148"/>
      <c r="H73" s="148"/>
      <c r="I73" s="148"/>
      <c r="J73" s="148"/>
      <c r="K73" s="147"/>
      <c r="L73" s="147"/>
      <c r="M73" s="147"/>
      <c r="N73" s="147"/>
      <c r="O73" s="147"/>
      <c r="P73" s="147"/>
      <c r="Q73" s="147"/>
    </row>
    <row r="74" spans="1:17" ht="15.9" customHeight="1" x14ac:dyDescent="0.3">
      <c r="A74" s="142" t="s">
        <v>227</v>
      </c>
      <c r="D74" s="148"/>
      <c r="E74" s="148"/>
      <c r="F74" s="148"/>
      <c r="G74" s="148"/>
      <c r="H74" s="148"/>
      <c r="I74" s="148"/>
      <c r="J74" s="148"/>
      <c r="K74" s="147"/>
      <c r="L74" s="147"/>
      <c r="M74" s="147"/>
      <c r="N74" s="147"/>
      <c r="O74" s="147"/>
      <c r="P74" s="147"/>
      <c r="Q74" s="147"/>
    </row>
    <row r="75" spans="1:17" ht="15.9" customHeight="1" x14ac:dyDescent="0.3">
      <c r="A75" s="142" t="s">
        <v>228</v>
      </c>
      <c r="D75" s="148"/>
      <c r="E75" s="148"/>
      <c r="F75" s="148"/>
      <c r="G75" s="148"/>
      <c r="H75" s="148"/>
      <c r="I75" s="148"/>
      <c r="J75" s="148"/>
      <c r="K75" s="147"/>
      <c r="L75" s="147"/>
      <c r="M75" s="147"/>
      <c r="N75" s="147"/>
      <c r="O75" s="147"/>
      <c r="P75" s="147"/>
      <c r="Q75" s="147"/>
    </row>
    <row r="76" spans="1:17" ht="15.9" customHeight="1" x14ac:dyDescent="0.3">
      <c r="A76" s="142" t="s">
        <v>229</v>
      </c>
      <c r="D76" s="148"/>
      <c r="E76" s="148"/>
      <c r="F76" s="148"/>
      <c r="G76" s="148"/>
      <c r="H76" s="148"/>
      <c r="I76" s="148"/>
      <c r="J76" s="148"/>
      <c r="K76" s="147"/>
      <c r="L76" s="147"/>
      <c r="M76" s="147"/>
      <c r="N76" s="147"/>
      <c r="O76" s="147"/>
      <c r="P76" s="147"/>
      <c r="Q76" s="147"/>
    </row>
    <row r="77" spans="1:17" ht="15.9" customHeight="1" x14ac:dyDescent="0.3">
      <c r="A77" s="142" t="s">
        <v>230</v>
      </c>
      <c r="D77" s="148"/>
      <c r="E77" s="148"/>
      <c r="F77" s="148"/>
      <c r="G77" s="148"/>
      <c r="H77" s="148"/>
      <c r="I77" s="148"/>
      <c r="J77" s="148"/>
      <c r="K77" s="147"/>
      <c r="L77" s="147"/>
      <c r="M77" s="147"/>
      <c r="N77" s="147"/>
      <c r="O77" s="147"/>
      <c r="P77" s="147"/>
      <c r="Q77" s="147"/>
    </row>
    <row r="78" spans="1:17" ht="12" customHeight="1" x14ac:dyDescent="0.2">
      <c r="D78" s="148"/>
      <c r="E78" s="148"/>
      <c r="F78" s="148"/>
      <c r="G78" s="148"/>
      <c r="H78" s="148"/>
      <c r="I78" s="148"/>
      <c r="J78" s="148"/>
      <c r="K78" s="147"/>
      <c r="L78" s="147"/>
      <c r="M78" s="147"/>
      <c r="N78" s="147"/>
      <c r="O78" s="147"/>
      <c r="P78" s="147"/>
      <c r="Q78" s="147"/>
    </row>
    <row r="79" spans="1:17" ht="12" customHeight="1" x14ac:dyDescent="0.2">
      <c r="D79" s="148"/>
      <c r="E79" s="148"/>
      <c r="F79" s="148"/>
      <c r="G79" s="148"/>
      <c r="H79" s="148"/>
      <c r="I79" s="148"/>
      <c r="J79" s="148"/>
      <c r="K79" s="147"/>
      <c r="L79" s="147"/>
      <c r="M79" s="147"/>
      <c r="N79" s="147"/>
      <c r="O79" s="147"/>
      <c r="P79" s="147"/>
      <c r="Q79" s="147"/>
    </row>
    <row r="80" spans="1:17" ht="12" customHeight="1" x14ac:dyDescent="0.2">
      <c r="D80" s="148"/>
      <c r="E80" s="148"/>
      <c r="F80" s="148"/>
      <c r="G80" s="148"/>
      <c r="H80" s="148"/>
      <c r="I80" s="148"/>
      <c r="J80" s="148"/>
      <c r="K80" s="147"/>
      <c r="L80" s="147"/>
      <c r="M80" s="147"/>
      <c r="N80" s="147"/>
      <c r="O80" s="147"/>
      <c r="P80" s="147"/>
      <c r="Q80" s="147"/>
    </row>
    <row r="81" spans="4:17" ht="12" customHeight="1" x14ac:dyDescent="0.2">
      <c r="D81" s="148"/>
      <c r="E81" s="148"/>
      <c r="F81" s="148"/>
      <c r="G81" s="148"/>
      <c r="H81" s="148"/>
      <c r="I81" s="148"/>
      <c r="J81" s="148"/>
      <c r="K81" s="147"/>
      <c r="L81" s="147"/>
      <c r="M81" s="147"/>
      <c r="N81" s="147"/>
      <c r="O81" s="147"/>
      <c r="P81" s="147"/>
      <c r="Q81" s="147"/>
    </row>
    <row r="82" spans="4:17" ht="12" customHeight="1" x14ac:dyDescent="0.2">
      <c r="D82" s="148"/>
      <c r="E82" s="148"/>
      <c r="F82" s="148"/>
      <c r="G82" s="148"/>
      <c r="H82" s="148"/>
      <c r="I82" s="148"/>
      <c r="J82" s="148"/>
      <c r="K82" s="147"/>
      <c r="L82" s="147"/>
      <c r="M82" s="147"/>
      <c r="N82" s="147"/>
      <c r="O82" s="147"/>
      <c r="P82" s="147"/>
      <c r="Q82" s="147"/>
    </row>
    <row r="83" spans="4:17" ht="12" customHeight="1" x14ac:dyDescent="0.2">
      <c r="D83" s="148"/>
      <c r="E83" s="148"/>
      <c r="F83" s="148"/>
      <c r="G83" s="148"/>
      <c r="H83" s="148"/>
      <c r="I83" s="148"/>
      <c r="J83" s="148"/>
      <c r="K83" s="147"/>
      <c r="L83" s="147"/>
      <c r="M83" s="147"/>
      <c r="N83" s="147"/>
      <c r="O83" s="147"/>
      <c r="P83" s="147"/>
      <c r="Q83" s="147"/>
    </row>
    <row r="84" spans="4:17" ht="12" customHeight="1" x14ac:dyDescent="0.2">
      <c r="D84" s="148"/>
      <c r="E84" s="148"/>
      <c r="F84" s="148"/>
      <c r="G84" s="148"/>
      <c r="H84" s="148"/>
      <c r="I84" s="148"/>
      <c r="J84" s="148"/>
      <c r="K84" s="147"/>
      <c r="L84" s="147"/>
      <c r="M84" s="147"/>
      <c r="N84" s="147"/>
      <c r="O84" s="147"/>
      <c r="P84" s="147"/>
      <c r="Q84" s="147"/>
    </row>
    <row r="85" spans="4:17" ht="12" customHeight="1" x14ac:dyDescent="0.2">
      <c r="D85" s="148"/>
      <c r="E85" s="148"/>
      <c r="F85" s="148"/>
      <c r="G85" s="148"/>
      <c r="H85" s="148"/>
      <c r="I85" s="148"/>
      <c r="J85" s="148"/>
      <c r="K85" s="147"/>
      <c r="L85" s="147"/>
      <c r="M85" s="147"/>
      <c r="N85" s="147"/>
      <c r="O85" s="147"/>
      <c r="P85" s="147"/>
      <c r="Q85" s="147"/>
    </row>
    <row r="86" spans="4:17" ht="12" customHeight="1" x14ac:dyDescent="0.2">
      <c r="D86" s="148"/>
      <c r="E86" s="148"/>
      <c r="F86" s="148"/>
      <c r="G86" s="148"/>
      <c r="H86" s="148"/>
      <c r="I86" s="148"/>
      <c r="J86" s="148"/>
      <c r="K86" s="147"/>
      <c r="L86" s="147"/>
      <c r="M86" s="147"/>
      <c r="N86" s="147"/>
      <c r="O86" s="147"/>
      <c r="P86" s="147"/>
      <c r="Q86" s="147"/>
    </row>
    <row r="87" spans="4:17" ht="12" customHeight="1" x14ac:dyDescent="0.2">
      <c r="D87" s="148"/>
      <c r="E87" s="148"/>
      <c r="F87" s="148"/>
      <c r="G87" s="148"/>
      <c r="H87" s="148"/>
      <c r="I87" s="148"/>
      <c r="J87" s="148"/>
      <c r="K87" s="147"/>
      <c r="L87" s="147"/>
      <c r="M87" s="147"/>
      <c r="N87" s="147"/>
      <c r="O87" s="147"/>
      <c r="P87" s="147"/>
      <c r="Q87" s="147"/>
    </row>
    <row r="88" spans="4:17" ht="12" customHeight="1" x14ac:dyDescent="0.2">
      <c r="D88" s="148"/>
      <c r="E88" s="148"/>
      <c r="F88" s="148"/>
      <c r="G88" s="148"/>
      <c r="H88" s="148"/>
      <c r="I88" s="148"/>
      <c r="J88" s="148"/>
      <c r="K88" s="147"/>
      <c r="L88" s="147"/>
      <c r="M88" s="147"/>
      <c r="N88" s="147"/>
      <c r="O88" s="147"/>
      <c r="P88" s="147"/>
      <c r="Q88" s="147"/>
    </row>
    <row r="89" spans="4:17" ht="12" customHeight="1" x14ac:dyDescent="0.2">
      <c r="D89" s="148"/>
      <c r="E89" s="148"/>
      <c r="F89" s="148"/>
      <c r="G89" s="148"/>
      <c r="H89" s="148"/>
      <c r="I89" s="148"/>
      <c r="J89" s="148"/>
      <c r="K89" s="147"/>
      <c r="L89" s="147"/>
      <c r="M89" s="147"/>
      <c r="N89" s="147"/>
      <c r="O89" s="147"/>
      <c r="P89" s="147"/>
      <c r="Q89" s="147"/>
    </row>
    <row r="90" spans="4:17" ht="12" customHeight="1" x14ac:dyDescent="0.2">
      <c r="D90" s="148"/>
      <c r="E90" s="148"/>
      <c r="F90" s="148"/>
      <c r="G90" s="148"/>
      <c r="H90" s="148"/>
      <c r="I90" s="148"/>
      <c r="J90" s="148"/>
      <c r="K90" s="147"/>
      <c r="L90" s="147"/>
      <c r="M90" s="147"/>
      <c r="N90" s="147"/>
      <c r="O90" s="147"/>
      <c r="P90" s="147"/>
      <c r="Q90" s="147"/>
    </row>
  </sheetData>
  <pageMargins left="0.05" right="0.05" top="0.5" bottom="0.5" header="0" footer="0"/>
  <pageSetup orientation="portrait" horizontalDpi="300" verticalDpi="300" r:id="rId1"/>
  <headerFooter>
    <oddHeader>Core Survey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00"/>
  <sheetViews>
    <sheetView zoomScaleNormal="100" workbookViewId="0">
      <selection sqref="A1:C1"/>
    </sheetView>
  </sheetViews>
  <sheetFormatPr defaultColWidth="11.44140625" defaultRowHeight="12" customHeight="1" x14ac:dyDescent="0.2"/>
  <cols>
    <col min="1" max="2" width="2.6640625" style="136" bestFit="1" customWidth="1"/>
    <col min="3" max="3" width="100.6640625" style="136" bestFit="1" customWidth="1"/>
    <col min="4" max="4" width="7.6640625" style="136" bestFit="1" customWidth="1"/>
    <col min="5" max="5" width="15.6640625" style="136" bestFit="1" customWidth="1"/>
    <col min="6" max="6" width="22.6640625" style="136" bestFit="1" customWidth="1"/>
    <col min="7" max="16384" width="11.44140625" style="136"/>
  </cols>
  <sheetData>
    <row r="1" spans="1:6" ht="15" customHeight="1" x14ac:dyDescent="0.3">
      <c r="A1" s="201" t="s">
        <v>231</v>
      </c>
      <c r="B1" s="201"/>
      <c r="C1" s="201"/>
      <c r="D1" s="149" t="s">
        <v>232</v>
      </c>
      <c r="E1" s="149" t="s">
        <v>233</v>
      </c>
    </row>
    <row r="2" spans="1:6" ht="15" customHeight="1" x14ac:dyDescent="0.3">
      <c r="A2" s="150" t="s">
        <v>234</v>
      </c>
      <c r="B2" s="202" t="s">
        <v>235</v>
      </c>
      <c r="C2" s="202"/>
      <c r="D2" s="158">
        <v>0</v>
      </c>
      <c r="E2" s="151">
        <v>0</v>
      </c>
    </row>
    <row r="3" spans="1:6" ht="15" customHeight="1" x14ac:dyDescent="0.3">
      <c r="A3" s="150" t="s">
        <v>234</v>
      </c>
      <c r="B3" s="202" t="s">
        <v>236</v>
      </c>
      <c r="C3" s="202"/>
      <c r="D3" s="158">
        <v>1</v>
      </c>
      <c r="E3" s="151">
        <v>4.0741970000000002E-2</v>
      </c>
    </row>
    <row r="4" spans="1:6" ht="15" customHeight="1" x14ac:dyDescent="0.3">
      <c r="A4" s="150" t="s">
        <v>234</v>
      </c>
      <c r="B4" s="202" t="s">
        <v>237</v>
      </c>
      <c r="C4" s="202"/>
      <c r="D4" s="158">
        <v>0</v>
      </c>
      <c r="E4" s="151">
        <v>0</v>
      </c>
    </row>
    <row r="5" spans="1:6" ht="15" customHeight="1" x14ac:dyDescent="0.3">
      <c r="A5" s="150" t="s">
        <v>234</v>
      </c>
      <c r="B5" s="202" t="s">
        <v>238</v>
      </c>
      <c r="C5" s="202"/>
      <c r="D5" s="158">
        <v>0</v>
      </c>
      <c r="E5" s="151">
        <v>0</v>
      </c>
    </row>
    <row r="6" spans="1:6" ht="15" customHeight="1" x14ac:dyDescent="0.3">
      <c r="A6" s="150" t="s">
        <v>234</v>
      </c>
      <c r="B6" s="202" t="s">
        <v>239</v>
      </c>
      <c r="C6" s="202"/>
      <c r="D6" s="158">
        <v>0</v>
      </c>
      <c r="E6" s="151">
        <v>0</v>
      </c>
    </row>
    <row r="7" spans="1:6" ht="15" customHeight="1" x14ac:dyDescent="0.3">
      <c r="A7" s="150" t="s">
        <v>234</v>
      </c>
      <c r="B7" s="202" t="s">
        <v>240</v>
      </c>
      <c r="C7" s="202"/>
      <c r="D7" s="158">
        <v>3</v>
      </c>
      <c r="E7" s="151">
        <v>0.22721946000000001</v>
      </c>
    </row>
    <row r="8" spans="1:6" ht="15" customHeight="1" x14ac:dyDescent="0.3">
      <c r="A8" s="150" t="s">
        <v>234</v>
      </c>
      <c r="B8" s="202" t="s">
        <v>241</v>
      </c>
      <c r="C8" s="202"/>
      <c r="D8" s="158">
        <v>0</v>
      </c>
      <c r="E8" s="151">
        <v>0</v>
      </c>
    </row>
    <row r="9" spans="1:6" ht="15" customHeight="1" x14ac:dyDescent="0.3">
      <c r="A9" s="150" t="s">
        <v>234</v>
      </c>
      <c r="B9" s="202" t="s">
        <v>242</v>
      </c>
      <c r="C9" s="202"/>
      <c r="D9" s="158">
        <v>2</v>
      </c>
      <c r="E9" s="151">
        <v>0.13774364</v>
      </c>
    </row>
    <row r="10" spans="1:6" ht="15" customHeight="1" x14ac:dyDescent="0.3">
      <c r="A10" s="150" t="s">
        <v>234</v>
      </c>
      <c r="B10" s="202" t="s">
        <v>243</v>
      </c>
      <c r="C10" s="202"/>
      <c r="D10" s="158">
        <v>8</v>
      </c>
      <c r="E10" s="151">
        <v>0.59429491999999995</v>
      </c>
    </row>
    <row r="11" spans="1:6" ht="15" customHeight="1" x14ac:dyDescent="0.3">
      <c r="A11" s="150" t="s">
        <v>234</v>
      </c>
      <c r="B11" s="200" t="s">
        <v>244</v>
      </c>
      <c r="C11" s="200"/>
      <c r="D11" s="159">
        <v>14</v>
      </c>
      <c r="E11" s="152">
        <v>1</v>
      </c>
    </row>
    <row r="12" spans="1:6" ht="15" customHeight="1" x14ac:dyDescent="0.2">
      <c r="D12" s="147"/>
      <c r="E12" s="148"/>
    </row>
    <row r="13" spans="1:6" ht="15" customHeight="1" x14ac:dyDescent="0.3">
      <c r="A13" s="201" t="s">
        <v>245</v>
      </c>
      <c r="B13" s="201"/>
      <c r="C13" s="201"/>
      <c r="D13" s="160" t="s">
        <v>232</v>
      </c>
      <c r="E13" s="163" t="s">
        <v>246</v>
      </c>
      <c r="F13" s="149" t="s">
        <v>247</v>
      </c>
    </row>
    <row r="14" spans="1:6" ht="15" customHeight="1" x14ac:dyDescent="0.3">
      <c r="A14" s="150" t="s">
        <v>234</v>
      </c>
      <c r="B14" s="153" t="s">
        <v>234</v>
      </c>
      <c r="C14" s="154" t="s">
        <v>248</v>
      </c>
      <c r="D14" s="161">
        <v>1</v>
      </c>
      <c r="E14" s="155">
        <v>0.1622596</v>
      </c>
      <c r="F14" s="151">
        <v>6.6666669999999997E-2</v>
      </c>
    </row>
    <row r="15" spans="1:6" ht="15" customHeight="1" x14ac:dyDescent="0.3">
      <c r="A15" s="150" t="s">
        <v>234</v>
      </c>
      <c r="B15" s="153" t="s">
        <v>234</v>
      </c>
      <c r="C15" s="154" t="s">
        <v>249</v>
      </c>
      <c r="D15" s="161">
        <v>0</v>
      </c>
      <c r="E15" s="155">
        <v>0</v>
      </c>
      <c r="F15" s="151">
        <v>0</v>
      </c>
    </row>
    <row r="16" spans="1:6" ht="15" customHeight="1" x14ac:dyDescent="0.3">
      <c r="A16" s="150" t="s">
        <v>234</v>
      </c>
      <c r="B16" s="153" t="s">
        <v>234</v>
      </c>
      <c r="C16" s="154" t="s">
        <v>250</v>
      </c>
      <c r="D16" s="161">
        <v>4</v>
      </c>
      <c r="E16" s="155">
        <v>0.83774040000000005</v>
      </c>
      <c r="F16" s="151">
        <v>0.26666666999999999</v>
      </c>
    </row>
    <row r="17" spans="1:6" ht="15" customHeight="1" x14ac:dyDescent="0.3">
      <c r="A17" s="150" t="s">
        <v>234</v>
      </c>
      <c r="B17" s="153" t="s">
        <v>234</v>
      </c>
      <c r="C17" s="154" t="s">
        <v>251</v>
      </c>
      <c r="D17" s="161">
        <v>0</v>
      </c>
      <c r="E17" s="155">
        <v>0</v>
      </c>
      <c r="F17" s="151">
        <v>0</v>
      </c>
    </row>
    <row r="18" spans="1:6" ht="15" customHeight="1" x14ac:dyDescent="0.3">
      <c r="A18" s="150" t="s">
        <v>234</v>
      </c>
      <c r="B18" s="153" t="s">
        <v>234</v>
      </c>
      <c r="C18" s="154" t="s">
        <v>252</v>
      </c>
      <c r="D18" s="161">
        <v>0</v>
      </c>
      <c r="E18" s="155">
        <v>0</v>
      </c>
      <c r="F18" s="151">
        <v>0</v>
      </c>
    </row>
    <row r="19" spans="1:6" ht="15" customHeight="1" x14ac:dyDescent="0.3">
      <c r="A19" s="150" t="s">
        <v>234</v>
      </c>
      <c r="B19" s="198" t="s">
        <v>253</v>
      </c>
      <c r="C19" s="198"/>
      <c r="D19" s="162">
        <v>5</v>
      </c>
      <c r="E19" s="156">
        <v>1</v>
      </c>
      <c r="F19" s="156">
        <v>0.33333332999999998</v>
      </c>
    </row>
    <row r="20" spans="1:6" ht="15" customHeight="1" x14ac:dyDescent="0.3">
      <c r="A20" s="199" t="s">
        <v>234</v>
      </c>
      <c r="B20" s="199"/>
      <c r="C20" s="157" t="s">
        <v>254</v>
      </c>
      <c r="D20" s="158">
        <v>2</v>
      </c>
      <c r="E20" s="151" t="s">
        <v>255</v>
      </c>
      <c r="F20" s="151">
        <v>0.13333333</v>
      </c>
    </row>
    <row r="21" spans="1:6" ht="15" customHeight="1" x14ac:dyDescent="0.3">
      <c r="A21" s="199" t="s">
        <v>234</v>
      </c>
      <c r="B21" s="199"/>
      <c r="C21" s="157" t="s">
        <v>256</v>
      </c>
      <c r="D21" s="158">
        <v>6</v>
      </c>
      <c r="E21" s="151" t="s">
        <v>255</v>
      </c>
      <c r="F21" s="151">
        <v>0.4</v>
      </c>
    </row>
    <row r="22" spans="1:6" ht="15" customHeight="1" x14ac:dyDescent="0.3">
      <c r="A22" s="199" t="s">
        <v>234</v>
      </c>
      <c r="B22" s="199"/>
      <c r="C22" s="157" t="s">
        <v>257</v>
      </c>
      <c r="D22" s="158">
        <v>2</v>
      </c>
      <c r="E22" s="151" t="s">
        <v>255</v>
      </c>
      <c r="F22" s="151">
        <v>0.13333333</v>
      </c>
    </row>
    <row r="23" spans="1:6" ht="15" customHeight="1" x14ac:dyDescent="0.3">
      <c r="A23" s="150" t="s">
        <v>234</v>
      </c>
      <c r="B23" s="200" t="s">
        <v>244</v>
      </c>
      <c r="C23" s="200"/>
      <c r="D23" s="159">
        <v>15</v>
      </c>
      <c r="E23" s="152">
        <v>1</v>
      </c>
      <c r="F23" s="152">
        <v>1</v>
      </c>
    </row>
    <row r="24" spans="1:6" ht="15" customHeight="1" x14ac:dyDescent="0.2">
      <c r="D24" s="147"/>
      <c r="E24" s="148"/>
    </row>
    <row r="25" spans="1:6" ht="15" customHeight="1" x14ac:dyDescent="0.3">
      <c r="A25" s="201" t="s">
        <v>258</v>
      </c>
      <c r="B25" s="201"/>
      <c r="C25" s="201"/>
      <c r="D25" s="160" t="s">
        <v>232</v>
      </c>
      <c r="E25" s="163" t="s">
        <v>246</v>
      </c>
      <c r="F25" s="149" t="s">
        <v>247</v>
      </c>
    </row>
    <row r="26" spans="1:6" ht="15" customHeight="1" x14ac:dyDescent="0.3">
      <c r="A26" s="150" t="s">
        <v>234</v>
      </c>
      <c r="B26" s="153" t="s">
        <v>234</v>
      </c>
      <c r="C26" s="154" t="s">
        <v>248</v>
      </c>
      <c r="D26" s="161">
        <v>6</v>
      </c>
      <c r="E26" s="155">
        <v>0.50728258999999998</v>
      </c>
      <c r="F26" s="151">
        <v>0.375</v>
      </c>
    </row>
    <row r="27" spans="1:6" ht="15" customHeight="1" x14ac:dyDescent="0.3">
      <c r="A27" s="150" t="s">
        <v>234</v>
      </c>
      <c r="B27" s="153" t="s">
        <v>234</v>
      </c>
      <c r="C27" s="154" t="s">
        <v>249</v>
      </c>
      <c r="D27" s="161">
        <v>3</v>
      </c>
      <c r="E27" s="155">
        <v>0.30952564999999999</v>
      </c>
      <c r="F27" s="151">
        <v>0.1875</v>
      </c>
    </row>
    <row r="28" spans="1:6" ht="15" customHeight="1" x14ac:dyDescent="0.3">
      <c r="A28" s="150" t="s">
        <v>234</v>
      </c>
      <c r="B28" s="153" t="s">
        <v>234</v>
      </c>
      <c r="C28" s="154" t="s">
        <v>250</v>
      </c>
      <c r="D28" s="161">
        <v>2</v>
      </c>
      <c r="E28" s="155">
        <v>0.18319176000000001</v>
      </c>
      <c r="F28" s="151">
        <v>0.125</v>
      </c>
    </row>
    <row r="29" spans="1:6" ht="15" customHeight="1" x14ac:dyDescent="0.3">
      <c r="A29" s="150" t="s">
        <v>234</v>
      </c>
      <c r="B29" s="153" t="s">
        <v>234</v>
      </c>
      <c r="C29" s="154" t="s">
        <v>251</v>
      </c>
      <c r="D29" s="161">
        <v>0</v>
      </c>
      <c r="E29" s="155">
        <v>0</v>
      </c>
      <c r="F29" s="151">
        <v>0</v>
      </c>
    </row>
    <row r="30" spans="1:6" ht="15" customHeight="1" x14ac:dyDescent="0.3">
      <c r="A30" s="150" t="s">
        <v>234</v>
      </c>
      <c r="B30" s="153" t="s">
        <v>234</v>
      </c>
      <c r="C30" s="154" t="s">
        <v>252</v>
      </c>
      <c r="D30" s="161">
        <v>0</v>
      </c>
      <c r="E30" s="155">
        <v>0</v>
      </c>
      <c r="F30" s="151">
        <v>0</v>
      </c>
    </row>
    <row r="31" spans="1:6" ht="15" customHeight="1" x14ac:dyDescent="0.3">
      <c r="A31" s="150" t="s">
        <v>234</v>
      </c>
      <c r="B31" s="198" t="s">
        <v>253</v>
      </c>
      <c r="C31" s="198"/>
      <c r="D31" s="162">
        <v>11</v>
      </c>
      <c r="E31" s="156">
        <v>1</v>
      </c>
      <c r="F31" s="156">
        <v>0.6875</v>
      </c>
    </row>
    <row r="32" spans="1:6" ht="15" customHeight="1" x14ac:dyDescent="0.3">
      <c r="A32" s="199" t="s">
        <v>234</v>
      </c>
      <c r="B32" s="199"/>
      <c r="C32" s="157" t="s">
        <v>254</v>
      </c>
      <c r="D32" s="158">
        <v>1</v>
      </c>
      <c r="E32" s="151" t="s">
        <v>255</v>
      </c>
      <c r="F32" s="151">
        <v>6.25E-2</v>
      </c>
    </row>
    <row r="33" spans="1:6" ht="15" customHeight="1" x14ac:dyDescent="0.3">
      <c r="A33" s="199" t="s">
        <v>234</v>
      </c>
      <c r="B33" s="199"/>
      <c r="C33" s="157" t="s">
        <v>256</v>
      </c>
      <c r="D33" s="158">
        <v>2</v>
      </c>
      <c r="E33" s="151" t="s">
        <v>255</v>
      </c>
      <c r="F33" s="151">
        <v>0.125</v>
      </c>
    </row>
    <row r="34" spans="1:6" ht="15" customHeight="1" x14ac:dyDescent="0.3">
      <c r="A34" s="199" t="s">
        <v>234</v>
      </c>
      <c r="B34" s="199"/>
      <c r="C34" s="157" t="s">
        <v>257</v>
      </c>
      <c r="D34" s="158">
        <v>2</v>
      </c>
      <c r="E34" s="151" t="s">
        <v>255</v>
      </c>
      <c r="F34" s="151">
        <v>0.125</v>
      </c>
    </row>
    <row r="35" spans="1:6" ht="15" customHeight="1" x14ac:dyDescent="0.3">
      <c r="A35" s="150" t="s">
        <v>234</v>
      </c>
      <c r="B35" s="200" t="s">
        <v>244</v>
      </c>
      <c r="C35" s="200"/>
      <c r="D35" s="159">
        <v>16</v>
      </c>
      <c r="E35" s="152">
        <v>1</v>
      </c>
      <c r="F35" s="152">
        <v>1</v>
      </c>
    </row>
    <row r="36" spans="1:6" ht="15" customHeight="1" x14ac:dyDescent="0.2">
      <c r="D36" s="147"/>
      <c r="E36" s="148"/>
    </row>
    <row r="37" spans="1:6" ht="15" customHeight="1" x14ac:dyDescent="0.3">
      <c r="A37" s="201" t="s">
        <v>259</v>
      </c>
      <c r="B37" s="201"/>
      <c r="C37" s="201"/>
      <c r="D37" s="160" t="s">
        <v>232</v>
      </c>
      <c r="E37" s="163" t="s">
        <v>246</v>
      </c>
      <c r="F37" s="149" t="s">
        <v>247</v>
      </c>
    </row>
    <row r="38" spans="1:6" ht="15" customHeight="1" x14ac:dyDescent="0.3">
      <c r="A38" s="150" t="s">
        <v>234</v>
      </c>
      <c r="B38" s="153" t="s">
        <v>234</v>
      </c>
      <c r="C38" s="154" t="s">
        <v>248</v>
      </c>
      <c r="D38" s="161">
        <v>6</v>
      </c>
      <c r="E38" s="155">
        <v>0.42283221999999998</v>
      </c>
      <c r="F38" s="151">
        <v>0.375</v>
      </c>
    </row>
    <row r="39" spans="1:6" ht="15" customHeight="1" x14ac:dyDescent="0.3">
      <c r="A39" s="150" t="s">
        <v>234</v>
      </c>
      <c r="B39" s="153" t="s">
        <v>234</v>
      </c>
      <c r="C39" s="154" t="s">
        <v>249</v>
      </c>
      <c r="D39" s="161">
        <v>5</v>
      </c>
      <c r="E39" s="155">
        <v>0.39949792000000001</v>
      </c>
      <c r="F39" s="151">
        <v>0.3125</v>
      </c>
    </row>
    <row r="40" spans="1:6" ht="15" customHeight="1" x14ac:dyDescent="0.3">
      <c r="A40" s="150" t="s">
        <v>234</v>
      </c>
      <c r="B40" s="153" t="s">
        <v>234</v>
      </c>
      <c r="C40" s="154" t="s">
        <v>250</v>
      </c>
      <c r="D40" s="161">
        <v>3</v>
      </c>
      <c r="E40" s="155">
        <v>0.17766986000000001</v>
      </c>
      <c r="F40" s="151">
        <v>0.1875</v>
      </c>
    </row>
    <row r="41" spans="1:6" ht="15" customHeight="1" x14ac:dyDescent="0.3">
      <c r="A41" s="150" t="s">
        <v>234</v>
      </c>
      <c r="B41" s="153" t="s">
        <v>234</v>
      </c>
      <c r="C41" s="154" t="s">
        <v>251</v>
      </c>
      <c r="D41" s="161">
        <v>0</v>
      </c>
      <c r="E41" s="155">
        <v>0</v>
      </c>
      <c r="F41" s="151">
        <v>0</v>
      </c>
    </row>
    <row r="42" spans="1:6" ht="15" customHeight="1" x14ac:dyDescent="0.3">
      <c r="A42" s="150" t="s">
        <v>234</v>
      </c>
      <c r="B42" s="153" t="s">
        <v>234</v>
      </c>
      <c r="C42" s="154" t="s">
        <v>252</v>
      </c>
      <c r="D42" s="161">
        <v>0</v>
      </c>
      <c r="E42" s="155">
        <v>0</v>
      </c>
      <c r="F42" s="151">
        <v>0</v>
      </c>
    </row>
    <row r="43" spans="1:6" ht="15" customHeight="1" x14ac:dyDescent="0.3">
      <c r="A43" s="150" t="s">
        <v>234</v>
      </c>
      <c r="B43" s="198" t="s">
        <v>253</v>
      </c>
      <c r="C43" s="198"/>
      <c r="D43" s="162">
        <v>14</v>
      </c>
      <c r="E43" s="156">
        <v>1</v>
      </c>
      <c r="F43" s="156">
        <v>0.875</v>
      </c>
    </row>
    <row r="44" spans="1:6" ht="15" customHeight="1" x14ac:dyDescent="0.3">
      <c r="A44" s="199" t="s">
        <v>234</v>
      </c>
      <c r="B44" s="199"/>
      <c r="C44" s="157" t="s">
        <v>254</v>
      </c>
      <c r="D44" s="158">
        <v>0</v>
      </c>
      <c r="E44" s="151" t="s">
        <v>255</v>
      </c>
      <c r="F44" s="151">
        <v>0</v>
      </c>
    </row>
    <row r="45" spans="1:6" ht="15" customHeight="1" x14ac:dyDescent="0.3">
      <c r="A45" s="199" t="s">
        <v>234</v>
      </c>
      <c r="B45" s="199"/>
      <c r="C45" s="157" t="s">
        <v>256</v>
      </c>
      <c r="D45" s="158">
        <v>0</v>
      </c>
      <c r="E45" s="151" t="s">
        <v>255</v>
      </c>
      <c r="F45" s="151">
        <v>0</v>
      </c>
    </row>
    <row r="46" spans="1:6" ht="15" customHeight="1" x14ac:dyDescent="0.3">
      <c r="A46" s="199" t="s">
        <v>234</v>
      </c>
      <c r="B46" s="199"/>
      <c r="C46" s="157" t="s">
        <v>257</v>
      </c>
      <c r="D46" s="158">
        <v>2</v>
      </c>
      <c r="E46" s="151" t="s">
        <v>255</v>
      </c>
      <c r="F46" s="151">
        <v>0.125</v>
      </c>
    </row>
    <row r="47" spans="1:6" ht="15" customHeight="1" x14ac:dyDescent="0.3">
      <c r="A47" s="150" t="s">
        <v>234</v>
      </c>
      <c r="B47" s="200" t="s">
        <v>244</v>
      </c>
      <c r="C47" s="200"/>
      <c r="D47" s="159">
        <v>16</v>
      </c>
      <c r="E47" s="152">
        <v>1</v>
      </c>
      <c r="F47" s="152">
        <v>1</v>
      </c>
    </row>
    <row r="48" spans="1:6" ht="15" customHeight="1" x14ac:dyDescent="0.2">
      <c r="D48" s="147"/>
      <c r="E48" s="148"/>
    </row>
    <row r="49" spans="1:6" ht="15" customHeight="1" x14ac:dyDescent="0.3">
      <c r="A49" s="201" t="s">
        <v>260</v>
      </c>
      <c r="B49" s="201"/>
      <c r="C49" s="201"/>
      <c r="D49" s="160" t="s">
        <v>232</v>
      </c>
      <c r="E49" s="163" t="s">
        <v>246</v>
      </c>
      <c r="F49" s="149" t="s">
        <v>247</v>
      </c>
    </row>
    <row r="50" spans="1:6" ht="15" customHeight="1" x14ac:dyDescent="0.3">
      <c r="A50" s="150" t="s">
        <v>234</v>
      </c>
      <c r="B50" s="153" t="s">
        <v>234</v>
      </c>
      <c r="C50" s="154" t="s">
        <v>248</v>
      </c>
      <c r="D50" s="161">
        <v>6</v>
      </c>
      <c r="E50" s="155">
        <v>0.37840539000000001</v>
      </c>
      <c r="F50" s="151">
        <v>0.375</v>
      </c>
    </row>
    <row r="51" spans="1:6" ht="15" customHeight="1" x14ac:dyDescent="0.3">
      <c r="A51" s="150" t="s">
        <v>234</v>
      </c>
      <c r="B51" s="153" t="s">
        <v>234</v>
      </c>
      <c r="C51" s="154" t="s">
        <v>249</v>
      </c>
      <c r="D51" s="161">
        <v>6</v>
      </c>
      <c r="E51" s="155">
        <v>0.48494345999999999</v>
      </c>
      <c r="F51" s="151">
        <v>0.375</v>
      </c>
    </row>
    <row r="52" spans="1:6" ht="15" customHeight="1" x14ac:dyDescent="0.3">
      <c r="A52" s="150" t="s">
        <v>234</v>
      </c>
      <c r="B52" s="153" t="s">
        <v>234</v>
      </c>
      <c r="C52" s="154" t="s">
        <v>250</v>
      </c>
      <c r="D52" s="161">
        <v>2</v>
      </c>
      <c r="E52" s="155">
        <v>0.13665115</v>
      </c>
      <c r="F52" s="151">
        <v>0.125</v>
      </c>
    </row>
    <row r="53" spans="1:6" ht="15" customHeight="1" x14ac:dyDescent="0.3">
      <c r="A53" s="150" t="s">
        <v>234</v>
      </c>
      <c r="B53" s="153" t="s">
        <v>234</v>
      </c>
      <c r="C53" s="154" t="s">
        <v>251</v>
      </c>
      <c r="D53" s="161">
        <v>0</v>
      </c>
      <c r="E53" s="155">
        <v>0</v>
      </c>
      <c r="F53" s="151">
        <v>0</v>
      </c>
    </row>
    <row r="54" spans="1:6" ht="15" customHeight="1" x14ac:dyDescent="0.3">
      <c r="A54" s="150" t="s">
        <v>234</v>
      </c>
      <c r="B54" s="153" t="s">
        <v>234</v>
      </c>
      <c r="C54" s="154" t="s">
        <v>252</v>
      </c>
      <c r="D54" s="161">
        <v>0</v>
      </c>
      <c r="E54" s="155">
        <v>0</v>
      </c>
      <c r="F54" s="151">
        <v>0</v>
      </c>
    </row>
    <row r="55" spans="1:6" ht="15" customHeight="1" x14ac:dyDescent="0.3">
      <c r="A55" s="150" t="s">
        <v>234</v>
      </c>
      <c r="B55" s="198" t="s">
        <v>253</v>
      </c>
      <c r="C55" s="198"/>
      <c r="D55" s="162">
        <v>14</v>
      </c>
      <c r="E55" s="156">
        <v>1</v>
      </c>
      <c r="F55" s="156">
        <v>0.875</v>
      </c>
    </row>
    <row r="56" spans="1:6" ht="15" customHeight="1" x14ac:dyDescent="0.3">
      <c r="A56" s="199" t="s">
        <v>234</v>
      </c>
      <c r="B56" s="199"/>
      <c r="C56" s="157" t="s">
        <v>254</v>
      </c>
      <c r="D56" s="158">
        <v>0</v>
      </c>
      <c r="E56" s="151" t="s">
        <v>255</v>
      </c>
      <c r="F56" s="151">
        <v>0</v>
      </c>
    </row>
    <row r="57" spans="1:6" ht="15" customHeight="1" x14ac:dyDescent="0.3">
      <c r="A57" s="199" t="s">
        <v>234</v>
      </c>
      <c r="B57" s="199"/>
      <c r="C57" s="157" t="s">
        <v>256</v>
      </c>
      <c r="D57" s="158">
        <v>0</v>
      </c>
      <c r="E57" s="151" t="s">
        <v>255</v>
      </c>
      <c r="F57" s="151">
        <v>0</v>
      </c>
    </row>
    <row r="58" spans="1:6" ht="15" customHeight="1" x14ac:dyDescent="0.3">
      <c r="A58" s="199" t="s">
        <v>234</v>
      </c>
      <c r="B58" s="199"/>
      <c r="C58" s="157" t="s">
        <v>257</v>
      </c>
      <c r="D58" s="158">
        <v>2</v>
      </c>
      <c r="E58" s="151" t="s">
        <v>255</v>
      </c>
      <c r="F58" s="151">
        <v>0.125</v>
      </c>
    </row>
    <row r="59" spans="1:6" ht="15" customHeight="1" x14ac:dyDescent="0.3">
      <c r="A59" s="150" t="s">
        <v>234</v>
      </c>
      <c r="B59" s="200" t="s">
        <v>244</v>
      </c>
      <c r="C59" s="200"/>
      <c r="D59" s="159">
        <v>16</v>
      </c>
      <c r="E59" s="152">
        <v>1</v>
      </c>
      <c r="F59" s="152">
        <v>1</v>
      </c>
    </row>
    <row r="60" spans="1:6" ht="15" customHeight="1" x14ac:dyDescent="0.2">
      <c r="D60" s="147"/>
      <c r="E60" s="148"/>
    </row>
    <row r="61" spans="1:6" ht="15" customHeight="1" x14ac:dyDescent="0.3">
      <c r="A61" s="201" t="s">
        <v>261</v>
      </c>
      <c r="B61" s="201"/>
      <c r="C61" s="201"/>
      <c r="D61" s="160" t="s">
        <v>232</v>
      </c>
      <c r="E61" s="163" t="s">
        <v>246</v>
      </c>
      <c r="F61" s="149" t="s">
        <v>247</v>
      </c>
    </row>
    <row r="62" spans="1:6" ht="15" customHeight="1" x14ac:dyDescent="0.3">
      <c r="A62" s="150" t="s">
        <v>234</v>
      </c>
      <c r="B62" s="153" t="s">
        <v>234</v>
      </c>
      <c r="C62" s="154" t="s">
        <v>248</v>
      </c>
      <c r="D62" s="161">
        <v>2</v>
      </c>
      <c r="E62" s="155">
        <v>0.33745016</v>
      </c>
      <c r="F62" s="151">
        <v>0.125</v>
      </c>
    </row>
    <row r="63" spans="1:6" ht="15" customHeight="1" x14ac:dyDescent="0.3">
      <c r="A63" s="150" t="s">
        <v>234</v>
      </c>
      <c r="B63" s="153" t="s">
        <v>234</v>
      </c>
      <c r="C63" s="154" t="s">
        <v>249</v>
      </c>
      <c r="D63" s="161">
        <v>0</v>
      </c>
      <c r="E63" s="155">
        <v>0</v>
      </c>
      <c r="F63" s="151">
        <v>0</v>
      </c>
    </row>
    <row r="64" spans="1:6" ht="15" customHeight="1" x14ac:dyDescent="0.3">
      <c r="A64" s="150" t="s">
        <v>234</v>
      </c>
      <c r="B64" s="153" t="s">
        <v>234</v>
      </c>
      <c r="C64" s="154" t="s">
        <v>250</v>
      </c>
      <c r="D64" s="161">
        <v>4</v>
      </c>
      <c r="E64" s="155">
        <v>0.66254983999999995</v>
      </c>
      <c r="F64" s="151">
        <v>0.25</v>
      </c>
    </row>
    <row r="65" spans="1:6" ht="15" customHeight="1" x14ac:dyDescent="0.3">
      <c r="A65" s="150" t="s">
        <v>234</v>
      </c>
      <c r="B65" s="153" t="s">
        <v>234</v>
      </c>
      <c r="C65" s="154" t="s">
        <v>251</v>
      </c>
      <c r="D65" s="161">
        <v>0</v>
      </c>
      <c r="E65" s="155">
        <v>0</v>
      </c>
      <c r="F65" s="151">
        <v>0</v>
      </c>
    </row>
    <row r="66" spans="1:6" ht="15" customHeight="1" x14ac:dyDescent="0.3">
      <c r="A66" s="150" t="s">
        <v>234</v>
      </c>
      <c r="B66" s="153" t="s">
        <v>234</v>
      </c>
      <c r="C66" s="154" t="s">
        <v>252</v>
      </c>
      <c r="D66" s="161">
        <v>0</v>
      </c>
      <c r="E66" s="155">
        <v>0</v>
      </c>
      <c r="F66" s="151">
        <v>0</v>
      </c>
    </row>
    <row r="67" spans="1:6" ht="15" customHeight="1" x14ac:dyDescent="0.3">
      <c r="A67" s="150" t="s">
        <v>234</v>
      </c>
      <c r="B67" s="198" t="s">
        <v>253</v>
      </c>
      <c r="C67" s="198"/>
      <c r="D67" s="162">
        <v>6</v>
      </c>
      <c r="E67" s="156">
        <v>1</v>
      </c>
      <c r="F67" s="156">
        <v>0.375</v>
      </c>
    </row>
    <row r="68" spans="1:6" ht="15" customHeight="1" x14ac:dyDescent="0.3">
      <c r="A68" s="199" t="s">
        <v>234</v>
      </c>
      <c r="B68" s="199"/>
      <c r="C68" s="157" t="s">
        <v>254</v>
      </c>
      <c r="D68" s="158">
        <v>1</v>
      </c>
      <c r="E68" s="151" t="s">
        <v>255</v>
      </c>
      <c r="F68" s="151">
        <v>6.25E-2</v>
      </c>
    </row>
    <row r="69" spans="1:6" ht="15" customHeight="1" x14ac:dyDescent="0.3">
      <c r="A69" s="199" t="s">
        <v>234</v>
      </c>
      <c r="B69" s="199"/>
      <c r="C69" s="157" t="s">
        <v>256</v>
      </c>
      <c r="D69" s="158">
        <v>5</v>
      </c>
      <c r="E69" s="151" t="s">
        <v>255</v>
      </c>
      <c r="F69" s="151">
        <v>0.3125</v>
      </c>
    </row>
    <row r="70" spans="1:6" ht="15" customHeight="1" x14ac:dyDescent="0.3">
      <c r="A70" s="199" t="s">
        <v>234</v>
      </c>
      <c r="B70" s="199"/>
      <c r="C70" s="157" t="s">
        <v>257</v>
      </c>
      <c r="D70" s="158">
        <v>4</v>
      </c>
      <c r="E70" s="151" t="s">
        <v>255</v>
      </c>
      <c r="F70" s="151">
        <v>0.25</v>
      </c>
    </row>
    <row r="71" spans="1:6" ht="15" customHeight="1" x14ac:dyDescent="0.3">
      <c r="A71" s="150" t="s">
        <v>234</v>
      </c>
      <c r="B71" s="200" t="s">
        <v>244</v>
      </c>
      <c r="C71" s="200"/>
      <c r="D71" s="159">
        <v>16</v>
      </c>
      <c r="E71" s="152">
        <v>1</v>
      </c>
      <c r="F71" s="152">
        <v>1</v>
      </c>
    </row>
    <row r="72" spans="1:6" ht="15" customHeight="1" x14ac:dyDescent="0.2">
      <c r="D72" s="147"/>
      <c r="E72" s="148"/>
    </row>
    <row r="73" spans="1:6" ht="15" customHeight="1" x14ac:dyDescent="0.3">
      <c r="A73" s="201" t="s">
        <v>262</v>
      </c>
      <c r="B73" s="201"/>
      <c r="C73" s="201"/>
      <c r="D73" s="160" t="s">
        <v>232</v>
      </c>
      <c r="E73" s="163" t="s">
        <v>246</v>
      </c>
      <c r="F73" s="149" t="s">
        <v>247</v>
      </c>
    </row>
    <row r="74" spans="1:6" ht="15" customHeight="1" x14ac:dyDescent="0.3">
      <c r="A74" s="150" t="s">
        <v>234</v>
      </c>
      <c r="B74" s="153" t="s">
        <v>234</v>
      </c>
      <c r="C74" s="154" t="s">
        <v>248</v>
      </c>
      <c r="D74" s="161">
        <v>1</v>
      </c>
      <c r="E74" s="155">
        <v>0.1622596</v>
      </c>
      <c r="F74" s="151">
        <v>6.25E-2</v>
      </c>
    </row>
    <row r="75" spans="1:6" ht="15" customHeight="1" x14ac:dyDescent="0.3">
      <c r="A75" s="150" t="s">
        <v>234</v>
      </c>
      <c r="B75" s="153" t="s">
        <v>234</v>
      </c>
      <c r="C75" s="154" t="s">
        <v>249</v>
      </c>
      <c r="D75" s="161">
        <v>0</v>
      </c>
      <c r="E75" s="155">
        <v>0</v>
      </c>
      <c r="F75" s="151">
        <v>0</v>
      </c>
    </row>
    <row r="76" spans="1:6" ht="15" customHeight="1" x14ac:dyDescent="0.3">
      <c r="A76" s="150" t="s">
        <v>234</v>
      </c>
      <c r="B76" s="153" t="s">
        <v>234</v>
      </c>
      <c r="C76" s="154" t="s">
        <v>250</v>
      </c>
      <c r="D76" s="161">
        <v>4</v>
      </c>
      <c r="E76" s="155">
        <v>0.83774040000000005</v>
      </c>
      <c r="F76" s="151">
        <v>0.25</v>
      </c>
    </row>
    <row r="77" spans="1:6" ht="15" customHeight="1" x14ac:dyDescent="0.3">
      <c r="A77" s="150" t="s">
        <v>234</v>
      </c>
      <c r="B77" s="153" t="s">
        <v>234</v>
      </c>
      <c r="C77" s="154" t="s">
        <v>251</v>
      </c>
      <c r="D77" s="161">
        <v>0</v>
      </c>
      <c r="E77" s="155">
        <v>0</v>
      </c>
      <c r="F77" s="151">
        <v>0</v>
      </c>
    </row>
    <row r="78" spans="1:6" ht="15" customHeight="1" x14ac:dyDescent="0.3">
      <c r="A78" s="150" t="s">
        <v>234</v>
      </c>
      <c r="B78" s="153" t="s">
        <v>234</v>
      </c>
      <c r="C78" s="154" t="s">
        <v>252</v>
      </c>
      <c r="D78" s="161">
        <v>0</v>
      </c>
      <c r="E78" s="155">
        <v>0</v>
      </c>
      <c r="F78" s="151">
        <v>0</v>
      </c>
    </row>
    <row r="79" spans="1:6" ht="15" customHeight="1" x14ac:dyDescent="0.3">
      <c r="A79" s="150" t="s">
        <v>234</v>
      </c>
      <c r="B79" s="198" t="s">
        <v>253</v>
      </c>
      <c r="C79" s="198"/>
      <c r="D79" s="162">
        <v>5</v>
      </c>
      <c r="E79" s="156">
        <v>1</v>
      </c>
      <c r="F79" s="156">
        <v>0.3125</v>
      </c>
    </row>
    <row r="80" spans="1:6" ht="15" customHeight="1" x14ac:dyDescent="0.3">
      <c r="A80" s="199" t="s">
        <v>234</v>
      </c>
      <c r="B80" s="199"/>
      <c r="C80" s="157" t="s">
        <v>254</v>
      </c>
      <c r="D80" s="158">
        <v>1</v>
      </c>
      <c r="E80" s="151" t="s">
        <v>255</v>
      </c>
      <c r="F80" s="151">
        <v>6.25E-2</v>
      </c>
    </row>
    <row r="81" spans="1:6" ht="15" customHeight="1" x14ac:dyDescent="0.3">
      <c r="A81" s="199" t="s">
        <v>234</v>
      </c>
      <c r="B81" s="199"/>
      <c r="C81" s="157" t="s">
        <v>256</v>
      </c>
      <c r="D81" s="158">
        <v>5</v>
      </c>
      <c r="E81" s="151" t="s">
        <v>255</v>
      </c>
      <c r="F81" s="151">
        <v>0.3125</v>
      </c>
    </row>
    <row r="82" spans="1:6" ht="15" customHeight="1" x14ac:dyDescent="0.3">
      <c r="A82" s="199" t="s">
        <v>234</v>
      </c>
      <c r="B82" s="199"/>
      <c r="C82" s="157" t="s">
        <v>257</v>
      </c>
      <c r="D82" s="158">
        <v>5</v>
      </c>
      <c r="E82" s="151" t="s">
        <v>255</v>
      </c>
      <c r="F82" s="151">
        <v>0.3125</v>
      </c>
    </row>
    <row r="83" spans="1:6" ht="15" customHeight="1" x14ac:dyDescent="0.3">
      <c r="A83" s="150" t="s">
        <v>234</v>
      </c>
      <c r="B83" s="200" t="s">
        <v>244</v>
      </c>
      <c r="C83" s="200"/>
      <c r="D83" s="159">
        <v>16</v>
      </c>
      <c r="E83" s="152">
        <v>1</v>
      </c>
      <c r="F83" s="152">
        <v>1</v>
      </c>
    </row>
    <row r="84" spans="1:6" ht="15" customHeight="1" x14ac:dyDescent="0.2">
      <c r="D84" s="147"/>
      <c r="E84" s="148"/>
    </row>
    <row r="85" spans="1:6" ht="15" customHeight="1" x14ac:dyDescent="0.3">
      <c r="A85" s="142" t="s">
        <v>230</v>
      </c>
      <c r="D85" s="147"/>
      <c r="E85" s="148"/>
    </row>
    <row r="86" spans="1:6" ht="15" customHeight="1" x14ac:dyDescent="0.3">
      <c r="A86" s="142" t="s">
        <v>263</v>
      </c>
      <c r="D86" s="147"/>
      <c r="E86" s="148"/>
    </row>
    <row r="87" spans="1:6" ht="12" customHeight="1" x14ac:dyDescent="0.2">
      <c r="D87" s="147"/>
      <c r="E87" s="148"/>
    </row>
    <row r="88" spans="1:6" ht="12" customHeight="1" x14ac:dyDescent="0.2">
      <c r="D88" s="147"/>
      <c r="E88" s="148"/>
    </row>
    <row r="89" spans="1:6" ht="12" customHeight="1" x14ac:dyDescent="0.2">
      <c r="D89" s="147"/>
      <c r="E89" s="148"/>
    </row>
    <row r="90" spans="1:6" ht="12" customHeight="1" x14ac:dyDescent="0.2">
      <c r="D90" s="147"/>
      <c r="E90" s="148"/>
    </row>
    <row r="91" spans="1:6" ht="12" customHeight="1" x14ac:dyDescent="0.2">
      <c r="D91" s="147"/>
      <c r="E91" s="148"/>
    </row>
    <row r="92" spans="1:6" ht="12" customHeight="1" x14ac:dyDescent="0.2">
      <c r="D92" s="147"/>
      <c r="E92" s="148"/>
    </row>
    <row r="93" spans="1:6" ht="12" customHeight="1" x14ac:dyDescent="0.2">
      <c r="D93" s="147"/>
      <c r="E93" s="148"/>
    </row>
    <row r="94" spans="1:6" ht="12" customHeight="1" x14ac:dyDescent="0.2">
      <c r="D94" s="147"/>
      <c r="E94" s="148"/>
    </row>
    <row r="95" spans="1:6" ht="12" customHeight="1" x14ac:dyDescent="0.2">
      <c r="D95" s="147"/>
      <c r="E95" s="148"/>
    </row>
    <row r="96" spans="1:6" ht="12" customHeight="1" x14ac:dyDescent="0.2">
      <c r="D96" s="147"/>
      <c r="E96" s="148"/>
    </row>
    <row r="97" spans="4:5" ht="12" customHeight="1" x14ac:dyDescent="0.2">
      <c r="D97" s="147"/>
      <c r="E97" s="148"/>
    </row>
    <row r="98" spans="4:5" ht="12" customHeight="1" x14ac:dyDescent="0.2">
      <c r="D98" s="147"/>
      <c r="E98" s="148"/>
    </row>
    <row r="99" spans="4:5" ht="12" customHeight="1" x14ac:dyDescent="0.2">
      <c r="D99" s="147"/>
      <c r="E99" s="148"/>
    </row>
    <row r="100" spans="4:5" ht="12" customHeight="1" x14ac:dyDescent="0.2">
      <c r="D100" s="147"/>
      <c r="E100" s="148"/>
    </row>
  </sheetData>
  <mergeCells count="47">
    <mergeCell ref="B6:C6"/>
    <mergeCell ref="A1:C1"/>
    <mergeCell ref="B2:C2"/>
    <mergeCell ref="B3:C3"/>
    <mergeCell ref="B4:C4"/>
    <mergeCell ref="B5:C5"/>
    <mergeCell ref="A25:C25"/>
    <mergeCell ref="B7:C7"/>
    <mergeCell ref="B8:C8"/>
    <mergeCell ref="B9:C9"/>
    <mergeCell ref="B10:C10"/>
    <mergeCell ref="B11:C11"/>
    <mergeCell ref="A13:C13"/>
    <mergeCell ref="B19:C19"/>
    <mergeCell ref="A20:B20"/>
    <mergeCell ref="A21:B21"/>
    <mergeCell ref="A22:B22"/>
    <mergeCell ref="B23:C23"/>
    <mergeCell ref="A49:C49"/>
    <mergeCell ref="B31:C31"/>
    <mergeCell ref="A32:B32"/>
    <mergeCell ref="A33:B33"/>
    <mergeCell ref="A34:B34"/>
    <mergeCell ref="B35:C35"/>
    <mergeCell ref="A37:C37"/>
    <mergeCell ref="B43:C43"/>
    <mergeCell ref="A44:B44"/>
    <mergeCell ref="A45:B45"/>
    <mergeCell ref="A46:B46"/>
    <mergeCell ref="B47:C47"/>
    <mergeCell ref="A73:C73"/>
    <mergeCell ref="B55:C55"/>
    <mergeCell ref="A56:B56"/>
    <mergeCell ref="A57:B57"/>
    <mergeCell ref="A58:B58"/>
    <mergeCell ref="B59:C59"/>
    <mergeCell ref="A61:C61"/>
    <mergeCell ref="B67:C67"/>
    <mergeCell ref="A68:B68"/>
    <mergeCell ref="A69:B69"/>
    <mergeCell ref="A70:B70"/>
    <mergeCell ref="B71:C71"/>
    <mergeCell ref="B79:C79"/>
    <mergeCell ref="A80:B80"/>
    <mergeCell ref="A81:B81"/>
    <mergeCell ref="A82:B82"/>
    <mergeCell ref="B83:C83"/>
  </mergeCells>
  <pageMargins left="0.05" right="0.05" top="0.5" bottom="0.5" header="0" footer="0"/>
  <pageSetup orientation="portrait" horizontalDpi="300" verticalDpi="300"/>
  <headerFooter>
    <oddHeader>Work Life-Telework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575"/>
  <sheetViews>
    <sheetView zoomScaleNormal="100" workbookViewId="0">
      <pane ySplit="1" topLeftCell="A2" activePane="bottomLeft" state="frozen"/>
      <selection pane="bottomLeft"/>
    </sheetView>
  </sheetViews>
  <sheetFormatPr defaultColWidth="11.44140625" defaultRowHeight="12" customHeight="1" x14ac:dyDescent="0.2"/>
  <cols>
    <col min="1" max="1" width="15.6640625" style="136" bestFit="1" customWidth="1"/>
    <col min="2" max="3" width="5.6640625" style="136" bestFit="1" customWidth="1"/>
    <col min="4" max="4" width="100.6640625" style="136" bestFit="1" customWidth="1"/>
    <col min="5" max="5" width="8.6640625" style="148" bestFit="1" customWidth="1"/>
    <col min="6" max="6" width="13.6640625" style="148" bestFit="1" customWidth="1"/>
    <col min="7" max="7" width="9.6640625" style="148" bestFit="1" customWidth="1"/>
    <col min="8" max="9" width="9.6640625" style="147" bestFit="1" customWidth="1"/>
    <col min="10" max="16384" width="11.44140625" style="136"/>
  </cols>
  <sheetData>
    <row r="1" spans="1:9" ht="161.1" customHeight="1" x14ac:dyDescent="0.3">
      <c r="A1" s="129" t="s">
        <v>186</v>
      </c>
      <c r="B1" s="129" t="s">
        <v>264</v>
      </c>
      <c r="C1" s="129" t="s">
        <v>156</v>
      </c>
      <c r="D1" s="129" t="s">
        <v>187</v>
      </c>
      <c r="E1" s="171" t="s">
        <v>188</v>
      </c>
      <c r="F1" s="171" t="s">
        <v>265</v>
      </c>
      <c r="G1" s="171" t="s">
        <v>194</v>
      </c>
      <c r="H1" s="170" t="s">
        <v>200</v>
      </c>
      <c r="I1" s="170" t="s">
        <v>201</v>
      </c>
    </row>
    <row r="2" spans="1:9" ht="17.100000000000001" customHeight="1" x14ac:dyDescent="0.3">
      <c r="A2" s="137" t="s">
        <v>202</v>
      </c>
      <c r="B2" s="138">
        <v>2018</v>
      </c>
      <c r="C2" s="164">
        <v>1</v>
      </c>
      <c r="D2" s="137" t="s">
        <v>203</v>
      </c>
      <c r="E2" s="165">
        <v>0.57812103000000004</v>
      </c>
      <c r="F2" s="166">
        <v>0.30093192000000002</v>
      </c>
      <c r="G2" s="139">
        <v>0.12094705</v>
      </c>
      <c r="H2" s="146">
        <v>15</v>
      </c>
      <c r="I2" s="146" t="s">
        <v>114</v>
      </c>
    </row>
    <row r="3" spans="1:9" ht="17.100000000000001" customHeight="1" x14ac:dyDescent="0.3">
      <c r="A3" s="137" t="s">
        <v>202</v>
      </c>
      <c r="B3" s="138">
        <v>2018</v>
      </c>
      <c r="C3" s="164">
        <v>2</v>
      </c>
      <c r="D3" s="137" t="s">
        <v>0</v>
      </c>
      <c r="E3" s="165">
        <v>0.88326764000000002</v>
      </c>
      <c r="F3" s="166">
        <v>0.11673235999999999</v>
      </c>
      <c r="G3" s="139">
        <v>0</v>
      </c>
      <c r="H3" s="146">
        <v>16</v>
      </c>
      <c r="I3" s="146" t="s">
        <v>114</v>
      </c>
    </row>
    <row r="4" spans="1:9" ht="17.100000000000001" customHeight="1" x14ac:dyDescent="0.3">
      <c r="A4" s="137" t="s">
        <v>202</v>
      </c>
      <c r="B4" s="138">
        <v>2018</v>
      </c>
      <c r="C4" s="164">
        <v>3</v>
      </c>
      <c r="D4" s="137" t="s">
        <v>1</v>
      </c>
      <c r="E4" s="165">
        <v>0.59282239999999997</v>
      </c>
      <c r="F4" s="166">
        <v>0.29044523999999999</v>
      </c>
      <c r="G4" s="139">
        <v>0.11673235999999999</v>
      </c>
      <c r="H4" s="146">
        <v>16</v>
      </c>
      <c r="I4" s="146" t="s">
        <v>114</v>
      </c>
    </row>
    <row r="5" spans="1:9" ht="17.100000000000001" customHeight="1" x14ac:dyDescent="0.3">
      <c r="A5" s="137" t="s">
        <v>202</v>
      </c>
      <c r="B5" s="138">
        <v>2018</v>
      </c>
      <c r="C5" s="164">
        <v>4</v>
      </c>
      <c r="D5" s="137" t="s">
        <v>53</v>
      </c>
      <c r="E5" s="165">
        <v>0.81092690999999995</v>
      </c>
      <c r="F5" s="166">
        <v>7.2340730000000006E-2</v>
      </c>
      <c r="G5" s="139">
        <v>0.11673235999999999</v>
      </c>
      <c r="H5" s="146">
        <v>16</v>
      </c>
      <c r="I5" s="146" t="s">
        <v>114</v>
      </c>
    </row>
    <row r="6" spans="1:9" ht="17.100000000000001" customHeight="1" x14ac:dyDescent="0.3">
      <c r="A6" s="137" t="s">
        <v>202</v>
      </c>
      <c r="B6" s="138">
        <v>2018</v>
      </c>
      <c r="C6" s="164">
        <v>5</v>
      </c>
      <c r="D6" s="137" t="s">
        <v>2</v>
      </c>
      <c r="E6" s="165">
        <v>0.87299788</v>
      </c>
      <c r="F6" s="166">
        <v>0.12700212</v>
      </c>
      <c r="G6" s="139">
        <v>0</v>
      </c>
      <c r="H6" s="146">
        <v>15</v>
      </c>
      <c r="I6" s="146" t="s">
        <v>114</v>
      </c>
    </row>
    <row r="7" spans="1:9" ht="17.100000000000001" customHeight="1" x14ac:dyDescent="0.3">
      <c r="A7" s="137" t="s">
        <v>202</v>
      </c>
      <c r="B7" s="138">
        <v>2018</v>
      </c>
      <c r="C7" s="164">
        <v>6</v>
      </c>
      <c r="D7" s="137" t="s">
        <v>3</v>
      </c>
      <c r="E7" s="165">
        <v>0.95560836999999998</v>
      </c>
      <c r="F7" s="166">
        <v>4.4391630000000001E-2</v>
      </c>
      <c r="G7" s="139">
        <v>0</v>
      </c>
      <c r="H7" s="146">
        <v>16</v>
      </c>
      <c r="I7" s="146" t="s">
        <v>114</v>
      </c>
    </row>
    <row r="8" spans="1:9" ht="17.100000000000001" customHeight="1" x14ac:dyDescent="0.3">
      <c r="A8" s="137" t="s">
        <v>202</v>
      </c>
      <c r="B8" s="138">
        <v>2018</v>
      </c>
      <c r="C8" s="164">
        <v>7</v>
      </c>
      <c r="D8" s="137" t="s">
        <v>56</v>
      </c>
      <c r="E8" s="165">
        <v>0.922018</v>
      </c>
      <c r="F8" s="166">
        <v>0</v>
      </c>
      <c r="G8" s="139">
        <v>7.7981999999999996E-2</v>
      </c>
      <c r="H8" s="146">
        <v>15</v>
      </c>
      <c r="I8" s="146" t="s">
        <v>114</v>
      </c>
    </row>
    <row r="9" spans="1:9" ht="17.100000000000001" customHeight="1" x14ac:dyDescent="0.3">
      <c r="A9" s="137" t="s">
        <v>202</v>
      </c>
      <c r="B9" s="138">
        <v>2018</v>
      </c>
      <c r="C9" s="164">
        <v>8</v>
      </c>
      <c r="D9" s="137" t="s">
        <v>4</v>
      </c>
      <c r="E9" s="165">
        <v>0.92657694000000002</v>
      </c>
      <c r="F9" s="166">
        <v>7.3423059999999998E-2</v>
      </c>
      <c r="G9" s="139">
        <v>0</v>
      </c>
      <c r="H9" s="146">
        <v>16</v>
      </c>
      <c r="I9" s="146" t="s">
        <v>114</v>
      </c>
    </row>
    <row r="10" spans="1:9" ht="17.100000000000001" customHeight="1" x14ac:dyDescent="0.3">
      <c r="A10" s="137" t="s">
        <v>202</v>
      </c>
      <c r="B10" s="138">
        <v>2018</v>
      </c>
      <c r="C10" s="164">
        <v>9</v>
      </c>
      <c r="D10" s="137" t="s">
        <v>204</v>
      </c>
      <c r="E10" s="165">
        <v>0.88326764000000002</v>
      </c>
      <c r="F10" s="166">
        <v>0</v>
      </c>
      <c r="G10" s="139">
        <v>0.11673235999999999</v>
      </c>
      <c r="H10" s="146">
        <v>16</v>
      </c>
      <c r="I10" s="146">
        <v>0</v>
      </c>
    </row>
    <row r="11" spans="1:9" ht="17.100000000000001" customHeight="1" x14ac:dyDescent="0.3">
      <c r="A11" s="137" t="s">
        <v>202</v>
      </c>
      <c r="B11" s="138">
        <v>2018</v>
      </c>
      <c r="C11" s="164">
        <v>10</v>
      </c>
      <c r="D11" s="137" t="s">
        <v>205</v>
      </c>
      <c r="E11" s="165">
        <v>0.81092690999999995</v>
      </c>
      <c r="F11" s="166">
        <v>0.11673235999999999</v>
      </c>
      <c r="G11" s="139">
        <v>7.2340730000000006E-2</v>
      </c>
      <c r="H11" s="146">
        <v>16</v>
      </c>
      <c r="I11" s="146">
        <v>0</v>
      </c>
    </row>
    <row r="12" spans="1:9" ht="17.100000000000001" customHeight="1" x14ac:dyDescent="0.3">
      <c r="A12" s="137" t="s">
        <v>202</v>
      </c>
      <c r="B12" s="138">
        <v>2018</v>
      </c>
      <c r="C12" s="164">
        <v>11</v>
      </c>
      <c r="D12" s="137" t="s">
        <v>206</v>
      </c>
      <c r="E12" s="165">
        <v>0.83179734000000005</v>
      </c>
      <c r="F12" s="166">
        <v>0.12381103</v>
      </c>
      <c r="G12" s="139">
        <v>4.4391630000000001E-2</v>
      </c>
      <c r="H12" s="146">
        <v>16</v>
      </c>
      <c r="I12" s="146">
        <v>0</v>
      </c>
    </row>
    <row r="13" spans="1:9" ht="17.100000000000001" customHeight="1" x14ac:dyDescent="0.3">
      <c r="A13" s="137" t="s">
        <v>202</v>
      </c>
      <c r="B13" s="138">
        <v>2018</v>
      </c>
      <c r="C13" s="164">
        <v>12</v>
      </c>
      <c r="D13" s="137" t="s">
        <v>207</v>
      </c>
      <c r="E13" s="165">
        <v>0.88326764000000002</v>
      </c>
      <c r="F13" s="166">
        <v>0.11673235999999999</v>
      </c>
      <c r="G13" s="139">
        <v>0</v>
      </c>
      <c r="H13" s="146">
        <v>16</v>
      </c>
      <c r="I13" s="146">
        <v>0</v>
      </c>
    </row>
    <row r="14" spans="1:9" ht="17.100000000000001" customHeight="1" x14ac:dyDescent="0.3">
      <c r="A14" s="137" t="s">
        <v>202</v>
      </c>
      <c r="B14" s="138">
        <v>2018</v>
      </c>
      <c r="C14" s="164">
        <v>13</v>
      </c>
      <c r="D14" s="137" t="s">
        <v>7</v>
      </c>
      <c r="E14" s="165">
        <v>0.88326764000000002</v>
      </c>
      <c r="F14" s="166">
        <v>7.2340730000000006E-2</v>
      </c>
      <c r="G14" s="139">
        <v>4.4391630000000001E-2</v>
      </c>
      <c r="H14" s="146">
        <v>16</v>
      </c>
      <c r="I14" s="146">
        <v>0</v>
      </c>
    </row>
    <row r="15" spans="1:9" ht="35.1" customHeight="1" x14ac:dyDescent="0.3">
      <c r="A15" s="137" t="s">
        <v>202</v>
      </c>
      <c r="B15" s="138">
        <v>2018</v>
      </c>
      <c r="C15" s="164">
        <v>14</v>
      </c>
      <c r="D15" s="137" t="s">
        <v>208</v>
      </c>
      <c r="E15" s="165">
        <v>0.88326764000000002</v>
      </c>
      <c r="F15" s="166">
        <v>0.11673235999999999</v>
      </c>
      <c r="G15" s="139">
        <v>0</v>
      </c>
      <c r="H15" s="146">
        <v>16</v>
      </c>
      <c r="I15" s="146">
        <v>0</v>
      </c>
    </row>
    <row r="16" spans="1:9" ht="17.100000000000001" customHeight="1" x14ac:dyDescent="0.3">
      <c r="A16" s="137" t="s">
        <v>202</v>
      </c>
      <c r="B16" s="138">
        <v>2018</v>
      </c>
      <c r="C16" s="164">
        <v>15</v>
      </c>
      <c r="D16" s="137" t="s">
        <v>57</v>
      </c>
      <c r="E16" s="165">
        <v>0.83179734000000005</v>
      </c>
      <c r="F16" s="166">
        <v>0.11673235999999999</v>
      </c>
      <c r="G16" s="139">
        <v>5.1470299999999997E-2</v>
      </c>
      <c r="H16" s="146">
        <v>16</v>
      </c>
      <c r="I16" s="146">
        <v>0</v>
      </c>
    </row>
    <row r="17" spans="1:9" ht="17.100000000000001" customHeight="1" x14ac:dyDescent="0.3">
      <c r="A17" s="137" t="s">
        <v>202</v>
      </c>
      <c r="B17" s="138">
        <v>2018</v>
      </c>
      <c r="C17" s="164">
        <v>16</v>
      </c>
      <c r="D17" s="137" t="s">
        <v>8</v>
      </c>
      <c r="E17" s="165">
        <v>0.87618896999999996</v>
      </c>
      <c r="F17" s="166">
        <v>0.12381103</v>
      </c>
      <c r="G17" s="139">
        <v>0</v>
      </c>
      <c r="H17" s="146">
        <v>16</v>
      </c>
      <c r="I17" s="146">
        <v>0</v>
      </c>
    </row>
    <row r="18" spans="1:9" ht="17.100000000000001" customHeight="1" x14ac:dyDescent="0.3">
      <c r="A18" s="137" t="s">
        <v>202</v>
      </c>
      <c r="B18" s="138">
        <v>2018</v>
      </c>
      <c r="C18" s="164">
        <v>17</v>
      </c>
      <c r="D18" s="137" t="s">
        <v>209</v>
      </c>
      <c r="E18" s="165">
        <v>0.80984458000000004</v>
      </c>
      <c r="F18" s="166">
        <v>7.3423059999999998E-2</v>
      </c>
      <c r="G18" s="139">
        <v>0.11673235999999999</v>
      </c>
      <c r="H18" s="146">
        <v>16</v>
      </c>
      <c r="I18" s="146">
        <v>0</v>
      </c>
    </row>
    <row r="19" spans="1:9" ht="17.100000000000001" customHeight="1" x14ac:dyDescent="0.3">
      <c r="A19" s="137" t="s">
        <v>202</v>
      </c>
      <c r="B19" s="138">
        <v>2018</v>
      </c>
      <c r="C19" s="164">
        <v>18</v>
      </c>
      <c r="D19" s="137" t="s">
        <v>10</v>
      </c>
      <c r="E19" s="165">
        <v>0.68892262000000004</v>
      </c>
      <c r="F19" s="166">
        <v>0.19434502000000001</v>
      </c>
      <c r="G19" s="139">
        <v>0.11673235999999999</v>
      </c>
      <c r="H19" s="146">
        <v>16</v>
      </c>
      <c r="I19" s="146">
        <v>0</v>
      </c>
    </row>
    <row r="20" spans="1:9" ht="35.1" customHeight="1" x14ac:dyDescent="0.3">
      <c r="A20" s="137" t="s">
        <v>202</v>
      </c>
      <c r="B20" s="138">
        <v>2018</v>
      </c>
      <c r="C20" s="164">
        <v>19</v>
      </c>
      <c r="D20" s="137" t="s">
        <v>210</v>
      </c>
      <c r="E20" s="165">
        <v>0.72533365000000005</v>
      </c>
      <c r="F20" s="166">
        <v>0.27466635</v>
      </c>
      <c r="G20" s="139">
        <v>0</v>
      </c>
      <c r="H20" s="146">
        <v>16</v>
      </c>
      <c r="I20" s="146">
        <v>0</v>
      </c>
    </row>
    <row r="21" spans="1:9" ht="17.100000000000001" customHeight="1" x14ac:dyDescent="0.3">
      <c r="A21" s="137" t="s">
        <v>202</v>
      </c>
      <c r="B21" s="138">
        <v>2018</v>
      </c>
      <c r="C21" s="164">
        <v>20</v>
      </c>
      <c r="D21" s="137" t="s">
        <v>211</v>
      </c>
      <c r="E21" s="165">
        <v>0.63031576</v>
      </c>
      <c r="F21" s="166">
        <v>0.10718809</v>
      </c>
      <c r="G21" s="139">
        <v>0.26249614999999998</v>
      </c>
      <c r="H21" s="146">
        <v>16</v>
      </c>
      <c r="I21" s="146" t="s">
        <v>114</v>
      </c>
    </row>
    <row r="22" spans="1:9" ht="17.100000000000001" customHeight="1" x14ac:dyDescent="0.3">
      <c r="A22" s="137" t="s">
        <v>202</v>
      </c>
      <c r="B22" s="138">
        <v>2018</v>
      </c>
      <c r="C22" s="164">
        <v>21</v>
      </c>
      <c r="D22" s="137" t="s">
        <v>12</v>
      </c>
      <c r="E22" s="165">
        <v>0.41575051000000002</v>
      </c>
      <c r="F22" s="166">
        <v>0.45826710999999998</v>
      </c>
      <c r="G22" s="139">
        <v>0.12598237000000001</v>
      </c>
      <c r="H22" s="146">
        <v>15</v>
      </c>
      <c r="I22" s="146">
        <v>1</v>
      </c>
    </row>
    <row r="23" spans="1:9" ht="17.100000000000001" customHeight="1" x14ac:dyDescent="0.3">
      <c r="A23" s="137" t="s">
        <v>202</v>
      </c>
      <c r="B23" s="138">
        <v>2018</v>
      </c>
      <c r="C23" s="164">
        <v>22</v>
      </c>
      <c r="D23" s="137" t="s">
        <v>13</v>
      </c>
      <c r="E23" s="165">
        <v>0.39147621999999999</v>
      </c>
      <c r="F23" s="166">
        <v>0.47204554999999998</v>
      </c>
      <c r="G23" s="139">
        <v>0.13647823000000001</v>
      </c>
      <c r="H23" s="146">
        <v>14</v>
      </c>
      <c r="I23" s="146">
        <v>2</v>
      </c>
    </row>
    <row r="24" spans="1:9" ht="17.100000000000001" customHeight="1" x14ac:dyDescent="0.3">
      <c r="A24" s="137" t="s">
        <v>202</v>
      </c>
      <c r="B24" s="138">
        <v>2018</v>
      </c>
      <c r="C24" s="164">
        <v>23</v>
      </c>
      <c r="D24" s="137" t="s">
        <v>14</v>
      </c>
      <c r="E24" s="165">
        <v>0.53538357000000003</v>
      </c>
      <c r="F24" s="166">
        <v>0.18338391000000001</v>
      </c>
      <c r="G24" s="139">
        <v>0.28123251999999999</v>
      </c>
      <c r="H24" s="146">
        <v>14</v>
      </c>
      <c r="I24" s="146">
        <v>2</v>
      </c>
    </row>
    <row r="25" spans="1:9" ht="17.100000000000001" customHeight="1" x14ac:dyDescent="0.3">
      <c r="A25" s="137" t="s">
        <v>202</v>
      </c>
      <c r="B25" s="138">
        <v>2018</v>
      </c>
      <c r="C25" s="164">
        <v>24</v>
      </c>
      <c r="D25" s="137" t="s">
        <v>212</v>
      </c>
      <c r="E25" s="165">
        <v>0.51807886000000003</v>
      </c>
      <c r="F25" s="166">
        <v>0.16908327000000001</v>
      </c>
      <c r="G25" s="139">
        <v>0.31283788000000001</v>
      </c>
      <c r="H25" s="146">
        <v>15</v>
      </c>
      <c r="I25" s="146">
        <v>1</v>
      </c>
    </row>
    <row r="26" spans="1:9" ht="17.100000000000001" customHeight="1" x14ac:dyDescent="0.3">
      <c r="A26" s="137" t="s">
        <v>202</v>
      </c>
      <c r="B26" s="138">
        <v>2018</v>
      </c>
      <c r="C26" s="164">
        <v>25</v>
      </c>
      <c r="D26" s="137" t="s">
        <v>16</v>
      </c>
      <c r="E26" s="165">
        <v>0.45204939</v>
      </c>
      <c r="F26" s="166">
        <v>0.23511273999999999</v>
      </c>
      <c r="G26" s="139">
        <v>0.31283788000000001</v>
      </c>
      <c r="H26" s="146">
        <v>15</v>
      </c>
      <c r="I26" s="146">
        <v>1</v>
      </c>
    </row>
    <row r="27" spans="1:9" ht="17.100000000000001" customHeight="1" x14ac:dyDescent="0.3">
      <c r="A27" s="137" t="s">
        <v>202</v>
      </c>
      <c r="B27" s="138">
        <v>2018</v>
      </c>
      <c r="C27" s="164">
        <v>26</v>
      </c>
      <c r="D27" s="137" t="s">
        <v>58</v>
      </c>
      <c r="E27" s="165">
        <v>0.50633963000000004</v>
      </c>
      <c r="F27" s="166">
        <v>0.27260462000000002</v>
      </c>
      <c r="G27" s="139">
        <v>0.22105575</v>
      </c>
      <c r="H27" s="146">
        <v>14</v>
      </c>
      <c r="I27" s="146">
        <v>2</v>
      </c>
    </row>
    <row r="28" spans="1:9" ht="17.100000000000001" customHeight="1" x14ac:dyDescent="0.3">
      <c r="A28" s="137" t="s">
        <v>202</v>
      </c>
      <c r="B28" s="138">
        <v>2018</v>
      </c>
      <c r="C28" s="164">
        <v>27</v>
      </c>
      <c r="D28" s="137" t="s">
        <v>17</v>
      </c>
      <c r="E28" s="165">
        <v>0.75945660999999998</v>
      </c>
      <c r="F28" s="166">
        <v>0.12381103</v>
      </c>
      <c r="G28" s="139">
        <v>0.11673235999999999</v>
      </c>
      <c r="H28" s="146">
        <v>16</v>
      </c>
      <c r="I28" s="146">
        <v>0</v>
      </c>
    </row>
    <row r="29" spans="1:9" ht="17.100000000000001" customHeight="1" x14ac:dyDescent="0.3">
      <c r="A29" s="137" t="s">
        <v>213</v>
      </c>
      <c r="B29" s="138">
        <v>2018</v>
      </c>
      <c r="C29" s="164">
        <v>28</v>
      </c>
      <c r="D29" s="137" t="s">
        <v>18</v>
      </c>
      <c r="E29" s="165">
        <v>0.73750384999999996</v>
      </c>
      <c r="F29" s="166">
        <v>0.19015541999999999</v>
      </c>
      <c r="G29" s="139">
        <v>7.2340730000000006E-2</v>
      </c>
      <c r="H29" s="146">
        <v>16</v>
      </c>
      <c r="I29" s="146" t="s">
        <v>114</v>
      </c>
    </row>
    <row r="30" spans="1:9" ht="35.1" customHeight="1" x14ac:dyDescent="0.3">
      <c r="A30" s="137" t="s">
        <v>202</v>
      </c>
      <c r="B30" s="138">
        <v>2018</v>
      </c>
      <c r="C30" s="164">
        <v>29</v>
      </c>
      <c r="D30" s="137" t="s">
        <v>214</v>
      </c>
      <c r="E30" s="165">
        <v>0.66516313000000005</v>
      </c>
      <c r="F30" s="166">
        <v>0.14576379</v>
      </c>
      <c r="G30" s="139">
        <v>0.18907309</v>
      </c>
      <c r="H30" s="146">
        <v>16</v>
      </c>
      <c r="I30" s="146">
        <v>0</v>
      </c>
    </row>
    <row r="31" spans="1:9" ht="17.100000000000001" customHeight="1" x14ac:dyDescent="0.3">
      <c r="A31" s="137" t="s">
        <v>202</v>
      </c>
      <c r="B31" s="138">
        <v>2018</v>
      </c>
      <c r="C31" s="164">
        <v>30</v>
      </c>
      <c r="D31" s="137" t="s">
        <v>19</v>
      </c>
      <c r="E31" s="165">
        <v>0.6209112</v>
      </c>
      <c r="F31" s="166">
        <v>0.24692913</v>
      </c>
      <c r="G31" s="139">
        <v>0.13215967000000001</v>
      </c>
      <c r="H31" s="146">
        <v>14</v>
      </c>
      <c r="I31" s="146">
        <v>1</v>
      </c>
    </row>
    <row r="32" spans="1:9" ht="17.100000000000001" customHeight="1" x14ac:dyDescent="0.3">
      <c r="A32" s="137" t="s">
        <v>202</v>
      </c>
      <c r="B32" s="138">
        <v>2018</v>
      </c>
      <c r="C32" s="164">
        <v>31</v>
      </c>
      <c r="D32" s="137" t="s">
        <v>20</v>
      </c>
      <c r="E32" s="165">
        <v>0.45399700999999998</v>
      </c>
      <c r="F32" s="166">
        <v>0.42016759999999997</v>
      </c>
      <c r="G32" s="139">
        <v>0.12583538</v>
      </c>
      <c r="H32" s="146">
        <v>15</v>
      </c>
      <c r="I32" s="146">
        <v>1</v>
      </c>
    </row>
    <row r="33" spans="1:9" ht="17.100000000000001" customHeight="1" x14ac:dyDescent="0.3">
      <c r="A33" s="137" t="s">
        <v>202</v>
      </c>
      <c r="B33" s="138">
        <v>2018</v>
      </c>
      <c r="C33" s="164">
        <v>32</v>
      </c>
      <c r="D33" s="137" t="s">
        <v>21</v>
      </c>
      <c r="E33" s="165">
        <v>0.50753345000000005</v>
      </c>
      <c r="F33" s="166">
        <v>0.36663117000000001</v>
      </c>
      <c r="G33" s="139">
        <v>0.12583538</v>
      </c>
      <c r="H33" s="146">
        <v>15</v>
      </c>
      <c r="I33" s="146">
        <v>1</v>
      </c>
    </row>
    <row r="34" spans="1:9" ht="17.100000000000001" customHeight="1" x14ac:dyDescent="0.3">
      <c r="A34" s="137" t="s">
        <v>202</v>
      </c>
      <c r="B34" s="138">
        <v>2018</v>
      </c>
      <c r="C34" s="164">
        <v>33</v>
      </c>
      <c r="D34" s="137" t="s">
        <v>22</v>
      </c>
      <c r="E34" s="165">
        <v>0.36094811999999998</v>
      </c>
      <c r="F34" s="166">
        <v>0.404196</v>
      </c>
      <c r="G34" s="139">
        <v>0.23485586999999999</v>
      </c>
      <c r="H34" s="146">
        <v>15</v>
      </c>
      <c r="I34" s="146">
        <v>1</v>
      </c>
    </row>
    <row r="35" spans="1:9" ht="35.1" customHeight="1" x14ac:dyDescent="0.3">
      <c r="A35" s="137" t="s">
        <v>202</v>
      </c>
      <c r="B35" s="138">
        <v>2018</v>
      </c>
      <c r="C35" s="164">
        <v>34</v>
      </c>
      <c r="D35" s="137" t="s">
        <v>215</v>
      </c>
      <c r="E35" s="165">
        <v>0.39734622000000003</v>
      </c>
      <c r="F35" s="166">
        <v>0.52467178000000003</v>
      </c>
      <c r="G35" s="139">
        <v>7.7981999999999996E-2</v>
      </c>
      <c r="H35" s="146">
        <v>15</v>
      </c>
      <c r="I35" s="146">
        <v>1</v>
      </c>
    </row>
    <row r="36" spans="1:9" ht="17.100000000000001" customHeight="1" x14ac:dyDescent="0.3">
      <c r="A36" s="137" t="s">
        <v>202</v>
      </c>
      <c r="B36" s="138">
        <v>2018</v>
      </c>
      <c r="C36" s="164">
        <v>35</v>
      </c>
      <c r="D36" s="137" t="s">
        <v>59</v>
      </c>
      <c r="E36" s="165">
        <v>0.73750384999999996</v>
      </c>
      <c r="F36" s="166">
        <v>0.19015541999999999</v>
      </c>
      <c r="G36" s="139">
        <v>7.2340730000000006E-2</v>
      </c>
      <c r="H36" s="146">
        <v>16</v>
      </c>
      <c r="I36" s="146">
        <v>0</v>
      </c>
    </row>
    <row r="37" spans="1:9" ht="17.100000000000001" customHeight="1" x14ac:dyDescent="0.3">
      <c r="A37" s="137" t="s">
        <v>202</v>
      </c>
      <c r="B37" s="138">
        <v>2018</v>
      </c>
      <c r="C37" s="164">
        <v>36</v>
      </c>
      <c r="D37" s="137" t="s">
        <v>23</v>
      </c>
      <c r="E37" s="165">
        <v>0.67946905000000002</v>
      </c>
      <c r="F37" s="166">
        <v>0.19469557000000001</v>
      </c>
      <c r="G37" s="139">
        <v>0.12583538</v>
      </c>
      <c r="H37" s="146">
        <v>15</v>
      </c>
      <c r="I37" s="146">
        <v>1</v>
      </c>
    </row>
    <row r="38" spans="1:9" ht="35.1" customHeight="1" x14ac:dyDescent="0.3">
      <c r="A38" s="137" t="s">
        <v>202</v>
      </c>
      <c r="B38" s="138">
        <v>2018</v>
      </c>
      <c r="C38" s="164">
        <v>37</v>
      </c>
      <c r="D38" s="137" t="s">
        <v>24</v>
      </c>
      <c r="E38" s="165">
        <v>0.75745105000000001</v>
      </c>
      <c r="F38" s="166">
        <v>0.11671357</v>
      </c>
      <c r="G38" s="139">
        <v>0.12583538</v>
      </c>
      <c r="H38" s="146">
        <v>15</v>
      </c>
      <c r="I38" s="146">
        <v>1</v>
      </c>
    </row>
    <row r="39" spans="1:9" ht="53.1" customHeight="1" x14ac:dyDescent="0.3">
      <c r="A39" s="137" t="s">
        <v>202</v>
      </c>
      <c r="B39" s="138">
        <v>2018</v>
      </c>
      <c r="C39" s="164">
        <v>38</v>
      </c>
      <c r="D39" s="137" t="s">
        <v>216</v>
      </c>
      <c r="E39" s="165">
        <v>0.74147945000000004</v>
      </c>
      <c r="F39" s="166">
        <v>7.9148739999999995E-2</v>
      </c>
      <c r="G39" s="139">
        <v>0.17937181999999999</v>
      </c>
      <c r="H39" s="146">
        <v>15</v>
      </c>
      <c r="I39" s="146">
        <v>1</v>
      </c>
    </row>
    <row r="40" spans="1:9" ht="17.100000000000001" customHeight="1" x14ac:dyDescent="0.3">
      <c r="A40" s="137" t="s">
        <v>202</v>
      </c>
      <c r="B40" s="138">
        <v>2018</v>
      </c>
      <c r="C40" s="164">
        <v>39</v>
      </c>
      <c r="D40" s="137" t="s">
        <v>25</v>
      </c>
      <c r="E40" s="165">
        <v>0.79501588000000001</v>
      </c>
      <c r="F40" s="166">
        <v>7.9148739999999995E-2</v>
      </c>
      <c r="G40" s="139">
        <v>0.12583538</v>
      </c>
      <c r="H40" s="146">
        <v>15</v>
      </c>
      <c r="I40" s="146">
        <v>1</v>
      </c>
    </row>
    <row r="41" spans="1:9" ht="17.100000000000001" customHeight="1" x14ac:dyDescent="0.3">
      <c r="A41" s="137" t="s">
        <v>202</v>
      </c>
      <c r="B41" s="138">
        <v>2018</v>
      </c>
      <c r="C41" s="164">
        <v>40</v>
      </c>
      <c r="D41" s="137" t="s">
        <v>217</v>
      </c>
      <c r="E41" s="165">
        <v>0.73858619000000003</v>
      </c>
      <c r="F41" s="166">
        <v>0.21702218000000001</v>
      </c>
      <c r="G41" s="139">
        <v>4.4391630000000001E-2</v>
      </c>
      <c r="H41" s="146">
        <v>16</v>
      </c>
      <c r="I41" s="146" t="s">
        <v>114</v>
      </c>
    </row>
    <row r="42" spans="1:9" ht="17.100000000000001" customHeight="1" x14ac:dyDescent="0.3">
      <c r="A42" s="137" t="s">
        <v>202</v>
      </c>
      <c r="B42" s="138">
        <v>2018</v>
      </c>
      <c r="C42" s="164">
        <v>41</v>
      </c>
      <c r="D42" s="137" t="s">
        <v>218</v>
      </c>
      <c r="E42" s="165">
        <v>0.49168853000000001</v>
      </c>
      <c r="F42" s="166">
        <v>0.26849247999999998</v>
      </c>
      <c r="G42" s="139">
        <v>0.23981899000000001</v>
      </c>
      <c r="H42" s="146">
        <v>16</v>
      </c>
      <c r="I42" s="146">
        <v>0</v>
      </c>
    </row>
    <row r="43" spans="1:9" ht="17.100000000000001" customHeight="1" x14ac:dyDescent="0.3">
      <c r="A43" s="137" t="s">
        <v>202</v>
      </c>
      <c r="B43" s="138">
        <v>2018</v>
      </c>
      <c r="C43" s="164">
        <v>42</v>
      </c>
      <c r="D43" s="137" t="s">
        <v>60</v>
      </c>
      <c r="E43" s="165">
        <v>0.75745105000000001</v>
      </c>
      <c r="F43" s="166">
        <v>0.19469557000000001</v>
      </c>
      <c r="G43" s="139">
        <v>4.7853380000000001E-2</v>
      </c>
      <c r="H43" s="146">
        <v>15</v>
      </c>
      <c r="I43" s="146">
        <v>1</v>
      </c>
    </row>
    <row r="44" spans="1:9" ht="17.100000000000001" customHeight="1" x14ac:dyDescent="0.3">
      <c r="A44" s="137" t="s">
        <v>202</v>
      </c>
      <c r="B44" s="138">
        <v>2018</v>
      </c>
      <c r="C44" s="164">
        <v>43</v>
      </c>
      <c r="D44" s="137" t="s">
        <v>28</v>
      </c>
      <c r="E44" s="165">
        <v>0.79501588000000001</v>
      </c>
      <c r="F44" s="166">
        <v>7.9148739999999995E-2</v>
      </c>
      <c r="G44" s="139">
        <v>0.12583538</v>
      </c>
      <c r="H44" s="146">
        <v>15</v>
      </c>
      <c r="I44" s="146">
        <v>1</v>
      </c>
    </row>
    <row r="45" spans="1:9" ht="17.100000000000001" customHeight="1" x14ac:dyDescent="0.3">
      <c r="A45" s="137" t="s">
        <v>202</v>
      </c>
      <c r="B45" s="138">
        <v>2018</v>
      </c>
      <c r="C45" s="164">
        <v>44</v>
      </c>
      <c r="D45" s="137" t="s">
        <v>29</v>
      </c>
      <c r="E45" s="165">
        <v>0.54919395000000004</v>
      </c>
      <c r="F45" s="166">
        <v>0.31432781999999998</v>
      </c>
      <c r="G45" s="139">
        <v>0.13647823000000001</v>
      </c>
      <c r="H45" s="146">
        <v>14</v>
      </c>
      <c r="I45" s="146">
        <v>2</v>
      </c>
    </row>
    <row r="46" spans="1:9" ht="17.100000000000001" customHeight="1" x14ac:dyDescent="0.3">
      <c r="A46" s="137" t="s">
        <v>202</v>
      </c>
      <c r="B46" s="138">
        <v>2018</v>
      </c>
      <c r="C46" s="164">
        <v>45</v>
      </c>
      <c r="D46" s="137" t="s">
        <v>30</v>
      </c>
      <c r="E46" s="165">
        <v>0.72087983</v>
      </c>
      <c r="F46" s="166">
        <v>0.14264193999999999</v>
      </c>
      <c r="G46" s="139">
        <v>0.13647823000000001</v>
      </c>
      <c r="H46" s="146">
        <v>14</v>
      </c>
      <c r="I46" s="146">
        <v>2</v>
      </c>
    </row>
    <row r="47" spans="1:9" ht="17.100000000000001" customHeight="1" x14ac:dyDescent="0.3">
      <c r="A47" s="137" t="s">
        <v>202</v>
      </c>
      <c r="B47" s="138">
        <v>2018</v>
      </c>
      <c r="C47" s="164">
        <v>46</v>
      </c>
      <c r="D47" s="137" t="s">
        <v>31</v>
      </c>
      <c r="E47" s="165">
        <v>0.67887244000000002</v>
      </c>
      <c r="F47" s="166">
        <v>0.18464933</v>
      </c>
      <c r="G47" s="139">
        <v>0.13647823000000001</v>
      </c>
      <c r="H47" s="146">
        <v>14</v>
      </c>
      <c r="I47" s="146">
        <v>2</v>
      </c>
    </row>
    <row r="48" spans="1:9" ht="17.100000000000001" customHeight="1" x14ac:dyDescent="0.3">
      <c r="A48" s="137" t="s">
        <v>202</v>
      </c>
      <c r="B48" s="138">
        <v>2018</v>
      </c>
      <c r="C48" s="164">
        <v>47</v>
      </c>
      <c r="D48" s="137" t="s">
        <v>32</v>
      </c>
      <c r="E48" s="165">
        <v>0.65235933000000002</v>
      </c>
      <c r="F48" s="166">
        <v>0.12658490999999999</v>
      </c>
      <c r="G48" s="139">
        <v>0.22105575</v>
      </c>
      <c r="H48" s="146">
        <v>14</v>
      </c>
      <c r="I48" s="146">
        <v>2</v>
      </c>
    </row>
    <row r="49" spans="1:9" ht="17.100000000000001" customHeight="1" x14ac:dyDescent="0.3">
      <c r="A49" s="137" t="s">
        <v>202</v>
      </c>
      <c r="B49" s="138">
        <v>2018</v>
      </c>
      <c r="C49" s="164">
        <v>48</v>
      </c>
      <c r="D49" s="137" t="s">
        <v>33</v>
      </c>
      <c r="E49" s="165">
        <v>0.88326764000000002</v>
      </c>
      <c r="F49" s="166">
        <v>0.11673235999999999</v>
      </c>
      <c r="G49" s="139">
        <v>0</v>
      </c>
      <c r="H49" s="146">
        <v>16</v>
      </c>
      <c r="I49" s="146" t="s">
        <v>114</v>
      </c>
    </row>
    <row r="50" spans="1:9" ht="17.100000000000001" customHeight="1" x14ac:dyDescent="0.3">
      <c r="A50" s="137" t="s">
        <v>202</v>
      </c>
      <c r="B50" s="138">
        <v>2018</v>
      </c>
      <c r="C50" s="164">
        <v>49</v>
      </c>
      <c r="D50" s="137" t="s">
        <v>54</v>
      </c>
      <c r="E50" s="165">
        <v>0.66516313000000005</v>
      </c>
      <c r="F50" s="166">
        <v>0.26249614999999998</v>
      </c>
      <c r="G50" s="139">
        <v>7.2340730000000006E-2</v>
      </c>
      <c r="H50" s="146">
        <v>16</v>
      </c>
      <c r="I50" s="146" t="s">
        <v>114</v>
      </c>
    </row>
    <row r="51" spans="1:9" ht="17.100000000000001" customHeight="1" x14ac:dyDescent="0.3">
      <c r="A51" s="137" t="s">
        <v>202</v>
      </c>
      <c r="B51" s="138">
        <v>2018</v>
      </c>
      <c r="C51" s="164">
        <v>50</v>
      </c>
      <c r="D51" s="137" t="s">
        <v>34</v>
      </c>
      <c r="E51" s="165">
        <v>0.52809956000000002</v>
      </c>
      <c r="F51" s="166">
        <v>0.43705306999999999</v>
      </c>
      <c r="G51" s="139">
        <v>3.4847370000000003E-2</v>
      </c>
      <c r="H51" s="146">
        <v>16</v>
      </c>
      <c r="I51" s="146" t="s">
        <v>114</v>
      </c>
    </row>
    <row r="52" spans="1:9" ht="17.100000000000001" customHeight="1" x14ac:dyDescent="0.3">
      <c r="A52" s="137" t="s">
        <v>202</v>
      </c>
      <c r="B52" s="138">
        <v>2018</v>
      </c>
      <c r="C52" s="164">
        <v>51</v>
      </c>
      <c r="D52" s="137" t="s">
        <v>35</v>
      </c>
      <c r="E52" s="165">
        <v>0.55689270000000002</v>
      </c>
      <c r="F52" s="166">
        <v>0.37076657000000002</v>
      </c>
      <c r="G52" s="139">
        <v>7.2340730000000006E-2</v>
      </c>
      <c r="H52" s="146">
        <v>16</v>
      </c>
      <c r="I52" s="146" t="s">
        <v>114</v>
      </c>
    </row>
    <row r="53" spans="1:9" ht="17.100000000000001" customHeight="1" x14ac:dyDescent="0.3">
      <c r="A53" s="137" t="s">
        <v>213</v>
      </c>
      <c r="B53" s="138">
        <v>2018</v>
      </c>
      <c r="C53" s="164">
        <v>52</v>
      </c>
      <c r="D53" s="137" t="s">
        <v>36</v>
      </c>
      <c r="E53" s="165">
        <v>0.77607954999999995</v>
      </c>
      <c r="F53" s="166">
        <v>0.15157973</v>
      </c>
      <c r="G53" s="139">
        <v>7.2340730000000006E-2</v>
      </c>
      <c r="H53" s="146">
        <v>16</v>
      </c>
      <c r="I53" s="146" t="s">
        <v>114</v>
      </c>
    </row>
    <row r="54" spans="1:9" ht="35.1" customHeight="1" x14ac:dyDescent="0.3">
      <c r="A54" s="137" t="s">
        <v>202</v>
      </c>
      <c r="B54" s="138">
        <v>2018</v>
      </c>
      <c r="C54" s="164">
        <v>53</v>
      </c>
      <c r="D54" s="137" t="s">
        <v>37</v>
      </c>
      <c r="E54" s="165">
        <v>0.59282239999999997</v>
      </c>
      <c r="F54" s="166">
        <v>0.21810451</v>
      </c>
      <c r="G54" s="139">
        <v>0.18907309</v>
      </c>
      <c r="H54" s="146">
        <v>16</v>
      </c>
      <c r="I54" s="146">
        <v>0</v>
      </c>
    </row>
    <row r="55" spans="1:9" ht="17.100000000000001" customHeight="1" x14ac:dyDescent="0.3">
      <c r="A55" s="137" t="s">
        <v>202</v>
      </c>
      <c r="B55" s="138">
        <v>2018</v>
      </c>
      <c r="C55" s="164">
        <v>54</v>
      </c>
      <c r="D55" s="137" t="s">
        <v>38</v>
      </c>
      <c r="E55" s="165">
        <v>0.66516313000000005</v>
      </c>
      <c r="F55" s="166">
        <v>0.19015541999999999</v>
      </c>
      <c r="G55" s="139">
        <v>0.14468144999999999</v>
      </c>
      <c r="H55" s="146">
        <v>16</v>
      </c>
      <c r="I55" s="146">
        <v>0</v>
      </c>
    </row>
    <row r="56" spans="1:9" ht="17.100000000000001" customHeight="1" x14ac:dyDescent="0.3">
      <c r="A56" s="137" t="s">
        <v>202</v>
      </c>
      <c r="B56" s="138">
        <v>2018</v>
      </c>
      <c r="C56" s="164">
        <v>55</v>
      </c>
      <c r="D56" s="137" t="s">
        <v>39</v>
      </c>
      <c r="E56" s="165">
        <v>0.63905188000000002</v>
      </c>
      <c r="F56" s="166">
        <v>0.15713073999999999</v>
      </c>
      <c r="G56" s="139">
        <v>0.20381737999999999</v>
      </c>
      <c r="H56" s="146">
        <v>15</v>
      </c>
      <c r="I56" s="146">
        <v>1</v>
      </c>
    </row>
    <row r="57" spans="1:9" ht="17.100000000000001" customHeight="1" x14ac:dyDescent="0.3">
      <c r="A57" s="137" t="s">
        <v>202</v>
      </c>
      <c r="B57" s="138">
        <v>2018</v>
      </c>
      <c r="C57" s="164">
        <v>56</v>
      </c>
      <c r="D57" s="137" t="s">
        <v>219</v>
      </c>
      <c r="E57" s="165">
        <v>0.60148705000000002</v>
      </c>
      <c r="F57" s="166">
        <v>0.19469557000000001</v>
      </c>
      <c r="G57" s="139">
        <v>0.20381737999999999</v>
      </c>
      <c r="H57" s="146">
        <v>15</v>
      </c>
      <c r="I57" s="146">
        <v>1</v>
      </c>
    </row>
    <row r="58" spans="1:9" ht="35.1" customHeight="1" x14ac:dyDescent="0.3">
      <c r="A58" s="137" t="s">
        <v>202</v>
      </c>
      <c r="B58" s="138">
        <v>2018</v>
      </c>
      <c r="C58" s="164">
        <v>57</v>
      </c>
      <c r="D58" s="137" t="s">
        <v>40</v>
      </c>
      <c r="E58" s="165">
        <v>0.60148705000000002</v>
      </c>
      <c r="F58" s="166">
        <v>0.19469557000000001</v>
      </c>
      <c r="G58" s="139">
        <v>0.20381737999999999</v>
      </c>
      <c r="H58" s="146">
        <v>15</v>
      </c>
      <c r="I58" s="146">
        <v>1</v>
      </c>
    </row>
    <row r="59" spans="1:9" ht="35.1" customHeight="1" x14ac:dyDescent="0.3">
      <c r="A59" s="137" t="s">
        <v>202</v>
      </c>
      <c r="B59" s="138">
        <v>2018</v>
      </c>
      <c r="C59" s="164">
        <v>58</v>
      </c>
      <c r="D59" s="137" t="s">
        <v>220</v>
      </c>
      <c r="E59" s="165">
        <v>0.60148705000000002</v>
      </c>
      <c r="F59" s="166">
        <v>0.19469557000000001</v>
      </c>
      <c r="G59" s="139">
        <v>0.20381737999999999</v>
      </c>
      <c r="H59" s="146">
        <v>15</v>
      </c>
      <c r="I59" s="146">
        <v>1</v>
      </c>
    </row>
    <row r="60" spans="1:9" ht="17.100000000000001" customHeight="1" x14ac:dyDescent="0.3">
      <c r="A60" s="137" t="s">
        <v>202</v>
      </c>
      <c r="B60" s="138">
        <v>2018</v>
      </c>
      <c r="C60" s="164">
        <v>59</v>
      </c>
      <c r="D60" s="137" t="s">
        <v>41</v>
      </c>
      <c r="E60" s="165">
        <v>0.60148705000000002</v>
      </c>
      <c r="F60" s="166">
        <v>0.24254895000000001</v>
      </c>
      <c r="G60" s="139">
        <v>0.15596399999999999</v>
      </c>
      <c r="H60" s="146">
        <v>15</v>
      </c>
      <c r="I60" s="146">
        <v>1</v>
      </c>
    </row>
    <row r="61" spans="1:9" ht="35.1" customHeight="1" x14ac:dyDescent="0.3">
      <c r="A61" s="137" t="s">
        <v>213</v>
      </c>
      <c r="B61" s="138">
        <v>2018</v>
      </c>
      <c r="C61" s="164">
        <v>60</v>
      </c>
      <c r="D61" s="137" t="s">
        <v>42</v>
      </c>
      <c r="E61" s="165">
        <v>0.60271580999999996</v>
      </c>
      <c r="F61" s="166">
        <v>0.31489116</v>
      </c>
      <c r="G61" s="139">
        <v>8.2393030000000006E-2</v>
      </c>
      <c r="H61" s="146">
        <v>14</v>
      </c>
      <c r="I61" s="146">
        <v>2</v>
      </c>
    </row>
    <row r="62" spans="1:9" ht="17.100000000000001" customHeight="1" x14ac:dyDescent="0.3">
      <c r="A62" s="137" t="s">
        <v>202</v>
      </c>
      <c r="B62" s="138">
        <v>2018</v>
      </c>
      <c r="C62" s="164">
        <v>61</v>
      </c>
      <c r="D62" s="137" t="s">
        <v>61</v>
      </c>
      <c r="E62" s="165">
        <v>0.79618261999999995</v>
      </c>
      <c r="F62" s="166">
        <v>0</v>
      </c>
      <c r="G62" s="139">
        <v>0.20381737999999999</v>
      </c>
      <c r="H62" s="146">
        <v>15</v>
      </c>
      <c r="I62" s="146">
        <v>1</v>
      </c>
    </row>
    <row r="63" spans="1:9" ht="17.100000000000001" customHeight="1" x14ac:dyDescent="0.3">
      <c r="A63" s="137" t="s">
        <v>202</v>
      </c>
      <c r="B63" s="138">
        <v>2018</v>
      </c>
      <c r="C63" s="164">
        <v>62</v>
      </c>
      <c r="D63" s="137" t="s">
        <v>43</v>
      </c>
      <c r="E63" s="165">
        <v>0.82277979999999995</v>
      </c>
      <c r="F63" s="166">
        <v>4.0741970000000002E-2</v>
      </c>
      <c r="G63" s="139">
        <v>0.13647823000000001</v>
      </c>
      <c r="H63" s="146">
        <v>14</v>
      </c>
      <c r="I63" s="146">
        <v>2</v>
      </c>
    </row>
    <row r="64" spans="1:9" ht="35.1" customHeight="1" x14ac:dyDescent="0.3">
      <c r="A64" s="137" t="s">
        <v>221</v>
      </c>
      <c r="B64" s="138">
        <v>2018</v>
      </c>
      <c r="C64" s="164">
        <v>63</v>
      </c>
      <c r="D64" s="137" t="s">
        <v>222</v>
      </c>
      <c r="E64" s="165">
        <v>0.66516313000000005</v>
      </c>
      <c r="F64" s="166">
        <v>0.26249614999999998</v>
      </c>
      <c r="G64" s="139">
        <v>7.2340730000000006E-2</v>
      </c>
      <c r="H64" s="146">
        <v>16</v>
      </c>
      <c r="I64" s="146" t="s">
        <v>114</v>
      </c>
    </row>
    <row r="65" spans="1:9" ht="35.1" customHeight="1" x14ac:dyDescent="0.3">
      <c r="A65" s="137" t="s">
        <v>221</v>
      </c>
      <c r="B65" s="138">
        <v>2018</v>
      </c>
      <c r="C65" s="164">
        <v>64</v>
      </c>
      <c r="D65" s="137" t="s">
        <v>223</v>
      </c>
      <c r="E65" s="165">
        <v>0.70265648999999997</v>
      </c>
      <c r="F65" s="166">
        <v>0.22500279000000001</v>
      </c>
      <c r="G65" s="139">
        <v>7.2340730000000006E-2</v>
      </c>
      <c r="H65" s="146">
        <v>16</v>
      </c>
      <c r="I65" s="146" t="s">
        <v>114</v>
      </c>
    </row>
    <row r="66" spans="1:9" ht="35.1" customHeight="1" x14ac:dyDescent="0.3">
      <c r="A66" s="137" t="s">
        <v>221</v>
      </c>
      <c r="B66" s="138">
        <v>2018</v>
      </c>
      <c r="C66" s="164">
        <v>65</v>
      </c>
      <c r="D66" s="137" t="s">
        <v>224</v>
      </c>
      <c r="E66" s="165">
        <v>0.65299291999999998</v>
      </c>
      <c r="F66" s="166">
        <v>0.10827042000000001</v>
      </c>
      <c r="G66" s="139">
        <v>0.23873665999999999</v>
      </c>
      <c r="H66" s="146">
        <v>16</v>
      </c>
      <c r="I66" s="146" t="s">
        <v>114</v>
      </c>
    </row>
    <row r="67" spans="1:9" ht="35.1" customHeight="1" x14ac:dyDescent="0.3">
      <c r="A67" s="137" t="s">
        <v>221</v>
      </c>
      <c r="B67" s="138">
        <v>2018</v>
      </c>
      <c r="C67" s="164">
        <v>66</v>
      </c>
      <c r="D67" s="137" t="s">
        <v>47</v>
      </c>
      <c r="E67" s="165">
        <v>0.66516313000000005</v>
      </c>
      <c r="F67" s="166">
        <v>0.14576379</v>
      </c>
      <c r="G67" s="139">
        <v>0.18907309</v>
      </c>
      <c r="H67" s="146">
        <v>16</v>
      </c>
      <c r="I67" s="146" t="s">
        <v>114</v>
      </c>
    </row>
    <row r="68" spans="1:9" ht="35.1" customHeight="1" x14ac:dyDescent="0.3">
      <c r="A68" s="137" t="s">
        <v>221</v>
      </c>
      <c r="B68" s="138">
        <v>2018</v>
      </c>
      <c r="C68" s="164">
        <v>67</v>
      </c>
      <c r="D68" s="137" t="s">
        <v>48</v>
      </c>
      <c r="E68" s="165">
        <v>0.49168853000000001</v>
      </c>
      <c r="F68" s="166">
        <v>0.39157911000000001</v>
      </c>
      <c r="G68" s="139">
        <v>0.11673235999999999</v>
      </c>
      <c r="H68" s="146">
        <v>16</v>
      </c>
      <c r="I68" s="146" t="s">
        <v>114</v>
      </c>
    </row>
    <row r="69" spans="1:9" ht="35.1" customHeight="1" x14ac:dyDescent="0.3">
      <c r="A69" s="137" t="s">
        <v>221</v>
      </c>
      <c r="B69" s="138">
        <v>2018</v>
      </c>
      <c r="C69" s="164">
        <v>68</v>
      </c>
      <c r="D69" s="137" t="s">
        <v>49</v>
      </c>
      <c r="E69" s="165">
        <v>0.61549955999999995</v>
      </c>
      <c r="F69" s="166">
        <v>0.29044523999999999</v>
      </c>
      <c r="G69" s="139">
        <v>9.4055200000000005E-2</v>
      </c>
      <c r="H69" s="146">
        <v>16</v>
      </c>
      <c r="I69" s="146" t="s">
        <v>114</v>
      </c>
    </row>
    <row r="70" spans="1:9" ht="35.1" customHeight="1" x14ac:dyDescent="0.3">
      <c r="A70" s="137" t="s">
        <v>221</v>
      </c>
      <c r="B70" s="138">
        <v>2018</v>
      </c>
      <c r="C70" s="164">
        <v>69</v>
      </c>
      <c r="D70" s="137" t="s">
        <v>225</v>
      </c>
      <c r="E70" s="165">
        <v>0.73750384999999996</v>
      </c>
      <c r="F70" s="166">
        <v>0.26249614999999998</v>
      </c>
      <c r="G70" s="139">
        <v>0</v>
      </c>
      <c r="H70" s="146">
        <v>16</v>
      </c>
      <c r="I70" s="146" t="s">
        <v>114</v>
      </c>
    </row>
    <row r="71" spans="1:9" ht="35.1" customHeight="1" x14ac:dyDescent="0.3">
      <c r="A71" s="137" t="s">
        <v>221</v>
      </c>
      <c r="B71" s="138">
        <v>2018</v>
      </c>
      <c r="C71" s="164">
        <v>70</v>
      </c>
      <c r="D71" s="137" t="s">
        <v>51</v>
      </c>
      <c r="E71" s="165">
        <v>0.70157415999999995</v>
      </c>
      <c r="F71" s="166">
        <v>0.10827042000000001</v>
      </c>
      <c r="G71" s="139">
        <v>0.19015541999999999</v>
      </c>
      <c r="H71" s="146">
        <v>16</v>
      </c>
      <c r="I71" s="146" t="s">
        <v>114</v>
      </c>
    </row>
    <row r="72" spans="1:9" ht="35.1" customHeight="1" x14ac:dyDescent="0.3">
      <c r="A72" s="137" t="s">
        <v>221</v>
      </c>
      <c r="B72" s="138">
        <v>2018</v>
      </c>
      <c r="C72" s="164">
        <v>71</v>
      </c>
      <c r="D72" s="137" t="s">
        <v>226</v>
      </c>
      <c r="E72" s="165">
        <v>0.73750384999999996</v>
      </c>
      <c r="F72" s="166">
        <v>0.21810451</v>
      </c>
      <c r="G72" s="139">
        <v>4.4391630000000001E-2</v>
      </c>
      <c r="H72" s="146">
        <v>16</v>
      </c>
      <c r="I72" s="146" t="s">
        <v>114</v>
      </c>
    </row>
    <row r="73" spans="1:9" ht="17.100000000000001" customHeight="1" x14ac:dyDescent="0.3">
      <c r="A73" s="137" t="s">
        <v>202</v>
      </c>
      <c r="B73" s="138">
        <v>2017</v>
      </c>
      <c r="C73" s="164">
        <v>1</v>
      </c>
      <c r="D73" s="137" t="s">
        <v>203</v>
      </c>
      <c r="E73" s="165">
        <v>0.57651291000000005</v>
      </c>
      <c r="F73" s="166">
        <v>0.38385371000000001</v>
      </c>
      <c r="G73" s="139">
        <v>3.9633380000000003E-2</v>
      </c>
      <c r="H73" s="146">
        <v>20</v>
      </c>
      <c r="I73" s="146" t="s">
        <v>114</v>
      </c>
    </row>
    <row r="74" spans="1:9" ht="17.100000000000001" customHeight="1" x14ac:dyDescent="0.3">
      <c r="A74" s="137" t="s">
        <v>202</v>
      </c>
      <c r="B74" s="138">
        <v>2017</v>
      </c>
      <c r="C74" s="164">
        <v>2</v>
      </c>
      <c r="D74" s="137" t="s">
        <v>0</v>
      </c>
      <c r="E74" s="165">
        <v>0.85053869000000004</v>
      </c>
      <c r="F74" s="166">
        <v>0.14946131000000001</v>
      </c>
      <c r="G74" s="139">
        <v>0</v>
      </c>
      <c r="H74" s="146">
        <v>20</v>
      </c>
      <c r="I74" s="146" t="s">
        <v>114</v>
      </c>
    </row>
    <row r="75" spans="1:9" ht="17.100000000000001" customHeight="1" x14ac:dyDescent="0.3">
      <c r="A75" s="137" t="s">
        <v>202</v>
      </c>
      <c r="B75" s="138">
        <v>2017</v>
      </c>
      <c r="C75" s="164">
        <v>3</v>
      </c>
      <c r="D75" s="137" t="s">
        <v>1</v>
      </c>
      <c r="E75" s="165">
        <v>0.72570219000000002</v>
      </c>
      <c r="F75" s="166">
        <v>0.10955591000000001</v>
      </c>
      <c r="G75" s="139">
        <v>0.1647419</v>
      </c>
      <c r="H75" s="146">
        <v>20</v>
      </c>
      <c r="I75" s="146" t="s">
        <v>114</v>
      </c>
    </row>
    <row r="76" spans="1:9" ht="17.100000000000001" customHeight="1" x14ac:dyDescent="0.3">
      <c r="A76" s="137" t="s">
        <v>202</v>
      </c>
      <c r="B76" s="138">
        <v>2017</v>
      </c>
      <c r="C76" s="164">
        <v>4</v>
      </c>
      <c r="D76" s="137" t="s">
        <v>53</v>
      </c>
      <c r="E76" s="165">
        <v>0.79589675000000004</v>
      </c>
      <c r="F76" s="166">
        <v>0.16446986999999999</v>
      </c>
      <c r="G76" s="139">
        <v>3.9633380000000003E-2</v>
      </c>
      <c r="H76" s="146">
        <v>20</v>
      </c>
      <c r="I76" s="146" t="s">
        <v>114</v>
      </c>
    </row>
    <row r="77" spans="1:9" ht="17.100000000000001" customHeight="1" x14ac:dyDescent="0.3">
      <c r="A77" s="137" t="s">
        <v>202</v>
      </c>
      <c r="B77" s="138">
        <v>2017</v>
      </c>
      <c r="C77" s="164">
        <v>5</v>
      </c>
      <c r="D77" s="137" t="s">
        <v>2</v>
      </c>
      <c r="E77" s="165">
        <v>0.96036661999999995</v>
      </c>
      <c r="F77" s="166">
        <v>3.9633380000000003E-2</v>
      </c>
      <c r="G77" s="139">
        <v>0</v>
      </c>
      <c r="H77" s="146">
        <v>20</v>
      </c>
      <c r="I77" s="146" t="s">
        <v>114</v>
      </c>
    </row>
    <row r="78" spans="1:9" ht="17.100000000000001" customHeight="1" x14ac:dyDescent="0.3">
      <c r="A78" s="137" t="s">
        <v>202</v>
      </c>
      <c r="B78" s="138">
        <v>2017</v>
      </c>
      <c r="C78" s="164">
        <v>6</v>
      </c>
      <c r="D78" s="137" t="s">
        <v>3</v>
      </c>
      <c r="E78" s="165">
        <v>0.94508603000000002</v>
      </c>
      <c r="F78" s="166">
        <v>5.4913969999999999E-2</v>
      </c>
      <c r="G78" s="139">
        <v>0</v>
      </c>
      <c r="H78" s="146">
        <v>20</v>
      </c>
      <c r="I78" s="146" t="s">
        <v>114</v>
      </c>
    </row>
    <row r="79" spans="1:9" ht="17.100000000000001" customHeight="1" x14ac:dyDescent="0.3">
      <c r="A79" s="137" t="s">
        <v>202</v>
      </c>
      <c r="B79" s="138">
        <v>2017</v>
      </c>
      <c r="C79" s="164">
        <v>7</v>
      </c>
      <c r="D79" s="137" t="s">
        <v>56</v>
      </c>
      <c r="E79" s="165">
        <v>0.88379054999999995</v>
      </c>
      <c r="F79" s="166">
        <v>0.11620945000000001</v>
      </c>
      <c r="G79" s="139">
        <v>0</v>
      </c>
      <c r="H79" s="146">
        <v>19</v>
      </c>
      <c r="I79" s="146" t="s">
        <v>114</v>
      </c>
    </row>
    <row r="80" spans="1:9" ht="17.100000000000001" customHeight="1" x14ac:dyDescent="0.3">
      <c r="A80" s="137" t="s">
        <v>202</v>
      </c>
      <c r="B80" s="138">
        <v>2017</v>
      </c>
      <c r="C80" s="164">
        <v>8</v>
      </c>
      <c r="D80" s="137" t="s">
        <v>4</v>
      </c>
      <c r="E80" s="165">
        <v>0.94218310000000005</v>
      </c>
      <c r="F80" s="166">
        <v>5.7816899999999997E-2</v>
      </c>
      <c r="G80" s="139">
        <v>0</v>
      </c>
      <c r="H80" s="146">
        <v>19</v>
      </c>
      <c r="I80" s="146" t="s">
        <v>114</v>
      </c>
    </row>
    <row r="81" spans="1:9" ht="17.100000000000001" customHeight="1" x14ac:dyDescent="0.3">
      <c r="A81" s="137" t="s">
        <v>202</v>
      </c>
      <c r="B81" s="138">
        <v>2017</v>
      </c>
      <c r="C81" s="164">
        <v>9</v>
      </c>
      <c r="D81" s="137" t="s">
        <v>204</v>
      </c>
      <c r="E81" s="165">
        <v>0.86898116000000003</v>
      </c>
      <c r="F81" s="166">
        <v>5.464194E-2</v>
      </c>
      <c r="G81" s="139">
        <v>7.6376899999999998E-2</v>
      </c>
      <c r="H81" s="146">
        <v>20</v>
      </c>
      <c r="I81" s="146">
        <v>0</v>
      </c>
    </row>
    <row r="82" spans="1:9" ht="17.100000000000001" customHeight="1" x14ac:dyDescent="0.3">
      <c r="A82" s="137" t="s">
        <v>202</v>
      </c>
      <c r="B82" s="138">
        <v>2017</v>
      </c>
      <c r="C82" s="164">
        <v>10</v>
      </c>
      <c r="D82" s="137" t="s">
        <v>205</v>
      </c>
      <c r="E82" s="165">
        <v>0.81379517000000001</v>
      </c>
      <c r="F82" s="166">
        <v>5.4913969999999999E-2</v>
      </c>
      <c r="G82" s="139">
        <v>0.13129086000000001</v>
      </c>
      <c r="H82" s="146">
        <v>20</v>
      </c>
      <c r="I82" s="146">
        <v>0</v>
      </c>
    </row>
    <row r="83" spans="1:9" ht="17.100000000000001" customHeight="1" x14ac:dyDescent="0.3">
      <c r="A83" s="137" t="s">
        <v>202</v>
      </c>
      <c r="B83" s="138">
        <v>2017</v>
      </c>
      <c r="C83" s="164">
        <v>11</v>
      </c>
      <c r="D83" s="137" t="s">
        <v>206</v>
      </c>
      <c r="E83" s="165">
        <v>0.90572467999999995</v>
      </c>
      <c r="F83" s="166">
        <v>5.464194E-2</v>
      </c>
      <c r="G83" s="139">
        <v>3.9633380000000003E-2</v>
      </c>
      <c r="H83" s="146">
        <v>20</v>
      </c>
      <c r="I83" s="146">
        <v>0</v>
      </c>
    </row>
    <row r="84" spans="1:9" ht="17.100000000000001" customHeight="1" x14ac:dyDescent="0.3">
      <c r="A84" s="137" t="s">
        <v>202</v>
      </c>
      <c r="B84" s="138">
        <v>2017</v>
      </c>
      <c r="C84" s="164">
        <v>12</v>
      </c>
      <c r="D84" s="137" t="s">
        <v>266</v>
      </c>
      <c r="E84" s="165">
        <v>0.94535806</v>
      </c>
      <c r="F84" s="166">
        <v>5.464194E-2</v>
      </c>
      <c r="G84" s="139">
        <v>0</v>
      </c>
      <c r="H84" s="146">
        <v>20</v>
      </c>
      <c r="I84" s="146">
        <v>0</v>
      </c>
    </row>
    <row r="85" spans="1:9" ht="17.100000000000001" customHeight="1" x14ac:dyDescent="0.3">
      <c r="A85" s="137" t="s">
        <v>202</v>
      </c>
      <c r="B85" s="138">
        <v>2017</v>
      </c>
      <c r="C85" s="164">
        <v>13</v>
      </c>
      <c r="D85" s="137" t="s">
        <v>7</v>
      </c>
      <c r="E85" s="165">
        <v>0.90545266000000002</v>
      </c>
      <c r="F85" s="166">
        <v>9.4547339999999994E-2</v>
      </c>
      <c r="G85" s="139">
        <v>0</v>
      </c>
      <c r="H85" s="146">
        <v>20</v>
      </c>
      <c r="I85" s="146">
        <v>0</v>
      </c>
    </row>
    <row r="86" spans="1:9" ht="35.1" customHeight="1" x14ac:dyDescent="0.3">
      <c r="A86" s="137" t="s">
        <v>202</v>
      </c>
      <c r="B86" s="138">
        <v>2017</v>
      </c>
      <c r="C86" s="164">
        <v>14</v>
      </c>
      <c r="D86" s="137" t="s">
        <v>208</v>
      </c>
      <c r="E86" s="165">
        <v>0.85108273999999995</v>
      </c>
      <c r="F86" s="166">
        <v>0.10928388999999999</v>
      </c>
      <c r="G86" s="139">
        <v>3.9633380000000003E-2</v>
      </c>
      <c r="H86" s="146">
        <v>20</v>
      </c>
      <c r="I86" s="146">
        <v>0</v>
      </c>
    </row>
    <row r="87" spans="1:9" ht="17.100000000000001" customHeight="1" x14ac:dyDescent="0.3">
      <c r="A87" s="137" t="s">
        <v>202</v>
      </c>
      <c r="B87" s="138">
        <v>2017</v>
      </c>
      <c r="C87" s="164">
        <v>15</v>
      </c>
      <c r="D87" s="137" t="s">
        <v>57</v>
      </c>
      <c r="E87" s="165">
        <v>0.96036661999999995</v>
      </c>
      <c r="F87" s="166">
        <v>3.9633380000000003E-2</v>
      </c>
      <c r="G87" s="139">
        <v>0</v>
      </c>
      <c r="H87" s="146">
        <v>20</v>
      </c>
      <c r="I87" s="146">
        <v>0</v>
      </c>
    </row>
    <row r="88" spans="1:9" ht="17.100000000000001" customHeight="1" x14ac:dyDescent="0.3">
      <c r="A88" s="137" t="s">
        <v>202</v>
      </c>
      <c r="B88" s="138">
        <v>2017</v>
      </c>
      <c r="C88" s="164">
        <v>16</v>
      </c>
      <c r="D88" s="137" t="s">
        <v>8</v>
      </c>
      <c r="E88" s="165">
        <v>0.87900427000000003</v>
      </c>
      <c r="F88" s="166">
        <v>0.12099573</v>
      </c>
      <c r="G88" s="139">
        <v>0</v>
      </c>
      <c r="H88" s="146">
        <v>18</v>
      </c>
      <c r="I88" s="146">
        <v>0</v>
      </c>
    </row>
    <row r="89" spans="1:9" ht="17.100000000000001" customHeight="1" x14ac:dyDescent="0.3">
      <c r="A89" s="137" t="s">
        <v>202</v>
      </c>
      <c r="B89" s="138">
        <v>2017</v>
      </c>
      <c r="C89" s="164">
        <v>17</v>
      </c>
      <c r="D89" s="137" t="s">
        <v>209</v>
      </c>
      <c r="E89" s="165">
        <v>0.79589675000000004</v>
      </c>
      <c r="F89" s="166">
        <v>0.10955591000000001</v>
      </c>
      <c r="G89" s="139">
        <v>9.4547339999999994E-2</v>
      </c>
      <c r="H89" s="146">
        <v>20</v>
      </c>
      <c r="I89" s="146">
        <v>0</v>
      </c>
    </row>
    <row r="90" spans="1:9" ht="17.100000000000001" customHeight="1" x14ac:dyDescent="0.3">
      <c r="A90" s="137" t="s">
        <v>202</v>
      </c>
      <c r="B90" s="138">
        <v>2017</v>
      </c>
      <c r="C90" s="164">
        <v>18</v>
      </c>
      <c r="D90" s="137" t="s">
        <v>10</v>
      </c>
      <c r="E90" s="165">
        <v>0.39030808</v>
      </c>
      <c r="F90" s="166">
        <v>0.51514457999999996</v>
      </c>
      <c r="G90" s="139">
        <v>9.4547339999999994E-2</v>
      </c>
      <c r="H90" s="146">
        <v>20</v>
      </c>
      <c r="I90" s="146">
        <v>0</v>
      </c>
    </row>
    <row r="91" spans="1:9" ht="35.1" customHeight="1" x14ac:dyDescent="0.3">
      <c r="A91" s="137" t="s">
        <v>202</v>
      </c>
      <c r="B91" s="138">
        <v>2017</v>
      </c>
      <c r="C91" s="164">
        <v>19</v>
      </c>
      <c r="D91" s="137" t="s">
        <v>210</v>
      </c>
      <c r="E91" s="165">
        <v>0.68606882000000002</v>
      </c>
      <c r="F91" s="166">
        <v>0.27429780999999998</v>
      </c>
      <c r="G91" s="139">
        <v>3.9633380000000003E-2</v>
      </c>
      <c r="H91" s="146">
        <v>20</v>
      </c>
      <c r="I91" s="146">
        <v>0</v>
      </c>
    </row>
    <row r="92" spans="1:9" ht="17.100000000000001" customHeight="1" x14ac:dyDescent="0.3">
      <c r="A92" s="137" t="s">
        <v>202</v>
      </c>
      <c r="B92" s="138">
        <v>2017</v>
      </c>
      <c r="C92" s="164">
        <v>20</v>
      </c>
      <c r="D92" s="137" t="s">
        <v>211</v>
      </c>
      <c r="E92" s="165">
        <v>0.75599134999999995</v>
      </c>
      <c r="F92" s="166">
        <v>9.4547339999999994E-2</v>
      </c>
      <c r="G92" s="139">
        <v>0.14946131000000001</v>
      </c>
      <c r="H92" s="146">
        <v>20</v>
      </c>
      <c r="I92" s="146" t="s">
        <v>114</v>
      </c>
    </row>
    <row r="93" spans="1:9" ht="17.100000000000001" customHeight="1" x14ac:dyDescent="0.3">
      <c r="A93" s="137" t="s">
        <v>202</v>
      </c>
      <c r="B93" s="138">
        <v>2017</v>
      </c>
      <c r="C93" s="164">
        <v>21</v>
      </c>
      <c r="D93" s="137" t="s">
        <v>12</v>
      </c>
      <c r="E93" s="165">
        <v>0.31863730000000001</v>
      </c>
      <c r="F93" s="166">
        <v>0.53387339</v>
      </c>
      <c r="G93" s="139">
        <v>0.14748931000000001</v>
      </c>
      <c r="H93" s="146">
        <v>18</v>
      </c>
      <c r="I93" s="146">
        <v>2</v>
      </c>
    </row>
    <row r="94" spans="1:9" ht="17.100000000000001" customHeight="1" x14ac:dyDescent="0.3">
      <c r="A94" s="137" t="s">
        <v>202</v>
      </c>
      <c r="B94" s="138">
        <v>2017</v>
      </c>
      <c r="C94" s="164">
        <v>22</v>
      </c>
      <c r="D94" s="137" t="s">
        <v>13</v>
      </c>
      <c r="E94" s="165">
        <v>0.27380843999999999</v>
      </c>
      <c r="F94" s="166">
        <v>0.55828995999999997</v>
      </c>
      <c r="G94" s="139">
        <v>0.16790158999999999</v>
      </c>
      <c r="H94" s="146">
        <v>18</v>
      </c>
      <c r="I94" s="146">
        <v>1</v>
      </c>
    </row>
    <row r="95" spans="1:9" ht="17.100000000000001" customHeight="1" x14ac:dyDescent="0.3">
      <c r="A95" s="137" t="s">
        <v>202</v>
      </c>
      <c r="B95" s="138">
        <v>2017</v>
      </c>
      <c r="C95" s="164">
        <v>23</v>
      </c>
      <c r="D95" s="137" t="s">
        <v>14</v>
      </c>
      <c r="E95" s="165">
        <v>0.42857962999999999</v>
      </c>
      <c r="F95" s="166">
        <v>0.35516993000000002</v>
      </c>
      <c r="G95" s="139">
        <v>0.21625043999999999</v>
      </c>
      <c r="H95" s="146">
        <v>19</v>
      </c>
      <c r="I95" s="146">
        <v>1</v>
      </c>
    </row>
    <row r="96" spans="1:9" ht="17.100000000000001" customHeight="1" x14ac:dyDescent="0.3">
      <c r="A96" s="137" t="s">
        <v>202</v>
      </c>
      <c r="B96" s="138">
        <v>2017</v>
      </c>
      <c r="C96" s="164">
        <v>24</v>
      </c>
      <c r="D96" s="137" t="s">
        <v>212</v>
      </c>
      <c r="E96" s="165">
        <v>0.48668435999999998</v>
      </c>
      <c r="F96" s="166">
        <v>0.29706519999999997</v>
      </c>
      <c r="G96" s="139">
        <v>0.21625043999999999</v>
      </c>
      <c r="H96" s="146">
        <v>19</v>
      </c>
      <c r="I96" s="146">
        <v>1</v>
      </c>
    </row>
    <row r="97" spans="1:9" ht="17.100000000000001" customHeight="1" x14ac:dyDescent="0.3">
      <c r="A97" s="137" t="s">
        <v>202</v>
      </c>
      <c r="B97" s="138">
        <v>2017</v>
      </c>
      <c r="C97" s="164">
        <v>25</v>
      </c>
      <c r="D97" s="137" t="s">
        <v>16</v>
      </c>
      <c r="E97" s="165">
        <v>0.31010441</v>
      </c>
      <c r="F97" s="166">
        <v>0.57670023000000004</v>
      </c>
      <c r="G97" s="139">
        <v>0.11319535999999999</v>
      </c>
      <c r="H97" s="146">
        <v>17</v>
      </c>
      <c r="I97" s="146">
        <v>3</v>
      </c>
    </row>
    <row r="98" spans="1:9" ht="17.100000000000001" customHeight="1" x14ac:dyDescent="0.3">
      <c r="A98" s="137" t="s">
        <v>202</v>
      </c>
      <c r="B98" s="138">
        <v>2017</v>
      </c>
      <c r="C98" s="164">
        <v>26</v>
      </c>
      <c r="D98" s="137" t="s">
        <v>58</v>
      </c>
      <c r="E98" s="165">
        <v>0.70134940999999995</v>
      </c>
      <c r="F98" s="166">
        <v>0.25901721999999999</v>
      </c>
      <c r="G98" s="139">
        <v>3.9633380000000003E-2</v>
      </c>
      <c r="H98" s="146">
        <v>20</v>
      </c>
      <c r="I98" s="146">
        <v>0</v>
      </c>
    </row>
    <row r="99" spans="1:9" ht="17.100000000000001" customHeight="1" x14ac:dyDescent="0.3">
      <c r="A99" s="137" t="s">
        <v>202</v>
      </c>
      <c r="B99" s="138">
        <v>2017</v>
      </c>
      <c r="C99" s="164">
        <v>27</v>
      </c>
      <c r="D99" s="137" t="s">
        <v>17</v>
      </c>
      <c r="E99" s="165">
        <v>0.66171603000000001</v>
      </c>
      <c r="F99" s="166">
        <v>0.24373663000000001</v>
      </c>
      <c r="G99" s="139">
        <v>9.4547339999999994E-2</v>
      </c>
      <c r="H99" s="146">
        <v>20</v>
      </c>
      <c r="I99" s="146">
        <v>0</v>
      </c>
    </row>
    <row r="100" spans="1:9" ht="17.100000000000001" customHeight="1" x14ac:dyDescent="0.3">
      <c r="A100" s="137" t="s">
        <v>213</v>
      </c>
      <c r="B100" s="138">
        <v>2017</v>
      </c>
      <c r="C100" s="164">
        <v>28</v>
      </c>
      <c r="D100" s="137" t="s">
        <v>18</v>
      </c>
      <c r="E100" s="165">
        <v>0.83580215000000002</v>
      </c>
      <c r="F100" s="166">
        <v>0.16419785000000001</v>
      </c>
      <c r="G100" s="139">
        <v>0</v>
      </c>
      <c r="H100" s="146">
        <v>20</v>
      </c>
      <c r="I100" s="146" t="s">
        <v>114</v>
      </c>
    </row>
    <row r="101" spans="1:9" ht="35.1" customHeight="1" x14ac:dyDescent="0.3">
      <c r="A101" s="167" t="s">
        <v>202</v>
      </c>
      <c r="B101" s="168">
        <v>2017</v>
      </c>
      <c r="C101" s="169">
        <v>29</v>
      </c>
      <c r="D101" s="137" t="s">
        <v>267</v>
      </c>
      <c r="E101" s="139">
        <v>0.79562473</v>
      </c>
      <c r="F101" s="140">
        <v>0.10982793</v>
      </c>
      <c r="G101" s="139">
        <v>9.4547339999999994E-2</v>
      </c>
      <c r="H101" s="146">
        <v>20</v>
      </c>
      <c r="I101" s="146">
        <v>0</v>
      </c>
    </row>
    <row r="102" spans="1:9" ht="17.100000000000001" customHeight="1" x14ac:dyDescent="0.3">
      <c r="A102" s="167" t="s">
        <v>202</v>
      </c>
      <c r="B102" s="168">
        <v>2017</v>
      </c>
      <c r="C102" s="169">
        <v>30</v>
      </c>
      <c r="D102" s="167" t="s">
        <v>19</v>
      </c>
      <c r="E102" s="139">
        <v>0.61001103000000001</v>
      </c>
      <c r="F102" s="140">
        <v>0.28994797999999999</v>
      </c>
      <c r="G102" s="139">
        <v>0.10004099</v>
      </c>
      <c r="H102" s="146">
        <v>19</v>
      </c>
      <c r="I102" s="146">
        <v>1</v>
      </c>
    </row>
    <row r="103" spans="1:9" ht="17.100000000000001" customHeight="1" x14ac:dyDescent="0.3">
      <c r="A103" s="167" t="s">
        <v>202</v>
      </c>
      <c r="B103" s="168">
        <v>2017</v>
      </c>
      <c r="C103" s="169">
        <v>31</v>
      </c>
      <c r="D103" s="167" t="s">
        <v>20</v>
      </c>
      <c r="E103" s="139">
        <v>0.40088547000000002</v>
      </c>
      <c r="F103" s="140">
        <v>0.43121293999999999</v>
      </c>
      <c r="G103" s="139">
        <v>0.16790158999999999</v>
      </c>
      <c r="H103" s="146">
        <v>18</v>
      </c>
      <c r="I103" s="146">
        <v>2</v>
      </c>
    </row>
    <row r="104" spans="1:9" ht="17.100000000000001" customHeight="1" x14ac:dyDescent="0.3">
      <c r="A104" s="167" t="s">
        <v>202</v>
      </c>
      <c r="B104" s="168">
        <v>2017</v>
      </c>
      <c r="C104" s="169">
        <v>32</v>
      </c>
      <c r="D104" s="167" t="s">
        <v>21</v>
      </c>
      <c r="E104" s="139">
        <v>0.44553609999999999</v>
      </c>
      <c r="F104" s="140">
        <v>0.50701344999999998</v>
      </c>
      <c r="G104" s="139">
        <v>4.745046E-2</v>
      </c>
      <c r="H104" s="146">
        <v>17</v>
      </c>
      <c r="I104" s="146">
        <v>3</v>
      </c>
    </row>
    <row r="105" spans="1:9" ht="17.100000000000001" customHeight="1" x14ac:dyDescent="0.3">
      <c r="A105" s="167" t="s">
        <v>202</v>
      </c>
      <c r="B105" s="168">
        <v>2017</v>
      </c>
      <c r="C105" s="169">
        <v>33</v>
      </c>
      <c r="D105" s="167" t="s">
        <v>22</v>
      </c>
      <c r="E105" s="139">
        <v>0.11319535999999999</v>
      </c>
      <c r="F105" s="140">
        <v>0.48525916000000002</v>
      </c>
      <c r="G105" s="139">
        <v>0.40154548000000001</v>
      </c>
      <c r="H105" s="146">
        <v>17</v>
      </c>
      <c r="I105" s="146">
        <v>3</v>
      </c>
    </row>
    <row r="106" spans="1:9" ht="35.1" customHeight="1" x14ac:dyDescent="0.3">
      <c r="A106" s="167" t="s">
        <v>202</v>
      </c>
      <c r="B106" s="168">
        <v>2017</v>
      </c>
      <c r="C106" s="169">
        <v>34</v>
      </c>
      <c r="D106" s="137" t="s">
        <v>268</v>
      </c>
      <c r="E106" s="139">
        <v>0.29603276000000001</v>
      </c>
      <c r="F106" s="140">
        <v>0.66433386000000005</v>
      </c>
      <c r="G106" s="139">
        <v>3.9633380000000003E-2</v>
      </c>
      <c r="H106" s="146">
        <v>20</v>
      </c>
      <c r="I106" s="146">
        <v>0</v>
      </c>
    </row>
    <row r="107" spans="1:9" ht="17.100000000000001" customHeight="1" x14ac:dyDescent="0.3">
      <c r="A107" s="167" t="s">
        <v>202</v>
      </c>
      <c r="B107" s="168">
        <v>2017</v>
      </c>
      <c r="C107" s="169">
        <v>35</v>
      </c>
      <c r="D107" s="167" t="s">
        <v>59</v>
      </c>
      <c r="E107" s="139">
        <v>0.86609130000000001</v>
      </c>
      <c r="F107" s="140">
        <v>0.13390869999999999</v>
      </c>
      <c r="G107" s="139">
        <v>0</v>
      </c>
      <c r="H107" s="146">
        <v>20</v>
      </c>
      <c r="I107" s="146">
        <v>0</v>
      </c>
    </row>
    <row r="108" spans="1:9" ht="17.100000000000001" customHeight="1" x14ac:dyDescent="0.3">
      <c r="A108" s="167" t="s">
        <v>202</v>
      </c>
      <c r="B108" s="168">
        <v>2017</v>
      </c>
      <c r="C108" s="169">
        <v>36</v>
      </c>
      <c r="D108" s="167" t="s">
        <v>23</v>
      </c>
      <c r="E108" s="139">
        <v>0.66782792999999996</v>
      </c>
      <c r="F108" s="140">
        <v>0.27435516999999998</v>
      </c>
      <c r="G108" s="139">
        <v>5.7816899999999997E-2</v>
      </c>
      <c r="H108" s="146">
        <v>19</v>
      </c>
      <c r="I108" s="146">
        <v>1</v>
      </c>
    </row>
    <row r="109" spans="1:9" ht="35.1" customHeight="1" x14ac:dyDescent="0.3">
      <c r="A109" s="167" t="s">
        <v>202</v>
      </c>
      <c r="B109" s="168">
        <v>2017</v>
      </c>
      <c r="C109" s="169">
        <v>37</v>
      </c>
      <c r="D109" s="137" t="s">
        <v>269</v>
      </c>
      <c r="E109" s="139">
        <v>0.50968221000000002</v>
      </c>
      <c r="F109" s="140">
        <v>0.43221305999999998</v>
      </c>
      <c r="G109" s="139">
        <v>5.810473E-2</v>
      </c>
      <c r="H109" s="146">
        <v>19</v>
      </c>
      <c r="I109" s="146">
        <v>1</v>
      </c>
    </row>
    <row r="110" spans="1:9" ht="53.1" customHeight="1" x14ac:dyDescent="0.3">
      <c r="A110" s="167" t="s">
        <v>202</v>
      </c>
      <c r="B110" s="168">
        <v>2017</v>
      </c>
      <c r="C110" s="169">
        <v>38</v>
      </c>
      <c r="D110" s="137" t="s">
        <v>270</v>
      </c>
      <c r="E110" s="139">
        <v>0.68606882000000002</v>
      </c>
      <c r="F110" s="140">
        <v>0.25928923999999998</v>
      </c>
      <c r="G110" s="139">
        <v>5.464194E-2</v>
      </c>
      <c r="H110" s="146">
        <v>20</v>
      </c>
      <c r="I110" s="146">
        <v>0</v>
      </c>
    </row>
    <row r="111" spans="1:9" ht="17.100000000000001" customHeight="1" x14ac:dyDescent="0.3">
      <c r="A111" s="167" t="s">
        <v>202</v>
      </c>
      <c r="B111" s="168">
        <v>2017</v>
      </c>
      <c r="C111" s="169">
        <v>39</v>
      </c>
      <c r="D111" s="167" t="s">
        <v>25</v>
      </c>
      <c r="E111" s="139">
        <v>0.89995901</v>
      </c>
      <c r="F111" s="140">
        <v>5.810473E-2</v>
      </c>
      <c r="G111" s="139">
        <v>4.1936260000000003E-2</v>
      </c>
      <c r="H111" s="146">
        <v>19</v>
      </c>
      <c r="I111" s="146">
        <v>1</v>
      </c>
    </row>
    <row r="112" spans="1:9" ht="17.100000000000001" customHeight="1" x14ac:dyDescent="0.3">
      <c r="A112" s="167" t="s">
        <v>202</v>
      </c>
      <c r="B112" s="168">
        <v>2017</v>
      </c>
      <c r="C112" s="169">
        <v>40</v>
      </c>
      <c r="D112" s="167" t="s">
        <v>217</v>
      </c>
      <c r="E112" s="139">
        <v>0.79589675000000004</v>
      </c>
      <c r="F112" s="140">
        <v>0.16446986999999999</v>
      </c>
      <c r="G112" s="139">
        <v>3.9633380000000003E-2</v>
      </c>
      <c r="H112" s="146">
        <v>20</v>
      </c>
      <c r="I112" s="146" t="s">
        <v>114</v>
      </c>
    </row>
    <row r="113" spans="1:9" ht="17.100000000000001" customHeight="1" x14ac:dyDescent="0.3">
      <c r="A113" s="167" t="s">
        <v>202</v>
      </c>
      <c r="B113" s="168">
        <v>2017</v>
      </c>
      <c r="C113" s="169">
        <v>41</v>
      </c>
      <c r="D113" s="167" t="s">
        <v>218</v>
      </c>
      <c r="E113" s="139">
        <v>0.68399639000000001</v>
      </c>
      <c r="F113" s="140">
        <v>0.27406733999999999</v>
      </c>
      <c r="G113" s="139">
        <v>4.1936260000000003E-2</v>
      </c>
      <c r="H113" s="146">
        <v>19</v>
      </c>
      <c r="I113" s="146">
        <v>1</v>
      </c>
    </row>
    <row r="114" spans="1:9" ht="17.100000000000001" customHeight="1" x14ac:dyDescent="0.3">
      <c r="A114" s="167" t="s">
        <v>202</v>
      </c>
      <c r="B114" s="168">
        <v>2017</v>
      </c>
      <c r="C114" s="169">
        <v>42</v>
      </c>
      <c r="D114" s="167" t="s">
        <v>60</v>
      </c>
      <c r="E114" s="139">
        <v>0.70162142999999999</v>
      </c>
      <c r="F114" s="140">
        <v>0.29837857000000001</v>
      </c>
      <c r="G114" s="139">
        <v>0</v>
      </c>
      <c r="H114" s="146">
        <v>20</v>
      </c>
      <c r="I114" s="146">
        <v>0</v>
      </c>
    </row>
    <row r="115" spans="1:9" ht="17.100000000000001" customHeight="1" x14ac:dyDescent="0.3">
      <c r="A115" s="167" t="s">
        <v>202</v>
      </c>
      <c r="B115" s="168">
        <v>2017</v>
      </c>
      <c r="C115" s="169">
        <v>43</v>
      </c>
      <c r="D115" s="167" t="s">
        <v>28</v>
      </c>
      <c r="E115" s="139">
        <v>0.68634083999999995</v>
      </c>
      <c r="F115" s="140">
        <v>0.25874520000000001</v>
      </c>
      <c r="G115" s="139">
        <v>5.4913969999999999E-2</v>
      </c>
      <c r="H115" s="146">
        <v>20</v>
      </c>
      <c r="I115" s="146">
        <v>0</v>
      </c>
    </row>
    <row r="116" spans="1:9" ht="17.100000000000001" customHeight="1" x14ac:dyDescent="0.3">
      <c r="A116" s="167" t="s">
        <v>202</v>
      </c>
      <c r="B116" s="168">
        <v>2017</v>
      </c>
      <c r="C116" s="169">
        <v>44</v>
      </c>
      <c r="D116" s="167" t="s">
        <v>29</v>
      </c>
      <c r="E116" s="139">
        <v>0.44522204999999998</v>
      </c>
      <c r="F116" s="140">
        <v>0.51514457999999996</v>
      </c>
      <c r="G116" s="139">
        <v>3.9633380000000003E-2</v>
      </c>
      <c r="H116" s="146">
        <v>20</v>
      </c>
      <c r="I116" s="146">
        <v>0</v>
      </c>
    </row>
    <row r="117" spans="1:9" ht="17.100000000000001" customHeight="1" x14ac:dyDescent="0.3">
      <c r="A117" s="167" t="s">
        <v>202</v>
      </c>
      <c r="B117" s="168">
        <v>2017</v>
      </c>
      <c r="C117" s="169">
        <v>45</v>
      </c>
      <c r="D117" s="167" t="s">
        <v>30</v>
      </c>
      <c r="E117" s="139">
        <v>0.51025787</v>
      </c>
      <c r="F117" s="140">
        <v>0.48974213</v>
      </c>
      <c r="G117" s="139">
        <v>0</v>
      </c>
      <c r="H117" s="146">
        <v>19</v>
      </c>
      <c r="I117" s="146">
        <v>1</v>
      </c>
    </row>
    <row r="118" spans="1:9" ht="17.100000000000001" customHeight="1" x14ac:dyDescent="0.3">
      <c r="A118" s="167" t="s">
        <v>202</v>
      </c>
      <c r="B118" s="168">
        <v>2017</v>
      </c>
      <c r="C118" s="169">
        <v>46</v>
      </c>
      <c r="D118" s="167" t="s">
        <v>31</v>
      </c>
      <c r="E118" s="139">
        <v>0.55190631000000001</v>
      </c>
      <c r="F118" s="140">
        <v>0.44809368999999999</v>
      </c>
      <c r="G118" s="139">
        <v>0</v>
      </c>
      <c r="H118" s="146">
        <v>19</v>
      </c>
      <c r="I118" s="146">
        <v>0</v>
      </c>
    </row>
    <row r="119" spans="1:9" ht="17.100000000000001" customHeight="1" x14ac:dyDescent="0.3">
      <c r="A119" s="167" t="s">
        <v>202</v>
      </c>
      <c r="B119" s="168">
        <v>2017</v>
      </c>
      <c r="C119" s="169">
        <v>47</v>
      </c>
      <c r="D119" s="167" t="s">
        <v>32</v>
      </c>
      <c r="E119" s="139">
        <v>0.48196557000000001</v>
      </c>
      <c r="F119" s="140">
        <v>0.51803443000000005</v>
      </c>
      <c r="G119" s="139">
        <v>0</v>
      </c>
      <c r="H119" s="146">
        <v>20</v>
      </c>
      <c r="I119" s="146">
        <v>0</v>
      </c>
    </row>
    <row r="120" spans="1:9" ht="17.100000000000001" customHeight="1" x14ac:dyDescent="0.3">
      <c r="A120" s="167" t="s">
        <v>202</v>
      </c>
      <c r="B120" s="168">
        <v>2017</v>
      </c>
      <c r="C120" s="169">
        <v>48</v>
      </c>
      <c r="D120" s="167" t="s">
        <v>33</v>
      </c>
      <c r="E120" s="139">
        <v>0.74098277999999995</v>
      </c>
      <c r="F120" s="140">
        <v>0.20410325000000001</v>
      </c>
      <c r="G120" s="139">
        <v>5.4913969999999999E-2</v>
      </c>
      <c r="H120" s="146">
        <v>20</v>
      </c>
      <c r="I120" s="146" t="s">
        <v>114</v>
      </c>
    </row>
    <row r="121" spans="1:9" ht="17.100000000000001" customHeight="1" x14ac:dyDescent="0.3">
      <c r="A121" s="167" t="s">
        <v>202</v>
      </c>
      <c r="B121" s="168">
        <v>2017</v>
      </c>
      <c r="C121" s="169">
        <v>49</v>
      </c>
      <c r="D121" s="167" t="s">
        <v>54</v>
      </c>
      <c r="E121" s="139">
        <v>0.86609130000000001</v>
      </c>
      <c r="F121" s="140">
        <v>0.13390869999999999</v>
      </c>
      <c r="G121" s="139">
        <v>0</v>
      </c>
      <c r="H121" s="146">
        <v>20</v>
      </c>
      <c r="I121" s="146" t="s">
        <v>114</v>
      </c>
    </row>
    <row r="122" spans="1:9" ht="17.100000000000001" customHeight="1" x14ac:dyDescent="0.3">
      <c r="A122" s="167" t="s">
        <v>202</v>
      </c>
      <c r="B122" s="168">
        <v>2017</v>
      </c>
      <c r="C122" s="169">
        <v>50</v>
      </c>
      <c r="D122" s="167" t="s">
        <v>34</v>
      </c>
      <c r="E122" s="139">
        <v>0.57651291000000005</v>
      </c>
      <c r="F122" s="140">
        <v>0.42348709000000001</v>
      </c>
      <c r="G122" s="139">
        <v>0</v>
      </c>
      <c r="H122" s="146">
        <v>20</v>
      </c>
      <c r="I122" s="146" t="s">
        <v>114</v>
      </c>
    </row>
    <row r="123" spans="1:9" ht="17.100000000000001" customHeight="1" x14ac:dyDescent="0.3">
      <c r="A123" s="167" t="s">
        <v>202</v>
      </c>
      <c r="B123" s="168">
        <v>2017</v>
      </c>
      <c r="C123" s="169">
        <v>51</v>
      </c>
      <c r="D123" s="167" t="s">
        <v>35</v>
      </c>
      <c r="E123" s="139">
        <v>0.63142686999999997</v>
      </c>
      <c r="F123" s="140">
        <v>0.36857313000000003</v>
      </c>
      <c r="G123" s="139">
        <v>0</v>
      </c>
      <c r="H123" s="146">
        <v>20</v>
      </c>
      <c r="I123" s="146" t="s">
        <v>114</v>
      </c>
    </row>
    <row r="124" spans="1:9" ht="17.100000000000001" customHeight="1" x14ac:dyDescent="0.3">
      <c r="A124" s="167" t="s">
        <v>213</v>
      </c>
      <c r="B124" s="168">
        <v>2017</v>
      </c>
      <c r="C124" s="169">
        <v>52</v>
      </c>
      <c r="D124" s="167" t="s">
        <v>36</v>
      </c>
      <c r="E124" s="139">
        <v>0.74210111999999995</v>
      </c>
      <c r="F124" s="140">
        <v>0.25789888</v>
      </c>
      <c r="G124" s="139">
        <v>0</v>
      </c>
      <c r="H124" s="146">
        <v>19</v>
      </c>
      <c r="I124" s="146" t="s">
        <v>114</v>
      </c>
    </row>
    <row r="125" spans="1:9" ht="35.1" customHeight="1" x14ac:dyDescent="0.3">
      <c r="A125" s="167" t="s">
        <v>202</v>
      </c>
      <c r="B125" s="168">
        <v>2017</v>
      </c>
      <c r="C125" s="169">
        <v>53</v>
      </c>
      <c r="D125" s="137" t="s">
        <v>271</v>
      </c>
      <c r="E125" s="139">
        <v>0.64616342000000004</v>
      </c>
      <c r="F125" s="140">
        <v>0.20437527</v>
      </c>
      <c r="G125" s="139">
        <v>0.14946131000000001</v>
      </c>
      <c r="H125" s="146">
        <v>20</v>
      </c>
      <c r="I125" s="146">
        <v>0</v>
      </c>
    </row>
    <row r="126" spans="1:9" ht="17.100000000000001" customHeight="1" x14ac:dyDescent="0.3">
      <c r="A126" s="167" t="s">
        <v>202</v>
      </c>
      <c r="B126" s="168">
        <v>2017</v>
      </c>
      <c r="C126" s="169">
        <v>54</v>
      </c>
      <c r="D126" s="167" t="s">
        <v>38</v>
      </c>
      <c r="E126" s="139">
        <v>0.63115485000000005</v>
      </c>
      <c r="F126" s="140">
        <v>0.16446986999999999</v>
      </c>
      <c r="G126" s="139">
        <v>0.20437527</v>
      </c>
      <c r="H126" s="146">
        <v>20</v>
      </c>
      <c r="I126" s="146">
        <v>0</v>
      </c>
    </row>
    <row r="127" spans="1:9" ht="17.100000000000001" customHeight="1" x14ac:dyDescent="0.3">
      <c r="A127" s="167" t="s">
        <v>202</v>
      </c>
      <c r="B127" s="168">
        <v>2017</v>
      </c>
      <c r="C127" s="169">
        <v>55</v>
      </c>
      <c r="D127" s="167" t="s">
        <v>39</v>
      </c>
      <c r="E127" s="139">
        <v>0.61587426000000001</v>
      </c>
      <c r="F127" s="140">
        <v>0.27429780999999998</v>
      </c>
      <c r="G127" s="139">
        <v>0.10982793</v>
      </c>
      <c r="H127" s="146">
        <v>20</v>
      </c>
      <c r="I127" s="146">
        <v>0</v>
      </c>
    </row>
    <row r="128" spans="1:9" ht="17.100000000000001" customHeight="1" x14ac:dyDescent="0.3">
      <c r="A128" s="167" t="s">
        <v>202</v>
      </c>
      <c r="B128" s="168">
        <v>2017</v>
      </c>
      <c r="C128" s="169">
        <v>56</v>
      </c>
      <c r="D128" s="167" t="s">
        <v>272</v>
      </c>
      <c r="E128" s="139">
        <v>0.63142686999999997</v>
      </c>
      <c r="F128" s="140">
        <v>0.25874520000000001</v>
      </c>
      <c r="G128" s="139">
        <v>0.10982793</v>
      </c>
      <c r="H128" s="146">
        <v>20</v>
      </c>
      <c r="I128" s="146">
        <v>0</v>
      </c>
    </row>
    <row r="129" spans="1:9" ht="35.1" customHeight="1" x14ac:dyDescent="0.3">
      <c r="A129" s="167" t="s">
        <v>202</v>
      </c>
      <c r="B129" s="168">
        <v>2017</v>
      </c>
      <c r="C129" s="169">
        <v>57</v>
      </c>
      <c r="D129" s="137" t="s">
        <v>273</v>
      </c>
      <c r="E129" s="139">
        <v>0.79589675000000004</v>
      </c>
      <c r="F129" s="140">
        <v>0.14918929</v>
      </c>
      <c r="G129" s="139">
        <v>5.4913969999999999E-2</v>
      </c>
      <c r="H129" s="146">
        <v>20</v>
      </c>
      <c r="I129" s="146">
        <v>0</v>
      </c>
    </row>
    <row r="130" spans="1:9" ht="35.1" customHeight="1" x14ac:dyDescent="0.3">
      <c r="A130" s="167" t="s">
        <v>202</v>
      </c>
      <c r="B130" s="168">
        <v>2017</v>
      </c>
      <c r="C130" s="169">
        <v>58</v>
      </c>
      <c r="D130" s="137" t="s">
        <v>274</v>
      </c>
      <c r="E130" s="139">
        <v>0.70107737999999997</v>
      </c>
      <c r="F130" s="140">
        <v>0.14946131000000001</v>
      </c>
      <c r="G130" s="139">
        <v>0.14946131000000001</v>
      </c>
      <c r="H130" s="146">
        <v>20</v>
      </c>
      <c r="I130" s="146">
        <v>0</v>
      </c>
    </row>
    <row r="131" spans="1:9" ht="17.100000000000001" customHeight="1" x14ac:dyDescent="0.3">
      <c r="A131" s="167" t="s">
        <v>202</v>
      </c>
      <c r="B131" s="168">
        <v>2017</v>
      </c>
      <c r="C131" s="169">
        <v>59</v>
      </c>
      <c r="D131" s="167" t="s">
        <v>41</v>
      </c>
      <c r="E131" s="139">
        <v>0.70134940999999995</v>
      </c>
      <c r="F131" s="140">
        <v>0.14918929</v>
      </c>
      <c r="G131" s="139">
        <v>0.14946131000000001</v>
      </c>
      <c r="H131" s="146">
        <v>20</v>
      </c>
      <c r="I131" s="146">
        <v>0</v>
      </c>
    </row>
    <row r="132" spans="1:9" ht="35.1" customHeight="1" x14ac:dyDescent="0.3">
      <c r="A132" s="167" t="s">
        <v>213</v>
      </c>
      <c r="B132" s="168">
        <v>2017</v>
      </c>
      <c r="C132" s="169">
        <v>60</v>
      </c>
      <c r="D132" s="137" t="s">
        <v>275</v>
      </c>
      <c r="E132" s="139">
        <v>0.57033056000000004</v>
      </c>
      <c r="F132" s="140">
        <v>0.29837857000000001</v>
      </c>
      <c r="G132" s="139">
        <v>0.13129086000000001</v>
      </c>
      <c r="H132" s="146">
        <v>20</v>
      </c>
      <c r="I132" s="146">
        <v>0</v>
      </c>
    </row>
    <row r="133" spans="1:9" ht="17.100000000000001" customHeight="1" x14ac:dyDescent="0.3">
      <c r="A133" s="167" t="s">
        <v>202</v>
      </c>
      <c r="B133" s="168">
        <v>2017</v>
      </c>
      <c r="C133" s="169">
        <v>61</v>
      </c>
      <c r="D133" s="167" t="s">
        <v>61</v>
      </c>
      <c r="E133" s="139">
        <v>0.70107737999999997</v>
      </c>
      <c r="F133" s="140">
        <v>0.14946131000000001</v>
      </c>
      <c r="G133" s="139">
        <v>0.14946131000000001</v>
      </c>
      <c r="H133" s="146">
        <v>20</v>
      </c>
      <c r="I133" s="146">
        <v>0</v>
      </c>
    </row>
    <row r="134" spans="1:9" ht="17.100000000000001" customHeight="1" x14ac:dyDescent="0.3">
      <c r="A134" s="167" t="s">
        <v>202</v>
      </c>
      <c r="B134" s="168">
        <v>2017</v>
      </c>
      <c r="C134" s="169">
        <v>62</v>
      </c>
      <c r="D134" s="167" t="s">
        <v>43</v>
      </c>
      <c r="E134" s="139">
        <v>0.64643543999999997</v>
      </c>
      <c r="F134" s="140">
        <v>0.25901721999999999</v>
      </c>
      <c r="G134" s="139">
        <v>9.4547339999999994E-2</v>
      </c>
      <c r="H134" s="146">
        <v>20</v>
      </c>
      <c r="I134" s="146">
        <v>0</v>
      </c>
    </row>
    <row r="135" spans="1:9" ht="35.1" customHeight="1" x14ac:dyDescent="0.3">
      <c r="A135" s="137" t="s">
        <v>276</v>
      </c>
      <c r="B135" s="168">
        <v>2017</v>
      </c>
      <c r="C135" s="169">
        <v>63</v>
      </c>
      <c r="D135" s="167" t="s">
        <v>222</v>
      </c>
      <c r="E135" s="139">
        <v>0.85053869000000004</v>
      </c>
      <c r="F135" s="140">
        <v>0.14946131000000001</v>
      </c>
      <c r="G135" s="139">
        <v>0</v>
      </c>
      <c r="H135" s="146">
        <v>20</v>
      </c>
      <c r="I135" s="146" t="s">
        <v>114</v>
      </c>
    </row>
    <row r="136" spans="1:9" ht="35.1" customHeight="1" x14ac:dyDescent="0.3">
      <c r="A136" s="137" t="s">
        <v>276</v>
      </c>
      <c r="B136" s="168">
        <v>2017</v>
      </c>
      <c r="C136" s="169">
        <v>64</v>
      </c>
      <c r="D136" s="137" t="s">
        <v>277</v>
      </c>
      <c r="E136" s="139">
        <v>0.63169889999999995</v>
      </c>
      <c r="F136" s="140">
        <v>0.36830109999999999</v>
      </c>
      <c r="G136" s="139">
        <v>0</v>
      </c>
      <c r="H136" s="146">
        <v>20</v>
      </c>
      <c r="I136" s="146" t="s">
        <v>114</v>
      </c>
    </row>
    <row r="137" spans="1:9" ht="35.1" customHeight="1" x14ac:dyDescent="0.3">
      <c r="A137" s="137" t="s">
        <v>276</v>
      </c>
      <c r="B137" s="168">
        <v>2017</v>
      </c>
      <c r="C137" s="169">
        <v>65</v>
      </c>
      <c r="D137" s="167" t="s">
        <v>224</v>
      </c>
      <c r="E137" s="139">
        <v>0.44522204999999998</v>
      </c>
      <c r="F137" s="140">
        <v>0.40558866999999998</v>
      </c>
      <c r="G137" s="139">
        <v>0.14918929</v>
      </c>
      <c r="H137" s="146">
        <v>20</v>
      </c>
      <c r="I137" s="146" t="s">
        <v>114</v>
      </c>
    </row>
    <row r="138" spans="1:9" ht="35.1" customHeight="1" x14ac:dyDescent="0.3">
      <c r="A138" s="137" t="s">
        <v>276</v>
      </c>
      <c r="B138" s="168">
        <v>2017</v>
      </c>
      <c r="C138" s="169">
        <v>66</v>
      </c>
      <c r="D138" s="167" t="s">
        <v>47</v>
      </c>
      <c r="E138" s="139">
        <v>0.53687952999999999</v>
      </c>
      <c r="F138" s="140">
        <v>0.31393117999999998</v>
      </c>
      <c r="G138" s="139">
        <v>0.14918929</v>
      </c>
      <c r="H138" s="146">
        <v>20</v>
      </c>
      <c r="I138" s="146" t="s">
        <v>114</v>
      </c>
    </row>
    <row r="139" spans="1:9" ht="35.1" customHeight="1" x14ac:dyDescent="0.3">
      <c r="A139" s="137" t="s">
        <v>276</v>
      </c>
      <c r="B139" s="168">
        <v>2017</v>
      </c>
      <c r="C139" s="169">
        <v>67</v>
      </c>
      <c r="D139" s="167" t="s">
        <v>48</v>
      </c>
      <c r="E139" s="139">
        <v>0.54842250999999997</v>
      </c>
      <c r="F139" s="140">
        <v>0.40964121999999997</v>
      </c>
      <c r="G139" s="139">
        <v>4.1936260000000003E-2</v>
      </c>
      <c r="H139" s="146">
        <v>19</v>
      </c>
      <c r="I139" s="146" t="s">
        <v>114</v>
      </c>
    </row>
    <row r="140" spans="1:9" ht="35.1" customHeight="1" x14ac:dyDescent="0.3">
      <c r="A140" s="137" t="s">
        <v>276</v>
      </c>
      <c r="B140" s="168">
        <v>2017</v>
      </c>
      <c r="C140" s="169">
        <v>68</v>
      </c>
      <c r="D140" s="167" t="s">
        <v>49</v>
      </c>
      <c r="E140" s="139">
        <v>0.50013600999999996</v>
      </c>
      <c r="F140" s="140">
        <v>0.42348709000000001</v>
      </c>
      <c r="G140" s="139">
        <v>7.6376899999999998E-2</v>
      </c>
      <c r="H140" s="146">
        <v>20</v>
      </c>
      <c r="I140" s="146" t="s">
        <v>114</v>
      </c>
    </row>
    <row r="141" spans="1:9" ht="35.1" customHeight="1" x14ac:dyDescent="0.3">
      <c r="A141" s="137" t="s">
        <v>276</v>
      </c>
      <c r="B141" s="168">
        <v>2017</v>
      </c>
      <c r="C141" s="169">
        <v>69</v>
      </c>
      <c r="D141" s="167" t="s">
        <v>225</v>
      </c>
      <c r="E141" s="139">
        <v>0.90572467999999995</v>
      </c>
      <c r="F141" s="140">
        <v>5.464194E-2</v>
      </c>
      <c r="G141" s="139">
        <v>3.9633380000000003E-2</v>
      </c>
      <c r="H141" s="146">
        <v>20</v>
      </c>
      <c r="I141" s="146" t="s">
        <v>114</v>
      </c>
    </row>
    <row r="142" spans="1:9" ht="35.1" customHeight="1" x14ac:dyDescent="0.3">
      <c r="A142" s="137" t="s">
        <v>276</v>
      </c>
      <c r="B142" s="168">
        <v>2017</v>
      </c>
      <c r="C142" s="169">
        <v>70</v>
      </c>
      <c r="D142" s="167" t="s">
        <v>51</v>
      </c>
      <c r="E142" s="139">
        <v>0.79589675000000004</v>
      </c>
      <c r="F142" s="140">
        <v>5.4913969999999999E-2</v>
      </c>
      <c r="G142" s="139">
        <v>0.14918929</v>
      </c>
      <c r="H142" s="146">
        <v>20</v>
      </c>
      <c r="I142" s="146" t="s">
        <v>114</v>
      </c>
    </row>
    <row r="143" spans="1:9" ht="35.1" customHeight="1" x14ac:dyDescent="0.3">
      <c r="A143" s="137" t="s">
        <v>276</v>
      </c>
      <c r="B143" s="168">
        <v>2017</v>
      </c>
      <c r="C143" s="169">
        <v>71</v>
      </c>
      <c r="D143" s="167" t="s">
        <v>226</v>
      </c>
      <c r="E143" s="139">
        <v>0.79616876999999997</v>
      </c>
      <c r="F143" s="140">
        <v>0.14918929</v>
      </c>
      <c r="G143" s="139">
        <v>5.464194E-2</v>
      </c>
      <c r="H143" s="146">
        <v>20</v>
      </c>
      <c r="I143" s="146" t="s">
        <v>114</v>
      </c>
    </row>
    <row r="144" spans="1:9" ht="17.100000000000001" customHeight="1" x14ac:dyDescent="0.3">
      <c r="A144" s="167" t="s">
        <v>202</v>
      </c>
      <c r="B144" s="168">
        <v>2016</v>
      </c>
      <c r="C144" s="169">
        <v>1</v>
      </c>
      <c r="D144" s="167" t="s">
        <v>203</v>
      </c>
      <c r="E144" s="139">
        <v>0.79285928999999999</v>
      </c>
      <c r="F144" s="140">
        <v>0.1709659</v>
      </c>
      <c r="G144" s="139">
        <v>3.6174810000000002E-2</v>
      </c>
      <c r="H144" s="146">
        <v>23</v>
      </c>
      <c r="I144" s="146" t="s">
        <v>114</v>
      </c>
    </row>
    <row r="145" spans="1:9" ht="17.100000000000001" customHeight="1" x14ac:dyDescent="0.3">
      <c r="A145" s="167" t="s">
        <v>202</v>
      </c>
      <c r="B145" s="168">
        <v>2016</v>
      </c>
      <c r="C145" s="169">
        <v>2</v>
      </c>
      <c r="D145" s="167" t="s">
        <v>0</v>
      </c>
      <c r="E145" s="139">
        <v>0.92051563999999997</v>
      </c>
      <c r="F145" s="140">
        <v>7.9484360000000004E-2</v>
      </c>
      <c r="G145" s="139">
        <v>0</v>
      </c>
      <c r="H145" s="146">
        <v>24</v>
      </c>
      <c r="I145" s="146" t="s">
        <v>114</v>
      </c>
    </row>
    <row r="146" spans="1:9" ht="17.100000000000001" customHeight="1" x14ac:dyDescent="0.3">
      <c r="A146" s="167" t="s">
        <v>202</v>
      </c>
      <c r="B146" s="168">
        <v>2016</v>
      </c>
      <c r="C146" s="169">
        <v>3</v>
      </c>
      <c r="D146" s="167" t="s">
        <v>1</v>
      </c>
      <c r="E146" s="139">
        <v>0.78953896000000001</v>
      </c>
      <c r="F146" s="140">
        <v>0.16360884000000001</v>
      </c>
      <c r="G146" s="139">
        <v>4.6852199999999997E-2</v>
      </c>
      <c r="H146" s="146">
        <v>23</v>
      </c>
      <c r="I146" s="146" t="s">
        <v>114</v>
      </c>
    </row>
    <row r="147" spans="1:9" ht="17.100000000000001" customHeight="1" x14ac:dyDescent="0.3">
      <c r="A147" s="167" t="s">
        <v>202</v>
      </c>
      <c r="B147" s="168">
        <v>2016</v>
      </c>
      <c r="C147" s="169">
        <v>4</v>
      </c>
      <c r="D147" s="167" t="s">
        <v>53</v>
      </c>
      <c r="E147" s="139">
        <v>0.91414629000000003</v>
      </c>
      <c r="F147" s="140">
        <v>4.0918639999999999E-2</v>
      </c>
      <c r="G147" s="139">
        <v>4.4935080000000002E-2</v>
      </c>
      <c r="H147" s="146">
        <v>24</v>
      </c>
      <c r="I147" s="146" t="s">
        <v>114</v>
      </c>
    </row>
    <row r="148" spans="1:9" ht="17.100000000000001" customHeight="1" x14ac:dyDescent="0.3">
      <c r="A148" s="167" t="s">
        <v>202</v>
      </c>
      <c r="B148" s="168">
        <v>2016</v>
      </c>
      <c r="C148" s="169">
        <v>5</v>
      </c>
      <c r="D148" s="167" t="s">
        <v>2</v>
      </c>
      <c r="E148" s="139">
        <v>0.91089107999999996</v>
      </c>
      <c r="F148" s="140">
        <v>4.2256719999999998E-2</v>
      </c>
      <c r="G148" s="139">
        <v>4.6852199999999997E-2</v>
      </c>
      <c r="H148" s="146">
        <v>23</v>
      </c>
      <c r="I148" s="146" t="s">
        <v>114</v>
      </c>
    </row>
    <row r="149" spans="1:9" ht="17.100000000000001" customHeight="1" x14ac:dyDescent="0.3">
      <c r="A149" s="167" t="s">
        <v>202</v>
      </c>
      <c r="B149" s="168">
        <v>2016</v>
      </c>
      <c r="C149" s="169">
        <v>6</v>
      </c>
      <c r="D149" s="167" t="s">
        <v>3</v>
      </c>
      <c r="E149" s="139">
        <v>0.9145373</v>
      </c>
      <c r="F149" s="140">
        <v>8.5462700000000003E-2</v>
      </c>
      <c r="G149" s="139">
        <v>0</v>
      </c>
      <c r="H149" s="146">
        <v>24</v>
      </c>
      <c r="I149" s="146" t="s">
        <v>114</v>
      </c>
    </row>
    <row r="150" spans="1:9" ht="17.100000000000001" customHeight="1" x14ac:dyDescent="0.3">
      <c r="A150" s="167" t="s">
        <v>202</v>
      </c>
      <c r="B150" s="168">
        <v>2016</v>
      </c>
      <c r="C150" s="169">
        <v>7</v>
      </c>
      <c r="D150" s="167" t="s">
        <v>56</v>
      </c>
      <c r="E150" s="139">
        <v>0.95947236999999996</v>
      </c>
      <c r="F150" s="140">
        <v>4.0527630000000002E-2</v>
      </c>
      <c r="G150" s="139">
        <v>0</v>
      </c>
      <c r="H150" s="146">
        <v>24</v>
      </c>
      <c r="I150" s="146" t="s">
        <v>114</v>
      </c>
    </row>
    <row r="151" spans="1:9" ht="17.100000000000001" customHeight="1" x14ac:dyDescent="0.3">
      <c r="A151" s="167" t="s">
        <v>202</v>
      </c>
      <c r="B151" s="168">
        <v>2016</v>
      </c>
      <c r="C151" s="169">
        <v>8</v>
      </c>
      <c r="D151" s="167" t="s">
        <v>4</v>
      </c>
      <c r="E151" s="139">
        <v>1</v>
      </c>
      <c r="F151" s="140">
        <v>0</v>
      </c>
      <c r="G151" s="139">
        <v>0</v>
      </c>
      <c r="H151" s="146">
        <v>24</v>
      </c>
      <c r="I151" s="146" t="s">
        <v>114</v>
      </c>
    </row>
    <row r="152" spans="1:9" ht="17.100000000000001" customHeight="1" x14ac:dyDescent="0.3">
      <c r="A152" s="167" t="s">
        <v>202</v>
      </c>
      <c r="B152" s="168">
        <v>2016</v>
      </c>
      <c r="C152" s="169">
        <v>9</v>
      </c>
      <c r="D152" s="167" t="s">
        <v>204</v>
      </c>
      <c r="E152" s="139">
        <v>0.78962471999999995</v>
      </c>
      <c r="F152" s="140">
        <v>8.4886519999999993E-2</v>
      </c>
      <c r="G152" s="139">
        <v>0.12548876</v>
      </c>
      <c r="H152" s="146">
        <v>23</v>
      </c>
      <c r="I152" s="146">
        <v>0</v>
      </c>
    </row>
    <row r="153" spans="1:9" ht="17.100000000000001" customHeight="1" x14ac:dyDescent="0.3">
      <c r="A153" s="167" t="s">
        <v>202</v>
      </c>
      <c r="B153" s="168">
        <v>2016</v>
      </c>
      <c r="C153" s="169">
        <v>10</v>
      </c>
      <c r="D153" s="167" t="s">
        <v>205</v>
      </c>
      <c r="E153" s="139">
        <v>0.65630628999999996</v>
      </c>
      <c r="F153" s="140">
        <v>0.20578166000000001</v>
      </c>
      <c r="G153" s="139">
        <v>0.13791205000000001</v>
      </c>
      <c r="H153" s="146">
        <v>23</v>
      </c>
      <c r="I153" s="146">
        <v>0</v>
      </c>
    </row>
    <row r="154" spans="1:9" ht="17.100000000000001" customHeight="1" x14ac:dyDescent="0.3">
      <c r="A154" s="167" t="s">
        <v>202</v>
      </c>
      <c r="B154" s="168">
        <v>2016</v>
      </c>
      <c r="C154" s="169">
        <v>11</v>
      </c>
      <c r="D154" s="167" t="s">
        <v>206</v>
      </c>
      <c r="E154" s="139">
        <v>0.69171647000000003</v>
      </c>
      <c r="F154" s="140">
        <v>0.17726042</v>
      </c>
      <c r="G154" s="139">
        <v>0.13102311</v>
      </c>
      <c r="H154" s="146">
        <v>22</v>
      </c>
      <c r="I154" s="146">
        <v>0</v>
      </c>
    </row>
    <row r="155" spans="1:9" ht="17.100000000000001" customHeight="1" x14ac:dyDescent="0.3">
      <c r="A155" s="167" t="s">
        <v>202</v>
      </c>
      <c r="B155" s="168">
        <v>2016</v>
      </c>
      <c r="C155" s="169">
        <v>12</v>
      </c>
      <c r="D155" s="167" t="s">
        <v>266</v>
      </c>
      <c r="E155" s="139">
        <v>0.86828037000000002</v>
      </c>
      <c r="F155" s="140">
        <v>0.13171963</v>
      </c>
      <c r="G155" s="139">
        <v>0</v>
      </c>
      <c r="H155" s="146">
        <v>23</v>
      </c>
      <c r="I155" s="146">
        <v>0</v>
      </c>
    </row>
    <row r="156" spans="1:9" ht="17.100000000000001" customHeight="1" x14ac:dyDescent="0.3">
      <c r="A156" s="167" t="s">
        <v>202</v>
      </c>
      <c r="B156" s="168">
        <v>2016</v>
      </c>
      <c r="C156" s="169">
        <v>13</v>
      </c>
      <c r="D156" s="167" t="s">
        <v>7</v>
      </c>
      <c r="E156" s="139">
        <v>0.90681308000000005</v>
      </c>
      <c r="F156" s="140">
        <v>9.3186920000000006E-2</v>
      </c>
      <c r="G156" s="139">
        <v>0</v>
      </c>
      <c r="H156" s="146">
        <v>21</v>
      </c>
      <c r="I156" s="146">
        <v>0</v>
      </c>
    </row>
    <row r="157" spans="1:9" ht="35.1" customHeight="1" x14ac:dyDescent="0.3">
      <c r="A157" s="167" t="s">
        <v>202</v>
      </c>
      <c r="B157" s="168">
        <v>2016</v>
      </c>
      <c r="C157" s="169">
        <v>14</v>
      </c>
      <c r="D157" s="137" t="s">
        <v>278</v>
      </c>
      <c r="E157" s="139">
        <v>0.82563335999999998</v>
      </c>
      <c r="F157" s="140">
        <v>0.12753353000000001</v>
      </c>
      <c r="G157" s="139">
        <v>4.6833109999999997E-2</v>
      </c>
      <c r="H157" s="146">
        <v>23</v>
      </c>
      <c r="I157" s="146">
        <v>0</v>
      </c>
    </row>
    <row r="158" spans="1:9" ht="17.100000000000001" customHeight="1" x14ac:dyDescent="0.3">
      <c r="A158" s="167" t="s">
        <v>202</v>
      </c>
      <c r="B158" s="168">
        <v>2016</v>
      </c>
      <c r="C158" s="169">
        <v>15</v>
      </c>
      <c r="D158" s="167" t="s">
        <v>57</v>
      </c>
      <c r="E158" s="139">
        <v>0.82531741999999997</v>
      </c>
      <c r="F158" s="140">
        <v>8.5202449999999999E-2</v>
      </c>
      <c r="G158" s="139">
        <v>8.9480130000000005E-2</v>
      </c>
      <c r="H158" s="146">
        <v>23</v>
      </c>
      <c r="I158" s="146">
        <v>0</v>
      </c>
    </row>
    <row r="159" spans="1:9" ht="17.100000000000001" customHeight="1" x14ac:dyDescent="0.3">
      <c r="A159" s="167" t="s">
        <v>202</v>
      </c>
      <c r="B159" s="168">
        <v>2016</v>
      </c>
      <c r="C159" s="169">
        <v>16</v>
      </c>
      <c r="D159" s="167" t="s">
        <v>8</v>
      </c>
      <c r="E159" s="139">
        <v>0.77714285999999999</v>
      </c>
      <c r="F159" s="140">
        <v>0.17811469999999999</v>
      </c>
      <c r="G159" s="139">
        <v>4.4742450000000003E-2</v>
      </c>
      <c r="H159" s="146">
        <v>22</v>
      </c>
      <c r="I159" s="146">
        <v>0</v>
      </c>
    </row>
    <row r="160" spans="1:9" ht="17.100000000000001" customHeight="1" x14ac:dyDescent="0.3">
      <c r="A160" s="167" t="s">
        <v>202</v>
      </c>
      <c r="B160" s="168">
        <v>2016</v>
      </c>
      <c r="C160" s="169">
        <v>17</v>
      </c>
      <c r="D160" s="167" t="s">
        <v>209</v>
      </c>
      <c r="E160" s="139">
        <v>0.86787285000000003</v>
      </c>
      <c r="F160" s="140">
        <v>4.2647020000000001E-2</v>
      </c>
      <c r="G160" s="139">
        <v>8.9480130000000005E-2</v>
      </c>
      <c r="H160" s="146">
        <v>23</v>
      </c>
      <c r="I160" s="146">
        <v>0</v>
      </c>
    </row>
    <row r="161" spans="1:9" ht="17.100000000000001" customHeight="1" x14ac:dyDescent="0.3">
      <c r="A161" s="167" t="s">
        <v>202</v>
      </c>
      <c r="B161" s="168">
        <v>2016</v>
      </c>
      <c r="C161" s="169">
        <v>18</v>
      </c>
      <c r="D161" s="167" t="s">
        <v>10</v>
      </c>
      <c r="E161" s="139">
        <v>0.57720466999999998</v>
      </c>
      <c r="F161" s="140">
        <v>0.29730656</v>
      </c>
      <c r="G161" s="139">
        <v>0.12548876</v>
      </c>
      <c r="H161" s="146">
        <v>23</v>
      </c>
      <c r="I161" s="146">
        <v>0</v>
      </c>
    </row>
    <row r="162" spans="1:9" ht="35.1" customHeight="1" x14ac:dyDescent="0.3">
      <c r="A162" s="167" t="s">
        <v>202</v>
      </c>
      <c r="B162" s="168">
        <v>2016</v>
      </c>
      <c r="C162" s="169">
        <v>19</v>
      </c>
      <c r="D162" s="137" t="s">
        <v>279</v>
      </c>
      <c r="E162" s="139">
        <v>0.79147825999999999</v>
      </c>
      <c r="F162" s="140">
        <v>0.16358666999999999</v>
      </c>
      <c r="G162" s="139">
        <v>4.4935080000000002E-2</v>
      </c>
      <c r="H162" s="146">
        <v>24</v>
      </c>
      <c r="I162" s="146">
        <v>0</v>
      </c>
    </row>
    <row r="163" spans="1:9" ht="17.100000000000001" customHeight="1" x14ac:dyDescent="0.3">
      <c r="A163" s="167" t="s">
        <v>202</v>
      </c>
      <c r="B163" s="168">
        <v>2016</v>
      </c>
      <c r="C163" s="169">
        <v>20</v>
      </c>
      <c r="D163" s="167" t="s">
        <v>211</v>
      </c>
      <c r="E163" s="139">
        <v>0.57956600000000003</v>
      </c>
      <c r="F163" s="140">
        <v>0.29366165</v>
      </c>
      <c r="G163" s="139">
        <v>0.12677235000000001</v>
      </c>
      <c r="H163" s="146">
        <v>24</v>
      </c>
      <c r="I163" s="146" t="s">
        <v>114</v>
      </c>
    </row>
    <row r="164" spans="1:9" ht="17.100000000000001" customHeight="1" x14ac:dyDescent="0.3">
      <c r="A164" s="167" t="s">
        <v>202</v>
      </c>
      <c r="B164" s="168">
        <v>2016</v>
      </c>
      <c r="C164" s="169">
        <v>21</v>
      </c>
      <c r="D164" s="167" t="s">
        <v>12</v>
      </c>
      <c r="E164" s="139">
        <v>0.46048275</v>
      </c>
      <c r="F164" s="140">
        <v>0.33766798999999997</v>
      </c>
      <c r="G164" s="139">
        <v>0.20184927</v>
      </c>
      <c r="H164" s="146">
        <v>24</v>
      </c>
      <c r="I164" s="146">
        <v>0</v>
      </c>
    </row>
    <row r="165" spans="1:9" ht="17.100000000000001" customHeight="1" x14ac:dyDescent="0.3">
      <c r="A165" s="167" t="s">
        <v>202</v>
      </c>
      <c r="B165" s="168">
        <v>2016</v>
      </c>
      <c r="C165" s="169">
        <v>22</v>
      </c>
      <c r="D165" s="167" t="s">
        <v>13</v>
      </c>
      <c r="E165" s="139">
        <v>0.39719042999999998</v>
      </c>
      <c r="F165" s="140">
        <v>0.42735644</v>
      </c>
      <c r="G165" s="139">
        <v>0.17545313000000001</v>
      </c>
      <c r="H165" s="146">
        <v>23</v>
      </c>
      <c r="I165" s="146">
        <v>0</v>
      </c>
    </row>
    <row r="166" spans="1:9" ht="17.100000000000001" customHeight="1" x14ac:dyDescent="0.3">
      <c r="A166" s="167" t="s">
        <v>202</v>
      </c>
      <c r="B166" s="168">
        <v>2016</v>
      </c>
      <c r="C166" s="169">
        <v>23</v>
      </c>
      <c r="D166" s="167" t="s">
        <v>14</v>
      </c>
      <c r="E166" s="139">
        <v>0.33574295999999998</v>
      </c>
      <c r="F166" s="140">
        <v>0.38065837000000002</v>
      </c>
      <c r="G166" s="139">
        <v>0.28359866</v>
      </c>
      <c r="H166" s="146">
        <v>24</v>
      </c>
      <c r="I166" s="146">
        <v>0</v>
      </c>
    </row>
    <row r="167" spans="1:9" ht="17.100000000000001" customHeight="1" x14ac:dyDescent="0.3">
      <c r="A167" s="167" t="s">
        <v>202</v>
      </c>
      <c r="B167" s="168">
        <v>2016</v>
      </c>
      <c r="C167" s="169">
        <v>24</v>
      </c>
      <c r="D167" s="167" t="s">
        <v>212</v>
      </c>
      <c r="E167" s="139">
        <v>0.42520244000000001</v>
      </c>
      <c r="F167" s="140">
        <v>0.40749758000000003</v>
      </c>
      <c r="G167" s="139">
        <v>0.16729997999999999</v>
      </c>
      <c r="H167" s="146">
        <v>24</v>
      </c>
      <c r="I167" s="146">
        <v>0</v>
      </c>
    </row>
    <row r="168" spans="1:9" ht="17.100000000000001" customHeight="1" x14ac:dyDescent="0.3">
      <c r="A168" s="167" t="s">
        <v>202</v>
      </c>
      <c r="B168" s="168">
        <v>2016</v>
      </c>
      <c r="C168" s="169">
        <v>25</v>
      </c>
      <c r="D168" s="167" t="s">
        <v>16</v>
      </c>
      <c r="E168" s="139">
        <v>0.42273969</v>
      </c>
      <c r="F168" s="140">
        <v>0.41035134000000001</v>
      </c>
      <c r="G168" s="139">
        <v>0.16690896999999999</v>
      </c>
      <c r="H168" s="146">
        <v>24</v>
      </c>
      <c r="I168" s="146">
        <v>0</v>
      </c>
    </row>
    <row r="169" spans="1:9" ht="17.100000000000001" customHeight="1" x14ac:dyDescent="0.3">
      <c r="A169" s="167" t="s">
        <v>202</v>
      </c>
      <c r="B169" s="168">
        <v>2016</v>
      </c>
      <c r="C169" s="169">
        <v>26</v>
      </c>
      <c r="D169" s="167" t="s">
        <v>58</v>
      </c>
      <c r="E169" s="139">
        <v>0.62048462999999998</v>
      </c>
      <c r="F169" s="140">
        <v>0.21221539</v>
      </c>
      <c r="G169" s="139">
        <v>0.16729997999999999</v>
      </c>
      <c r="H169" s="146">
        <v>24</v>
      </c>
      <c r="I169" s="146">
        <v>0</v>
      </c>
    </row>
    <row r="170" spans="1:9" ht="17.100000000000001" customHeight="1" x14ac:dyDescent="0.3">
      <c r="A170" s="167" t="s">
        <v>202</v>
      </c>
      <c r="B170" s="168">
        <v>2016</v>
      </c>
      <c r="C170" s="169">
        <v>27</v>
      </c>
      <c r="D170" s="167" t="s">
        <v>17</v>
      </c>
      <c r="E170" s="139">
        <v>0.62858572000000001</v>
      </c>
      <c r="F170" s="140">
        <v>0.24464193000000001</v>
      </c>
      <c r="G170" s="139">
        <v>0.12677235000000001</v>
      </c>
      <c r="H170" s="146">
        <v>24</v>
      </c>
      <c r="I170" s="146">
        <v>0</v>
      </c>
    </row>
    <row r="171" spans="1:9" ht="17.100000000000001" customHeight="1" x14ac:dyDescent="0.3">
      <c r="A171" s="167" t="s">
        <v>213</v>
      </c>
      <c r="B171" s="168">
        <v>2016</v>
      </c>
      <c r="C171" s="169">
        <v>28</v>
      </c>
      <c r="D171" s="167" t="s">
        <v>18</v>
      </c>
      <c r="E171" s="139">
        <v>0.83270001999999999</v>
      </c>
      <c r="F171" s="140">
        <v>0.12638134000000001</v>
      </c>
      <c r="G171" s="139">
        <v>4.0918639999999999E-2</v>
      </c>
      <c r="H171" s="146">
        <v>24</v>
      </c>
      <c r="I171" s="146" t="s">
        <v>114</v>
      </c>
    </row>
    <row r="172" spans="1:9" ht="35.1" customHeight="1" x14ac:dyDescent="0.3">
      <c r="A172" s="167" t="s">
        <v>202</v>
      </c>
      <c r="B172" s="168">
        <v>2016</v>
      </c>
      <c r="C172" s="169">
        <v>29</v>
      </c>
      <c r="D172" s="137" t="s">
        <v>267</v>
      </c>
      <c r="E172" s="139">
        <v>0.87322765000000002</v>
      </c>
      <c r="F172" s="140">
        <v>0</v>
      </c>
      <c r="G172" s="139">
        <v>0.12677235000000001</v>
      </c>
      <c r="H172" s="146">
        <v>24</v>
      </c>
      <c r="I172" s="146">
        <v>0</v>
      </c>
    </row>
    <row r="173" spans="1:9" ht="17.100000000000001" customHeight="1" x14ac:dyDescent="0.3">
      <c r="A173" s="167" t="s">
        <v>202</v>
      </c>
      <c r="B173" s="168">
        <v>2016</v>
      </c>
      <c r="C173" s="169">
        <v>30</v>
      </c>
      <c r="D173" s="167" t="s">
        <v>19</v>
      </c>
      <c r="E173" s="139">
        <v>0.75684108999999999</v>
      </c>
      <c r="F173" s="140">
        <v>0.12275591</v>
      </c>
      <c r="G173" s="139">
        <v>0.120403</v>
      </c>
      <c r="H173" s="146">
        <v>24</v>
      </c>
      <c r="I173" s="146">
        <v>0</v>
      </c>
    </row>
    <row r="174" spans="1:9" ht="17.100000000000001" customHeight="1" x14ac:dyDescent="0.3">
      <c r="A174" s="167" t="s">
        <v>202</v>
      </c>
      <c r="B174" s="168">
        <v>2016</v>
      </c>
      <c r="C174" s="169">
        <v>31</v>
      </c>
      <c r="D174" s="167" t="s">
        <v>20</v>
      </c>
      <c r="E174" s="139">
        <v>0.55302991999999995</v>
      </c>
      <c r="F174" s="140">
        <v>0.20420218000000001</v>
      </c>
      <c r="G174" s="139">
        <v>0.24276790000000001</v>
      </c>
      <c r="H174" s="146">
        <v>24</v>
      </c>
      <c r="I174" s="146">
        <v>0</v>
      </c>
    </row>
    <row r="175" spans="1:9" ht="17.100000000000001" customHeight="1" x14ac:dyDescent="0.3">
      <c r="A175" s="167" t="s">
        <v>202</v>
      </c>
      <c r="B175" s="168">
        <v>2016</v>
      </c>
      <c r="C175" s="169">
        <v>32</v>
      </c>
      <c r="D175" s="167" t="s">
        <v>21</v>
      </c>
      <c r="E175" s="139">
        <v>0.42265181000000002</v>
      </c>
      <c r="F175" s="140">
        <v>0.33458029</v>
      </c>
      <c r="G175" s="139">
        <v>0.24276790000000001</v>
      </c>
      <c r="H175" s="146">
        <v>24</v>
      </c>
      <c r="I175" s="146">
        <v>0</v>
      </c>
    </row>
    <row r="176" spans="1:9" ht="17.100000000000001" customHeight="1" x14ac:dyDescent="0.3">
      <c r="A176" s="167" t="s">
        <v>202</v>
      </c>
      <c r="B176" s="168">
        <v>2016</v>
      </c>
      <c r="C176" s="169">
        <v>33</v>
      </c>
      <c r="D176" s="167" t="s">
        <v>22</v>
      </c>
      <c r="E176" s="139">
        <v>0.27167996999999999</v>
      </c>
      <c r="F176" s="140">
        <v>0.32774089000000001</v>
      </c>
      <c r="G176" s="139">
        <v>0.40057914</v>
      </c>
      <c r="H176" s="146">
        <v>22</v>
      </c>
      <c r="I176" s="146">
        <v>1</v>
      </c>
    </row>
    <row r="177" spans="1:9" ht="35.1" customHeight="1" x14ac:dyDescent="0.3">
      <c r="A177" s="167" t="s">
        <v>202</v>
      </c>
      <c r="B177" s="168">
        <v>2016</v>
      </c>
      <c r="C177" s="169">
        <v>34</v>
      </c>
      <c r="D177" s="137" t="s">
        <v>268</v>
      </c>
      <c r="E177" s="139">
        <v>0.40064233999999999</v>
      </c>
      <c r="F177" s="140">
        <v>0.43116874999999999</v>
      </c>
      <c r="G177" s="139">
        <v>0.16818891999999999</v>
      </c>
      <c r="H177" s="146">
        <v>23</v>
      </c>
      <c r="I177" s="146">
        <v>1</v>
      </c>
    </row>
    <row r="178" spans="1:9" ht="17.100000000000001" customHeight="1" x14ac:dyDescent="0.3">
      <c r="A178" s="167" t="s">
        <v>202</v>
      </c>
      <c r="B178" s="168">
        <v>2016</v>
      </c>
      <c r="C178" s="169">
        <v>35</v>
      </c>
      <c r="D178" s="167" t="s">
        <v>59</v>
      </c>
      <c r="E178" s="139">
        <v>0.79217238999999995</v>
      </c>
      <c r="F178" s="140">
        <v>4.0918639999999999E-2</v>
      </c>
      <c r="G178" s="139">
        <v>0.16690896999999999</v>
      </c>
      <c r="H178" s="146">
        <v>24</v>
      </c>
      <c r="I178" s="146">
        <v>0</v>
      </c>
    </row>
    <row r="179" spans="1:9" ht="17.100000000000001" customHeight="1" x14ac:dyDescent="0.3">
      <c r="A179" s="167" t="s">
        <v>202</v>
      </c>
      <c r="B179" s="168">
        <v>2016</v>
      </c>
      <c r="C179" s="169">
        <v>36</v>
      </c>
      <c r="D179" s="167" t="s">
        <v>23</v>
      </c>
      <c r="E179" s="139">
        <v>0.70994411000000002</v>
      </c>
      <c r="F179" s="140">
        <v>0.16367455</v>
      </c>
      <c r="G179" s="139">
        <v>0.12638134000000001</v>
      </c>
      <c r="H179" s="146">
        <v>24</v>
      </c>
      <c r="I179" s="146">
        <v>0</v>
      </c>
    </row>
    <row r="180" spans="1:9" ht="35.1" customHeight="1" x14ac:dyDescent="0.3">
      <c r="A180" s="167" t="s">
        <v>202</v>
      </c>
      <c r="B180" s="168">
        <v>2016</v>
      </c>
      <c r="C180" s="169">
        <v>37</v>
      </c>
      <c r="D180" s="137" t="s">
        <v>269</v>
      </c>
      <c r="E180" s="139">
        <v>0.60979541999999998</v>
      </c>
      <c r="F180" s="140">
        <v>0.21470824999999999</v>
      </c>
      <c r="G180" s="139">
        <v>0.17549633000000001</v>
      </c>
      <c r="H180" s="146">
        <v>23</v>
      </c>
      <c r="I180" s="146">
        <v>0</v>
      </c>
    </row>
    <row r="181" spans="1:9" ht="53.1" customHeight="1" x14ac:dyDescent="0.3">
      <c r="A181" s="167" t="s">
        <v>202</v>
      </c>
      <c r="B181" s="168">
        <v>2016</v>
      </c>
      <c r="C181" s="169">
        <v>38</v>
      </c>
      <c r="D181" s="137" t="s">
        <v>270</v>
      </c>
      <c r="E181" s="139">
        <v>0.69756905000000002</v>
      </c>
      <c r="F181" s="140">
        <v>0.17065762000000001</v>
      </c>
      <c r="G181" s="139">
        <v>0.13177332999999999</v>
      </c>
      <c r="H181" s="146">
        <v>23</v>
      </c>
      <c r="I181" s="146">
        <v>0</v>
      </c>
    </row>
    <row r="182" spans="1:9" ht="17.100000000000001" customHeight="1" x14ac:dyDescent="0.3">
      <c r="A182" s="167" t="s">
        <v>202</v>
      </c>
      <c r="B182" s="168">
        <v>2016</v>
      </c>
      <c r="C182" s="169">
        <v>39</v>
      </c>
      <c r="D182" s="167" t="s">
        <v>25</v>
      </c>
      <c r="E182" s="139">
        <v>0.87322765000000002</v>
      </c>
      <c r="F182" s="140">
        <v>4.0918639999999999E-2</v>
      </c>
      <c r="G182" s="139">
        <v>8.585371E-2</v>
      </c>
      <c r="H182" s="146">
        <v>24</v>
      </c>
      <c r="I182" s="146">
        <v>0</v>
      </c>
    </row>
    <row r="183" spans="1:9" ht="17.100000000000001" customHeight="1" x14ac:dyDescent="0.3">
      <c r="A183" s="167" t="s">
        <v>202</v>
      </c>
      <c r="B183" s="168">
        <v>2016</v>
      </c>
      <c r="C183" s="169">
        <v>40</v>
      </c>
      <c r="D183" s="167" t="s">
        <v>217</v>
      </c>
      <c r="E183" s="139">
        <v>0.83179566999999999</v>
      </c>
      <c r="F183" s="140">
        <v>0.12135211999999999</v>
      </c>
      <c r="G183" s="139">
        <v>4.6852199999999997E-2</v>
      </c>
      <c r="H183" s="146">
        <v>23</v>
      </c>
      <c r="I183" s="146" t="s">
        <v>114</v>
      </c>
    </row>
    <row r="184" spans="1:9" ht="17.100000000000001" customHeight="1" x14ac:dyDescent="0.3">
      <c r="A184" s="167" t="s">
        <v>202</v>
      </c>
      <c r="B184" s="168">
        <v>2016</v>
      </c>
      <c r="C184" s="169">
        <v>41</v>
      </c>
      <c r="D184" s="167" t="s">
        <v>218</v>
      </c>
      <c r="E184" s="139">
        <v>0.78913127000000005</v>
      </c>
      <c r="F184" s="140">
        <v>4.266441E-2</v>
      </c>
      <c r="G184" s="139">
        <v>0.16820433000000001</v>
      </c>
      <c r="H184" s="146">
        <v>23</v>
      </c>
      <c r="I184" s="146">
        <v>0</v>
      </c>
    </row>
    <row r="185" spans="1:9" ht="17.100000000000001" customHeight="1" x14ac:dyDescent="0.3">
      <c r="A185" s="167" t="s">
        <v>202</v>
      </c>
      <c r="B185" s="168">
        <v>2016</v>
      </c>
      <c r="C185" s="169">
        <v>42</v>
      </c>
      <c r="D185" s="167" t="s">
        <v>60</v>
      </c>
      <c r="E185" s="139">
        <v>0.83270001999999999</v>
      </c>
      <c r="F185" s="140">
        <v>4.0918639999999999E-2</v>
      </c>
      <c r="G185" s="139">
        <v>0.12638134000000001</v>
      </c>
      <c r="H185" s="146">
        <v>24</v>
      </c>
      <c r="I185" s="146">
        <v>0</v>
      </c>
    </row>
    <row r="186" spans="1:9" ht="17.100000000000001" customHeight="1" x14ac:dyDescent="0.3">
      <c r="A186" s="167" t="s">
        <v>202</v>
      </c>
      <c r="B186" s="168">
        <v>2016</v>
      </c>
      <c r="C186" s="169">
        <v>43</v>
      </c>
      <c r="D186" s="167" t="s">
        <v>28</v>
      </c>
      <c r="E186" s="139">
        <v>0.62849785000000002</v>
      </c>
      <c r="F186" s="140">
        <v>0.20459318000000001</v>
      </c>
      <c r="G186" s="139">
        <v>0.16690896999999999</v>
      </c>
      <c r="H186" s="146">
        <v>24</v>
      </c>
      <c r="I186" s="146">
        <v>0</v>
      </c>
    </row>
    <row r="187" spans="1:9" ht="17.100000000000001" customHeight="1" x14ac:dyDescent="0.3">
      <c r="A187" s="167" t="s">
        <v>202</v>
      </c>
      <c r="B187" s="168">
        <v>2016</v>
      </c>
      <c r="C187" s="169">
        <v>44</v>
      </c>
      <c r="D187" s="167" t="s">
        <v>29</v>
      </c>
      <c r="E187" s="139">
        <v>0.66140326999999999</v>
      </c>
      <c r="F187" s="140">
        <v>0.21221539</v>
      </c>
      <c r="G187" s="139">
        <v>0.12638134000000001</v>
      </c>
      <c r="H187" s="146">
        <v>24</v>
      </c>
      <c r="I187" s="146">
        <v>0</v>
      </c>
    </row>
    <row r="188" spans="1:9" ht="17.100000000000001" customHeight="1" x14ac:dyDescent="0.3">
      <c r="A188" s="167" t="s">
        <v>202</v>
      </c>
      <c r="B188" s="168">
        <v>2016</v>
      </c>
      <c r="C188" s="169">
        <v>45</v>
      </c>
      <c r="D188" s="167" t="s">
        <v>30</v>
      </c>
      <c r="E188" s="139">
        <v>0.71033511999999999</v>
      </c>
      <c r="F188" s="140">
        <v>0.16328354</v>
      </c>
      <c r="G188" s="139">
        <v>0.12638134000000001</v>
      </c>
      <c r="H188" s="146">
        <v>24</v>
      </c>
      <c r="I188" s="146">
        <v>0</v>
      </c>
    </row>
    <row r="189" spans="1:9" ht="17.100000000000001" customHeight="1" x14ac:dyDescent="0.3">
      <c r="A189" s="167" t="s">
        <v>202</v>
      </c>
      <c r="B189" s="168">
        <v>2016</v>
      </c>
      <c r="C189" s="169">
        <v>46</v>
      </c>
      <c r="D189" s="167" t="s">
        <v>31</v>
      </c>
      <c r="E189" s="139">
        <v>0.66140326999999999</v>
      </c>
      <c r="F189" s="140">
        <v>0.17168775999999999</v>
      </c>
      <c r="G189" s="139">
        <v>0.16690896999999999</v>
      </c>
      <c r="H189" s="146">
        <v>24</v>
      </c>
      <c r="I189" s="146">
        <v>0</v>
      </c>
    </row>
    <row r="190" spans="1:9" ht="17.100000000000001" customHeight="1" x14ac:dyDescent="0.3">
      <c r="A190" s="167" t="s">
        <v>202</v>
      </c>
      <c r="B190" s="168">
        <v>2016</v>
      </c>
      <c r="C190" s="169">
        <v>47</v>
      </c>
      <c r="D190" s="167" t="s">
        <v>32</v>
      </c>
      <c r="E190" s="139">
        <v>0.62048462999999998</v>
      </c>
      <c r="F190" s="140">
        <v>0.17168775999999999</v>
      </c>
      <c r="G190" s="139">
        <v>0.20782761</v>
      </c>
      <c r="H190" s="146">
        <v>24</v>
      </c>
      <c r="I190" s="146">
        <v>0</v>
      </c>
    </row>
    <row r="191" spans="1:9" ht="17.100000000000001" customHeight="1" x14ac:dyDescent="0.3">
      <c r="A191" s="167" t="s">
        <v>202</v>
      </c>
      <c r="B191" s="168">
        <v>2016</v>
      </c>
      <c r="C191" s="169">
        <v>48</v>
      </c>
      <c r="D191" s="167" t="s">
        <v>33</v>
      </c>
      <c r="E191" s="139">
        <v>0.70232190999999999</v>
      </c>
      <c r="F191" s="140">
        <v>0.21623183000000001</v>
      </c>
      <c r="G191" s="139">
        <v>8.1446270000000001E-2</v>
      </c>
      <c r="H191" s="146">
        <v>24</v>
      </c>
      <c r="I191" s="146" t="s">
        <v>114</v>
      </c>
    </row>
    <row r="192" spans="1:9" ht="17.100000000000001" customHeight="1" x14ac:dyDescent="0.3">
      <c r="A192" s="167" t="s">
        <v>202</v>
      </c>
      <c r="B192" s="168">
        <v>2016</v>
      </c>
      <c r="C192" s="169">
        <v>49</v>
      </c>
      <c r="D192" s="167" t="s">
        <v>54</v>
      </c>
      <c r="E192" s="139">
        <v>0.79217238999999995</v>
      </c>
      <c r="F192" s="140">
        <v>8.5462700000000003E-2</v>
      </c>
      <c r="G192" s="139">
        <v>0.1223649</v>
      </c>
      <c r="H192" s="146">
        <v>24</v>
      </c>
      <c r="I192" s="146" t="s">
        <v>114</v>
      </c>
    </row>
    <row r="193" spans="1:9" ht="17.100000000000001" customHeight="1" x14ac:dyDescent="0.3">
      <c r="A193" s="167" t="s">
        <v>202</v>
      </c>
      <c r="B193" s="168">
        <v>2016</v>
      </c>
      <c r="C193" s="169">
        <v>50</v>
      </c>
      <c r="D193" s="167" t="s">
        <v>34</v>
      </c>
      <c r="E193" s="139">
        <v>0.4978166</v>
      </c>
      <c r="F193" s="140">
        <v>0.33889986</v>
      </c>
      <c r="G193" s="139">
        <v>0.16328354</v>
      </c>
      <c r="H193" s="146">
        <v>24</v>
      </c>
      <c r="I193" s="146" t="s">
        <v>114</v>
      </c>
    </row>
    <row r="194" spans="1:9" ht="17.100000000000001" customHeight="1" x14ac:dyDescent="0.3">
      <c r="A194" s="167" t="s">
        <v>202</v>
      </c>
      <c r="B194" s="168">
        <v>2016</v>
      </c>
      <c r="C194" s="169">
        <v>51</v>
      </c>
      <c r="D194" s="167" t="s">
        <v>35</v>
      </c>
      <c r="E194" s="139">
        <v>0.66140326999999999</v>
      </c>
      <c r="F194" s="140">
        <v>0.13076911999999999</v>
      </c>
      <c r="G194" s="139">
        <v>0.20782761</v>
      </c>
      <c r="H194" s="146">
        <v>24</v>
      </c>
      <c r="I194" s="146" t="s">
        <v>114</v>
      </c>
    </row>
    <row r="195" spans="1:9" ht="17.100000000000001" customHeight="1" x14ac:dyDescent="0.3">
      <c r="A195" s="167" t="s">
        <v>213</v>
      </c>
      <c r="B195" s="168">
        <v>2016</v>
      </c>
      <c r="C195" s="169">
        <v>52</v>
      </c>
      <c r="D195" s="167" t="s">
        <v>36</v>
      </c>
      <c r="E195" s="139">
        <v>0.71033511999999999</v>
      </c>
      <c r="F195" s="140">
        <v>0.12275591</v>
      </c>
      <c r="G195" s="139">
        <v>0.16690896999999999</v>
      </c>
      <c r="H195" s="146">
        <v>24</v>
      </c>
      <c r="I195" s="146" t="s">
        <v>114</v>
      </c>
    </row>
    <row r="196" spans="1:9" ht="35.1" customHeight="1" x14ac:dyDescent="0.3">
      <c r="A196" s="167" t="s">
        <v>202</v>
      </c>
      <c r="B196" s="168">
        <v>2016</v>
      </c>
      <c r="C196" s="169">
        <v>53</v>
      </c>
      <c r="D196" s="137" t="s">
        <v>271</v>
      </c>
      <c r="E196" s="139">
        <v>0.56786183000000001</v>
      </c>
      <c r="F196" s="140">
        <v>0.22126942999999999</v>
      </c>
      <c r="G196" s="139">
        <v>0.21086873</v>
      </c>
      <c r="H196" s="146">
        <v>23</v>
      </c>
      <c r="I196" s="146">
        <v>1</v>
      </c>
    </row>
    <row r="197" spans="1:9" ht="17.100000000000001" customHeight="1" x14ac:dyDescent="0.3">
      <c r="A197" s="167" t="s">
        <v>202</v>
      </c>
      <c r="B197" s="168">
        <v>2016</v>
      </c>
      <c r="C197" s="169">
        <v>54</v>
      </c>
      <c r="D197" s="167" t="s">
        <v>38</v>
      </c>
      <c r="E197" s="139">
        <v>0.61928901999999997</v>
      </c>
      <c r="F197" s="140">
        <v>0.20586556</v>
      </c>
      <c r="G197" s="139">
        <v>0.17484542</v>
      </c>
      <c r="H197" s="146">
        <v>23</v>
      </c>
      <c r="I197" s="146">
        <v>1</v>
      </c>
    </row>
    <row r="198" spans="1:9" ht="17.100000000000001" customHeight="1" x14ac:dyDescent="0.3">
      <c r="A198" s="167" t="s">
        <v>202</v>
      </c>
      <c r="B198" s="168">
        <v>2016</v>
      </c>
      <c r="C198" s="169">
        <v>55</v>
      </c>
      <c r="D198" s="167" t="s">
        <v>39</v>
      </c>
      <c r="E198" s="139">
        <v>0.66941647999999998</v>
      </c>
      <c r="F198" s="140">
        <v>0.1223649</v>
      </c>
      <c r="G198" s="139">
        <v>0.20821861</v>
      </c>
      <c r="H198" s="146">
        <v>24</v>
      </c>
      <c r="I198" s="146">
        <v>0</v>
      </c>
    </row>
    <row r="199" spans="1:9" ht="17.100000000000001" customHeight="1" x14ac:dyDescent="0.3">
      <c r="A199" s="167" t="s">
        <v>202</v>
      </c>
      <c r="B199" s="168">
        <v>2016</v>
      </c>
      <c r="C199" s="169">
        <v>56</v>
      </c>
      <c r="D199" s="167" t="s">
        <v>272</v>
      </c>
      <c r="E199" s="139">
        <v>0.70994411000000002</v>
      </c>
      <c r="F199" s="140">
        <v>8.1837270000000004E-2</v>
      </c>
      <c r="G199" s="139">
        <v>0.20821861</v>
      </c>
      <c r="H199" s="146">
        <v>24</v>
      </c>
      <c r="I199" s="146">
        <v>0</v>
      </c>
    </row>
    <row r="200" spans="1:9" ht="35.1" customHeight="1" x14ac:dyDescent="0.3">
      <c r="A200" s="167" t="s">
        <v>202</v>
      </c>
      <c r="B200" s="168">
        <v>2016</v>
      </c>
      <c r="C200" s="169">
        <v>57</v>
      </c>
      <c r="D200" s="137" t="s">
        <v>273</v>
      </c>
      <c r="E200" s="139">
        <v>0.78289785999999995</v>
      </c>
      <c r="F200" s="140">
        <v>0.12758553</v>
      </c>
      <c r="G200" s="139">
        <v>8.9516609999999996E-2</v>
      </c>
      <c r="H200" s="146">
        <v>23</v>
      </c>
      <c r="I200" s="146">
        <v>1</v>
      </c>
    </row>
    <row r="201" spans="1:9" ht="35.1" customHeight="1" x14ac:dyDescent="0.3">
      <c r="A201" s="167" t="s">
        <v>202</v>
      </c>
      <c r="B201" s="168">
        <v>2016</v>
      </c>
      <c r="C201" s="169">
        <v>58</v>
      </c>
      <c r="D201" s="137" t="s">
        <v>274</v>
      </c>
      <c r="E201" s="139">
        <v>0.65490464000000004</v>
      </c>
      <c r="F201" s="140">
        <v>0.17024992999999999</v>
      </c>
      <c r="G201" s="139">
        <v>0.17484542</v>
      </c>
      <c r="H201" s="146">
        <v>23</v>
      </c>
      <c r="I201" s="146">
        <v>1</v>
      </c>
    </row>
    <row r="202" spans="1:9" ht="17.100000000000001" customHeight="1" x14ac:dyDescent="0.3">
      <c r="A202" s="167" t="s">
        <v>202</v>
      </c>
      <c r="B202" s="168">
        <v>2016</v>
      </c>
      <c r="C202" s="169">
        <v>59</v>
      </c>
      <c r="D202" s="167" t="s">
        <v>41</v>
      </c>
      <c r="E202" s="139">
        <v>0.69756905000000002</v>
      </c>
      <c r="F202" s="140">
        <v>8.5328810000000005E-2</v>
      </c>
      <c r="G202" s="139">
        <v>0.21710214</v>
      </c>
      <c r="H202" s="146">
        <v>23</v>
      </c>
      <c r="I202" s="146">
        <v>1</v>
      </c>
    </row>
    <row r="203" spans="1:9" ht="35.1" customHeight="1" x14ac:dyDescent="0.3">
      <c r="A203" s="167" t="s">
        <v>213</v>
      </c>
      <c r="B203" s="168">
        <v>2016</v>
      </c>
      <c r="C203" s="169">
        <v>60</v>
      </c>
      <c r="D203" s="137" t="s">
        <v>275</v>
      </c>
      <c r="E203" s="139">
        <v>0.61928901999999997</v>
      </c>
      <c r="F203" s="140">
        <v>0.24852995999999999</v>
      </c>
      <c r="G203" s="139">
        <v>0.13218102000000001</v>
      </c>
      <c r="H203" s="146">
        <v>23</v>
      </c>
      <c r="I203" s="146">
        <v>0</v>
      </c>
    </row>
    <row r="204" spans="1:9" ht="17.100000000000001" customHeight="1" x14ac:dyDescent="0.3">
      <c r="A204" s="167" t="s">
        <v>202</v>
      </c>
      <c r="B204" s="168">
        <v>2016</v>
      </c>
      <c r="C204" s="169">
        <v>61</v>
      </c>
      <c r="D204" s="167" t="s">
        <v>61</v>
      </c>
      <c r="E204" s="139">
        <v>0.66101226000000002</v>
      </c>
      <c r="F204" s="140">
        <v>0.21221539</v>
      </c>
      <c r="G204" s="139">
        <v>0.12677235000000001</v>
      </c>
      <c r="H204" s="146">
        <v>24</v>
      </c>
      <c r="I204" s="146">
        <v>0</v>
      </c>
    </row>
    <row r="205" spans="1:9" ht="17.100000000000001" customHeight="1" x14ac:dyDescent="0.3">
      <c r="A205" s="167" t="s">
        <v>202</v>
      </c>
      <c r="B205" s="168">
        <v>2016</v>
      </c>
      <c r="C205" s="169">
        <v>62</v>
      </c>
      <c r="D205" s="167" t="s">
        <v>43</v>
      </c>
      <c r="E205" s="139">
        <v>0.77413507999999998</v>
      </c>
      <c r="F205" s="140">
        <v>0.13634831</v>
      </c>
      <c r="G205" s="139">
        <v>8.9516609999999996E-2</v>
      </c>
      <c r="H205" s="146">
        <v>23</v>
      </c>
      <c r="I205" s="146">
        <v>1</v>
      </c>
    </row>
    <row r="206" spans="1:9" ht="35.1" customHeight="1" x14ac:dyDescent="0.3">
      <c r="A206" s="137" t="s">
        <v>276</v>
      </c>
      <c r="B206" s="168">
        <v>2016</v>
      </c>
      <c r="C206" s="169">
        <v>63</v>
      </c>
      <c r="D206" s="167" t="s">
        <v>222</v>
      </c>
      <c r="E206" s="139">
        <v>0.79775973</v>
      </c>
      <c r="F206" s="140">
        <v>8.1837270000000004E-2</v>
      </c>
      <c r="G206" s="139">
        <v>0.120403</v>
      </c>
      <c r="H206" s="146">
        <v>24</v>
      </c>
      <c r="I206" s="146" t="s">
        <v>114</v>
      </c>
    </row>
    <row r="207" spans="1:9" ht="35.1" customHeight="1" x14ac:dyDescent="0.3">
      <c r="A207" s="137" t="s">
        <v>276</v>
      </c>
      <c r="B207" s="168">
        <v>2016</v>
      </c>
      <c r="C207" s="169">
        <v>64</v>
      </c>
      <c r="D207" s="137" t="s">
        <v>277</v>
      </c>
      <c r="E207" s="139">
        <v>0.70830024999999996</v>
      </c>
      <c r="F207" s="140">
        <v>0.16531841</v>
      </c>
      <c r="G207" s="139">
        <v>0.12638134000000001</v>
      </c>
      <c r="H207" s="146">
        <v>24</v>
      </c>
      <c r="I207" s="146" t="s">
        <v>114</v>
      </c>
    </row>
    <row r="208" spans="1:9" ht="35.1" customHeight="1" x14ac:dyDescent="0.3">
      <c r="A208" s="137" t="s">
        <v>276</v>
      </c>
      <c r="B208" s="168">
        <v>2016</v>
      </c>
      <c r="C208" s="169">
        <v>65</v>
      </c>
      <c r="D208" s="167" t="s">
        <v>224</v>
      </c>
      <c r="E208" s="139">
        <v>0.62087563999999995</v>
      </c>
      <c r="F208" s="140">
        <v>0.17129675</v>
      </c>
      <c r="G208" s="139">
        <v>0.20782761</v>
      </c>
      <c r="H208" s="146">
        <v>24</v>
      </c>
      <c r="I208" s="146" t="s">
        <v>114</v>
      </c>
    </row>
    <row r="209" spans="1:9" ht="35.1" customHeight="1" x14ac:dyDescent="0.3">
      <c r="A209" s="137" t="s">
        <v>276</v>
      </c>
      <c r="B209" s="168">
        <v>2016</v>
      </c>
      <c r="C209" s="169">
        <v>66</v>
      </c>
      <c r="D209" s="167" t="s">
        <v>47</v>
      </c>
      <c r="E209" s="139">
        <v>0.70193090000000002</v>
      </c>
      <c r="F209" s="140">
        <v>0.13037810999999999</v>
      </c>
      <c r="G209" s="139">
        <v>0.16769099000000001</v>
      </c>
      <c r="H209" s="146">
        <v>24</v>
      </c>
      <c r="I209" s="146" t="s">
        <v>114</v>
      </c>
    </row>
    <row r="210" spans="1:9" ht="35.1" customHeight="1" x14ac:dyDescent="0.3">
      <c r="A210" s="137" t="s">
        <v>276</v>
      </c>
      <c r="B210" s="168">
        <v>2016</v>
      </c>
      <c r="C210" s="169">
        <v>67</v>
      </c>
      <c r="D210" s="167" t="s">
        <v>48</v>
      </c>
      <c r="E210" s="139">
        <v>0.42304280999999999</v>
      </c>
      <c r="F210" s="140">
        <v>0.29405266000000002</v>
      </c>
      <c r="G210" s="139">
        <v>0.28290451999999999</v>
      </c>
      <c r="H210" s="146">
        <v>24</v>
      </c>
      <c r="I210" s="146" t="s">
        <v>114</v>
      </c>
    </row>
    <row r="211" spans="1:9" ht="35.1" customHeight="1" x14ac:dyDescent="0.3">
      <c r="A211" s="137" t="s">
        <v>276</v>
      </c>
      <c r="B211" s="168">
        <v>2016</v>
      </c>
      <c r="C211" s="169">
        <v>68</v>
      </c>
      <c r="D211" s="167" t="s">
        <v>49</v>
      </c>
      <c r="E211" s="139">
        <v>0.54787047</v>
      </c>
      <c r="F211" s="140">
        <v>0.36627580999999998</v>
      </c>
      <c r="G211" s="139">
        <v>8.585371E-2</v>
      </c>
      <c r="H211" s="146">
        <v>24</v>
      </c>
      <c r="I211" s="146" t="s">
        <v>114</v>
      </c>
    </row>
    <row r="212" spans="1:9" ht="35.1" customHeight="1" x14ac:dyDescent="0.3">
      <c r="A212" s="137" t="s">
        <v>276</v>
      </c>
      <c r="B212" s="168">
        <v>2016</v>
      </c>
      <c r="C212" s="169">
        <v>69</v>
      </c>
      <c r="D212" s="167" t="s">
        <v>225</v>
      </c>
      <c r="E212" s="139">
        <v>0.87322765000000002</v>
      </c>
      <c r="F212" s="140">
        <v>4.0918639999999999E-2</v>
      </c>
      <c r="G212" s="139">
        <v>8.585371E-2</v>
      </c>
      <c r="H212" s="146">
        <v>24</v>
      </c>
      <c r="I212" s="146" t="s">
        <v>114</v>
      </c>
    </row>
    <row r="213" spans="1:9" ht="35.1" customHeight="1" x14ac:dyDescent="0.3">
      <c r="A213" s="137" t="s">
        <v>276</v>
      </c>
      <c r="B213" s="168">
        <v>2016</v>
      </c>
      <c r="C213" s="169">
        <v>70</v>
      </c>
      <c r="D213" s="167" t="s">
        <v>51</v>
      </c>
      <c r="E213" s="139">
        <v>0.71072612999999996</v>
      </c>
      <c r="F213" s="140">
        <v>8.1837270000000004E-2</v>
      </c>
      <c r="G213" s="139">
        <v>0.2074366</v>
      </c>
      <c r="H213" s="146">
        <v>24</v>
      </c>
      <c r="I213" s="146" t="s">
        <v>114</v>
      </c>
    </row>
    <row r="214" spans="1:9" ht="35.1" customHeight="1" x14ac:dyDescent="0.3">
      <c r="A214" s="137" t="s">
        <v>276</v>
      </c>
      <c r="B214" s="168">
        <v>2016</v>
      </c>
      <c r="C214" s="169">
        <v>71</v>
      </c>
      <c r="D214" s="167" t="s">
        <v>226</v>
      </c>
      <c r="E214" s="139">
        <v>0.75086275000000002</v>
      </c>
      <c r="F214" s="140">
        <v>0.1223649</v>
      </c>
      <c r="G214" s="139">
        <v>0.12677235000000001</v>
      </c>
      <c r="H214" s="146">
        <v>24</v>
      </c>
      <c r="I214" s="146" t="s">
        <v>114</v>
      </c>
    </row>
    <row r="215" spans="1:9" ht="17.100000000000001" customHeight="1" x14ac:dyDescent="0.3">
      <c r="A215" s="167" t="s">
        <v>202</v>
      </c>
      <c r="B215" s="168">
        <v>2015</v>
      </c>
      <c r="C215" s="169">
        <v>1</v>
      </c>
      <c r="D215" s="167" t="s">
        <v>203</v>
      </c>
      <c r="E215" s="139">
        <v>0.65919117000000005</v>
      </c>
      <c r="F215" s="140">
        <v>0.2273907</v>
      </c>
      <c r="G215" s="139">
        <v>0.11341814</v>
      </c>
      <c r="H215" s="146">
        <v>27</v>
      </c>
      <c r="I215" s="146" t="s">
        <v>114</v>
      </c>
    </row>
    <row r="216" spans="1:9" ht="17.100000000000001" customHeight="1" x14ac:dyDescent="0.3">
      <c r="A216" s="167" t="s">
        <v>202</v>
      </c>
      <c r="B216" s="168">
        <v>2015</v>
      </c>
      <c r="C216" s="169">
        <v>2</v>
      </c>
      <c r="D216" s="167" t="s">
        <v>0</v>
      </c>
      <c r="E216" s="139">
        <v>0.75952341000000001</v>
      </c>
      <c r="F216" s="140">
        <v>0.15415176</v>
      </c>
      <c r="G216" s="139">
        <v>8.6324830000000005E-2</v>
      </c>
      <c r="H216" s="146">
        <v>25</v>
      </c>
      <c r="I216" s="146" t="s">
        <v>114</v>
      </c>
    </row>
    <row r="217" spans="1:9" ht="17.100000000000001" customHeight="1" x14ac:dyDescent="0.3">
      <c r="A217" s="167" t="s">
        <v>202</v>
      </c>
      <c r="B217" s="168">
        <v>2015</v>
      </c>
      <c r="C217" s="169">
        <v>3</v>
      </c>
      <c r="D217" s="167" t="s">
        <v>1</v>
      </c>
      <c r="E217" s="139">
        <v>0.77275645000000004</v>
      </c>
      <c r="F217" s="140">
        <v>0.18751688</v>
      </c>
      <c r="G217" s="139">
        <v>3.9726669999999999E-2</v>
      </c>
      <c r="H217" s="146">
        <v>27</v>
      </c>
      <c r="I217" s="146" t="s">
        <v>114</v>
      </c>
    </row>
    <row r="218" spans="1:9" ht="17.100000000000001" customHeight="1" x14ac:dyDescent="0.3">
      <c r="A218" s="167" t="s">
        <v>202</v>
      </c>
      <c r="B218" s="168">
        <v>2015</v>
      </c>
      <c r="C218" s="169">
        <v>4</v>
      </c>
      <c r="D218" s="167" t="s">
        <v>53</v>
      </c>
      <c r="E218" s="139">
        <v>0.89361931000000006</v>
      </c>
      <c r="F218" s="140">
        <v>7.6893329999999996E-2</v>
      </c>
      <c r="G218" s="139">
        <v>2.9487360000000001E-2</v>
      </c>
      <c r="H218" s="146">
        <v>26</v>
      </c>
      <c r="I218" s="146" t="s">
        <v>114</v>
      </c>
    </row>
    <row r="219" spans="1:9" ht="17.100000000000001" customHeight="1" x14ac:dyDescent="0.3">
      <c r="A219" s="167" t="s">
        <v>202</v>
      </c>
      <c r="B219" s="168">
        <v>2015</v>
      </c>
      <c r="C219" s="169">
        <v>5</v>
      </c>
      <c r="D219" s="167" t="s">
        <v>2</v>
      </c>
      <c r="E219" s="139">
        <v>0.89784545999999998</v>
      </c>
      <c r="F219" s="140">
        <v>7.3838619999999994E-2</v>
      </c>
      <c r="G219" s="139">
        <v>2.8315920000000001E-2</v>
      </c>
      <c r="H219" s="146">
        <v>27</v>
      </c>
      <c r="I219" s="146" t="s">
        <v>114</v>
      </c>
    </row>
    <row r="220" spans="1:9" ht="17.100000000000001" customHeight="1" x14ac:dyDescent="0.3">
      <c r="A220" s="167" t="s">
        <v>202</v>
      </c>
      <c r="B220" s="168">
        <v>2015</v>
      </c>
      <c r="C220" s="169">
        <v>6</v>
      </c>
      <c r="D220" s="167" t="s">
        <v>3</v>
      </c>
      <c r="E220" s="139">
        <v>0.88173650000000003</v>
      </c>
      <c r="F220" s="140">
        <v>0.11826349999999999</v>
      </c>
      <c r="G220" s="139">
        <v>0</v>
      </c>
      <c r="H220" s="146">
        <v>26</v>
      </c>
      <c r="I220" s="146" t="s">
        <v>114</v>
      </c>
    </row>
    <row r="221" spans="1:9" ht="17.100000000000001" customHeight="1" x14ac:dyDescent="0.3">
      <c r="A221" s="167" t="s">
        <v>202</v>
      </c>
      <c r="B221" s="168">
        <v>2015</v>
      </c>
      <c r="C221" s="169">
        <v>7</v>
      </c>
      <c r="D221" s="167" t="s">
        <v>56</v>
      </c>
      <c r="E221" s="139">
        <v>0.96012618999999999</v>
      </c>
      <c r="F221" s="140">
        <v>3.9873810000000003E-2</v>
      </c>
      <c r="G221" s="139">
        <v>0</v>
      </c>
      <c r="H221" s="146">
        <v>27</v>
      </c>
      <c r="I221" s="146" t="s">
        <v>114</v>
      </c>
    </row>
    <row r="222" spans="1:9" ht="17.100000000000001" customHeight="1" x14ac:dyDescent="0.3">
      <c r="A222" s="167" t="s">
        <v>202</v>
      </c>
      <c r="B222" s="168">
        <v>2015</v>
      </c>
      <c r="C222" s="169">
        <v>8</v>
      </c>
      <c r="D222" s="167" t="s">
        <v>4</v>
      </c>
      <c r="E222" s="139">
        <v>0.95667771000000001</v>
      </c>
      <c r="F222" s="140">
        <v>4.3322289999999999E-2</v>
      </c>
      <c r="G222" s="139">
        <v>0</v>
      </c>
      <c r="H222" s="146">
        <v>25</v>
      </c>
      <c r="I222" s="146" t="s">
        <v>114</v>
      </c>
    </row>
    <row r="223" spans="1:9" ht="17.100000000000001" customHeight="1" x14ac:dyDescent="0.3">
      <c r="A223" s="167" t="s">
        <v>202</v>
      </c>
      <c r="B223" s="168">
        <v>2015</v>
      </c>
      <c r="C223" s="169">
        <v>9</v>
      </c>
      <c r="D223" s="167" t="s">
        <v>204</v>
      </c>
      <c r="E223" s="139">
        <v>0.58651291000000005</v>
      </c>
      <c r="F223" s="140">
        <v>0.23865428999999999</v>
      </c>
      <c r="G223" s="139">
        <v>0.17483280000000001</v>
      </c>
      <c r="H223" s="146">
        <v>27</v>
      </c>
      <c r="I223" s="146">
        <v>0</v>
      </c>
    </row>
    <row r="224" spans="1:9" ht="17.100000000000001" customHeight="1" x14ac:dyDescent="0.3">
      <c r="A224" s="167" t="s">
        <v>202</v>
      </c>
      <c r="B224" s="168">
        <v>2015</v>
      </c>
      <c r="C224" s="169">
        <v>10</v>
      </c>
      <c r="D224" s="167" t="s">
        <v>205</v>
      </c>
      <c r="E224" s="139">
        <v>0.72360632000000003</v>
      </c>
      <c r="F224" s="140">
        <v>0.16668258999999999</v>
      </c>
      <c r="G224" s="139">
        <v>0.10971109</v>
      </c>
      <c r="H224" s="146">
        <v>25</v>
      </c>
      <c r="I224" s="146">
        <v>0</v>
      </c>
    </row>
    <row r="225" spans="1:9" ht="17.100000000000001" customHeight="1" x14ac:dyDescent="0.3">
      <c r="A225" s="167" t="s">
        <v>202</v>
      </c>
      <c r="B225" s="168">
        <v>2015</v>
      </c>
      <c r="C225" s="169">
        <v>11</v>
      </c>
      <c r="D225" s="167" t="s">
        <v>206</v>
      </c>
      <c r="E225" s="139">
        <v>0.79400470000000001</v>
      </c>
      <c r="F225" s="140">
        <v>0.16977465</v>
      </c>
      <c r="G225" s="139">
        <v>3.622065E-2</v>
      </c>
      <c r="H225" s="146">
        <v>25</v>
      </c>
      <c r="I225" s="146">
        <v>0</v>
      </c>
    </row>
    <row r="226" spans="1:9" ht="17.100000000000001" customHeight="1" x14ac:dyDescent="0.3">
      <c r="A226" s="167" t="s">
        <v>202</v>
      </c>
      <c r="B226" s="168">
        <v>2015</v>
      </c>
      <c r="C226" s="169">
        <v>12</v>
      </c>
      <c r="D226" s="167" t="s">
        <v>266</v>
      </c>
      <c r="E226" s="139">
        <v>0.91710643000000003</v>
      </c>
      <c r="F226" s="140">
        <v>8.289357E-2</v>
      </c>
      <c r="G226" s="139">
        <v>0</v>
      </c>
      <c r="H226" s="146">
        <v>26</v>
      </c>
      <c r="I226" s="146">
        <v>0</v>
      </c>
    </row>
    <row r="227" spans="1:9" ht="17.100000000000001" customHeight="1" x14ac:dyDescent="0.3">
      <c r="A227" s="167" t="s">
        <v>202</v>
      </c>
      <c r="B227" s="168">
        <v>2015</v>
      </c>
      <c r="C227" s="169">
        <v>13</v>
      </c>
      <c r="D227" s="167" t="s">
        <v>7</v>
      </c>
      <c r="E227" s="139">
        <v>0.89208359999999998</v>
      </c>
      <c r="F227" s="140">
        <v>0.1079164</v>
      </c>
      <c r="G227" s="139">
        <v>0</v>
      </c>
      <c r="H227" s="146">
        <v>27</v>
      </c>
      <c r="I227" s="146">
        <v>0</v>
      </c>
    </row>
    <row r="228" spans="1:9" ht="35.1" customHeight="1" x14ac:dyDescent="0.3">
      <c r="A228" s="167" t="s">
        <v>202</v>
      </c>
      <c r="B228" s="168">
        <v>2015</v>
      </c>
      <c r="C228" s="169">
        <v>14</v>
      </c>
      <c r="D228" s="137" t="s">
        <v>278</v>
      </c>
      <c r="E228" s="139">
        <v>0.84624891000000002</v>
      </c>
      <c r="F228" s="140">
        <v>8.289357E-2</v>
      </c>
      <c r="G228" s="139">
        <v>7.0857519999999993E-2</v>
      </c>
      <c r="H228" s="146">
        <v>26</v>
      </c>
      <c r="I228" s="146">
        <v>0</v>
      </c>
    </row>
    <row r="229" spans="1:9" ht="17.100000000000001" customHeight="1" x14ac:dyDescent="0.3">
      <c r="A229" s="167" t="s">
        <v>202</v>
      </c>
      <c r="B229" s="168">
        <v>2015</v>
      </c>
      <c r="C229" s="169">
        <v>15</v>
      </c>
      <c r="D229" s="167" t="s">
        <v>57</v>
      </c>
      <c r="E229" s="139">
        <v>0.77866546000000003</v>
      </c>
      <c r="F229" s="140">
        <v>0.15329195000000001</v>
      </c>
      <c r="G229" s="139">
        <v>6.804259E-2</v>
      </c>
      <c r="H229" s="146">
        <v>27</v>
      </c>
      <c r="I229" s="146">
        <v>0</v>
      </c>
    </row>
    <row r="230" spans="1:9" ht="17.100000000000001" customHeight="1" x14ac:dyDescent="0.3">
      <c r="A230" s="167" t="s">
        <v>202</v>
      </c>
      <c r="B230" s="168">
        <v>2015</v>
      </c>
      <c r="C230" s="169">
        <v>16</v>
      </c>
      <c r="D230" s="167" t="s">
        <v>8</v>
      </c>
      <c r="E230" s="139">
        <v>0.87573626999999998</v>
      </c>
      <c r="F230" s="140">
        <v>8.289357E-2</v>
      </c>
      <c r="G230" s="139">
        <v>4.1370160000000003E-2</v>
      </c>
      <c r="H230" s="146">
        <v>26</v>
      </c>
      <c r="I230" s="146">
        <v>0</v>
      </c>
    </row>
    <row r="231" spans="1:9" ht="17.100000000000001" customHeight="1" x14ac:dyDescent="0.3">
      <c r="A231" s="167" t="s">
        <v>202</v>
      </c>
      <c r="B231" s="168">
        <v>2015</v>
      </c>
      <c r="C231" s="169">
        <v>17</v>
      </c>
      <c r="D231" s="167" t="s">
        <v>209</v>
      </c>
      <c r="E231" s="139">
        <v>0.61384978999999995</v>
      </c>
      <c r="F231" s="140">
        <v>0.27838096000000001</v>
      </c>
      <c r="G231" s="139">
        <v>0.10776925</v>
      </c>
      <c r="H231" s="146">
        <v>27</v>
      </c>
      <c r="I231" s="146">
        <v>0</v>
      </c>
    </row>
    <row r="232" spans="1:9" ht="17.100000000000001" customHeight="1" x14ac:dyDescent="0.3">
      <c r="A232" s="167" t="s">
        <v>202</v>
      </c>
      <c r="B232" s="168">
        <v>2015</v>
      </c>
      <c r="C232" s="169">
        <v>18</v>
      </c>
      <c r="D232" s="167" t="s">
        <v>10</v>
      </c>
      <c r="E232" s="139">
        <v>0.52183584000000005</v>
      </c>
      <c r="F232" s="140">
        <v>0.3684134</v>
      </c>
      <c r="G232" s="139">
        <v>0.10975076</v>
      </c>
      <c r="H232" s="146">
        <v>26</v>
      </c>
      <c r="I232" s="146">
        <v>0</v>
      </c>
    </row>
    <row r="233" spans="1:9" ht="35.1" customHeight="1" x14ac:dyDescent="0.3">
      <c r="A233" s="167" t="s">
        <v>202</v>
      </c>
      <c r="B233" s="168">
        <v>2015</v>
      </c>
      <c r="C233" s="169">
        <v>19</v>
      </c>
      <c r="D233" s="137" t="s">
        <v>279</v>
      </c>
      <c r="E233" s="139">
        <v>0.75874587000000004</v>
      </c>
      <c r="F233" s="140">
        <v>0.2095649</v>
      </c>
      <c r="G233" s="139">
        <v>3.168924E-2</v>
      </c>
      <c r="H233" s="146">
        <v>24</v>
      </c>
      <c r="I233" s="146">
        <v>2</v>
      </c>
    </row>
    <row r="234" spans="1:9" ht="17.100000000000001" customHeight="1" x14ac:dyDescent="0.3">
      <c r="A234" s="167" t="s">
        <v>202</v>
      </c>
      <c r="B234" s="168">
        <v>2015</v>
      </c>
      <c r="C234" s="169">
        <v>20</v>
      </c>
      <c r="D234" s="167" t="s">
        <v>211</v>
      </c>
      <c r="E234" s="139">
        <v>0.76347233999999997</v>
      </c>
      <c r="F234" s="140">
        <v>0.12428277</v>
      </c>
      <c r="G234" s="139">
        <v>0.11224489</v>
      </c>
      <c r="H234" s="146">
        <v>26</v>
      </c>
      <c r="I234" s="146" t="s">
        <v>114</v>
      </c>
    </row>
    <row r="235" spans="1:9" ht="17.100000000000001" customHeight="1" x14ac:dyDescent="0.3">
      <c r="A235" s="167" t="s">
        <v>202</v>
      </c>
      <c r="B235" s="168">
        <v>2015</v>
      </c>
      <c r="C235" s="169">
        <v>21</v>
      </c>
      <c r="D235" s="167" t="s">
        <v>12</v>
      </c>
      <c r="E235" s="139">
        <v>0.42445669000000003</v>
      </c>
      <c r="F235" s="140">
        <v>0.47035485999999999</v>
      </c>
      <c r="G235" s="139">
        <v>0.10518843999999999</v>
      </c>
      <c r="H235" s="146">
        <v>26</v>
      </c>
      <c r="I235" s="146">
        <v>1</v>
      </c>
    </row>
    <row r="236" spans="1:9" ht="17.100000000000001" customHeight="1" x14ac:dyDescent="0.3">
      <c r="A236" s="167" t="s">
        <v>202</v>
      </c>
      <c r="B236" s="168">
        <v>2015</v>
      </c>
      <c r="C236" s="169">
        <v>22</v>
      </c>
      <c r="D236" s="167" t="s">
        <v>13</v>
      </c>
      <c r="E236" s="139">
        <v>0.38984862999999997</v>
      </c>
      <c r="F236" s="140">
        <v>0.48197656</v>
      </c>
      <c r="G236" s="139">
        <v>0.12817481</v>
      </c>
      <c r="H236" s="146">
        <v>23</v>
      </c>
      <c r="I236" s="146">
        <v>2</v>
      </c>
    </row>
    <row r="237" spans="1:9" ht="17.100000000000001" customHeight="1" x14ac:dyDescent="0.3">
      <c r="A237" s="167" t="s">
        <v>202</v>
      </c>
      <c r="B237" s="168">
        <v>2015</v>
      </c>
      <c r="C237" s="169">
        <v>23</v>
      </c>
      <c r="D237" s="167" t="s">
        <v>14</v>
      </c>
      <c r="E237" s="139">
        <v>0.38055675</v>
      </c>
      <c r="F237" s="140">
        <v>0.3475819</v>
      </c>
      <c r="G237" s="139">
        <v>0.27186135</v>
      </c>
      <c r="H237" s="146">
        <v>26</v>
      </c>
      <c r="I237" s="146">
        <v>1</v>
      </c>
    </row>
    <row r="238" spans="1:9" ht="17.100000000000001" customHeight="1" x14ac:dyDescent="0.3">
      <c r="A238" s="167" t="s">
        <v>202</v>
      </c>
      <c r="B238" s="168">
        <v>2015</v>
      </c>
      <c r="C238" s="169">
        <v>24</v>
      </c>
      <c r="D238" s="167" t="s">
        <v>212</v>
      </c>
      <c r="E238" s="139">
        <v>0.42913551</v>
      </c>
      <c r="F238" s="140">
        <v>0.41726664000000002</v>
      </c>
      <c r="G238" s="139">
        <v>0.15359785000000001</v>
      </c>
      <c r="H238" s="146">
        <v>26</v>
      </c>
      <c r="I238" s="146">
        <v>1</v>
      </c>
    </row>
    <row r="239" spans="1:9" ht="17.100000000000001" customHeight="1" x14ac:dyDescent="0.3">
      <c r="A239" s="167" t="s">
        <v>202</v>
      </c>
      <c r="B239" s="168">
        <v>2015</v>
      </c>
      <c r="C239" s="169">
        <v>25</v>
      </c>
      <c r="D239" s="167" t="s">
        <v>16</v>
      </c>
      <c r="E239" s="139">
        <v>0.49282002000000003</v>
      </c>
      <c r="F239" s="140">
        <v>0.35358212999999999</v>
      </c>
      <c r="G239" s="139">
        <v>0.15359785000000001</v>
      </c>
      <c r="H239" s="146">
        <v>26</v>
      </c>
      <c r="I239" s="146">
        <v>1</v>
      </c>
    </row>
    <row r="240" spans="1:9" ht="17.100000000000001" customHeight="1" x14ac:dyDescent="0.3">
      <c r="A240" s="167" t="s">
        <v>202</v>
      </c>
      <c r="B240" s="168">
        <v>2015</v>
      </c>
      <c r="C240" s="169">
        <v>26</v>
      </c>
      <c r="D240" s="167" t="s">
        <v>58</v>
      </c>
      <c r="E240" s="139">
        <v>0.61113152000000004</v>
      </c>
      <c r="F240" s="140">
        <v>0.19390046</v>
      </c>
      <c r="G240" s="139">
        <v>0.19496801</v>
      </c>
      <c r="H240" s="146">
        <v>26</v>
      </c>
      <c r="I240" s="146">
        <v>1</v>
      </c>
    </row>
    <row r="241" spans="1:9" ht="17.100000000000001" customHeight="1" x14ac:dyDescent="0.3">
      <c r="A241" s="167" t="s">
        <v>202</v>
      </c>
      <c r="B241" s="168">
        <v>2015</v>
      </c>
      <c r="C241" s="169">
        <v>27</v>
      </c>
      <c r="D241" s="167" t="s">
        <v>17</v>
      </c>
      <c r="E241" s="139">
        <v>0.62638671999999995</v>
      </c>
      <c r="F241" s="140">
        <v>0.25443327999999998</v>
      </c>
      <c r="G241" s="139">
        <v>0.11917999999999999</v>
      </c>
      <c r="H241" s="146">
        <v>27</v>
      </c>
      <c r="I241" s="146">
        <v>0</v>
      </c>
    </row>
    <row r="242" spans="1:9" ht="17.100000000000001" customHeight="1" x14ac:dyDescent="0.3">
      <c r="A242" s="167" t="s">
        <v>213</v>
      </c>
      <c r="B242" s="168">
        <v>2015</v>
      </c>
      <c r="C242" s="169">
        <v>28</v>
      </c>
      <c r="D242" s="167" t="s">
        <v>18</v>
      </c>
      <c r="E242" s="139">
        <v>0.81263026999999999</v>
      </c>
      <c r="F242" s="140">
        <v>0.10776925</v>
      </c>
      <c r="G242" s="139">
        <v>7.9600480000000001E-2</v>
      </c>
      <c r="H242" s="146">
        <v>27</v>
      </c>
      <c r="I242" s="146" t="s">
        <v>114</v>
      </c>
    </row>
    <row r="243" spans="1:9" ht="35.1" customHeight="1" x14ac:dyDescent="0.3">
      <c r="A243" s="167" t="s">
        <v>202</v>
      </c>
      <c r="B243" s="168">
        <v>2015</v>
      </c>
      <c r="C243" s="169">
        <v>29</v>
      </c>
      <c r="D243" s="137" t="s">
        <v>267</v>
      </c>
      <c r="E243" s="139">
        <v>0.80487874999999998</v>
      </c>
      <c r="F243" s="140">
        <v>8.289357E-2</v>
      </c>
      <c r="G243" s="139">
        <v>0.11222769</v>
      </c>
      <c r="H243" s="146">
        <v>26</v>
      </c>
      <c r="I243" s="146">
        <v>0</v>
      </c>
    </row>
    <row r="244" spans="1:9" ht="17.100000000000001" customHeight="1" x14ac:dyDescent="0.3">
      <c r="A244" s="167" t="s">
        <v>202</v>
      </c>
      <c r="B244" s="168">
        <v>2015</v>
      </c>
      <c r="C244" s="169">
        <v>30</v>
      </c>
      <c r="D244" s="167" t="s">
        <v>19</v>
      </c>
      <c r="E244" s="139">
        <v>0.55390170999999999</v>
      </c>
      <c r="F244" s="140">
        <v>0.29860237000000001</v>
      </c>
      <c r="G244" s="139">
        <v>0.14749592</v>
      </c>
      <c r="H244" s="146">
        <v>27</v>
      </c>
      <c r="I244" s="146">
        <v>0</v>
      </c>
    </row>
    <row r="245" spans="1:9" ht="17.100000000000001" customHeight="1" x14ac:dyDescent="0.3">
      <c r="A245" s="167" t="s">
        <v>202</v>
      </c>
      <c r="B245" s="168">
        <v>2015</v>
      </c>
      <c r="C245" s="169">
        <v>31</v>
      </c>
      <c r="D245" s="167" t="s">
        <v>20</v>
      </c>
      <c r="E245" s="139">
        <v>0.47343517000000002</v>
      </c>
      <c r="F245" s="140">
        <v>0.29946843000000001</v>
      </c>
      <c r="G245" s="139">
        <v>0.2270964</v>
      </c>
      <c r="H245" s="146">
        <v>27</v>
      </c>
      <c r="I245" s="146">
        <v>0</v>
      </c>
    </row>
    <row r="246" spans="1:9" ht="17.100000000000001" customHeight="1" x14ac:dyDescent="0.3">
      <c r="A246" s="167" t="s">
        <v>202</v>
      </c>
      <c r="B246" s="168">
        <v>2015</v>
      </c>
      <c r="C246" s="169">
        <v>32</v>
      </c>
      <c r="D246" s="167" t="s">
        <v>21</v>
      </c>
      <c r="E246" s="139">
        <v>0.33534461999999998</v>
      </c>
      <c r="F246" s="140">
        <v>0.51105752999999998</v>
      </c>
      <c r="G246" s="139">
        <v>0.15359785000000001</v>
      </c>
      <c r="H246" s="146">
        <v>26</v>
      </c>
      <c r="I246" s="146">
        <v>0</v>
      </c>
    </row>
    <row r="247" spans="1:9" ht="17.100000000000001" customHeight="1" x14ac:dyDescent="0.3">
      <c r="A247" s="167" t="s">
        <v>202</v>
      </c>
      <c r="B247" s="168">
        <v>2015</v>
      </c>
      <c r="C247" s="169">
        <v>33</v>
      </c>
      <c r="D247" s="167" t="s">
        <v>22</v>
      </c>
      <c r="E247" s="139">
        <v>0.28710341</v>
      </c>
      <c r="F247" s="140">
        <v>0.50671613000000004</v>
      </c>
      <c r="G247" s="139">
        <v>0.20618046000000001</v>
      </c>
      <c r="H247" s="146">
        <v>24</v>
      </c>
      <c r="I247" s="146">
        <v>3</v>
      </c>
    </row>
    <row r="248" spans="1:9" ht="35.1" customHeight="1" x14ac:dyDescent="0.3">
      <c r="A248" s="167" t="s">
        <v>202</v>
      </c>
      <c r="B248" s="168">
        <v>2015</v>
      </c>
      <c r="C248" s="169">
        <v>34</v>
      </c>
      <c r="D248" s="137" t="s">
        <v>268</v>
      </c>
      <c r="E248" s="139">
        <v>0.37104714</v>
      </c>
      <c r="F248" s="140">
        <v>0.58384340999999995</v>
      </c>
      <c r="G248" s="139">
        <v>4.5109450000000002E-2</v>
      </c>
      <c r="H248" s="146">
        <v>24</v>
      </c>
      <c r="I248" s="146">
        <v>3</v>
      </c>
    </row>
    <row r="249" spans="1:9" ht="17.100000000000001" customHeight="1" x14ac:dyDescent="0.3">
      <c r="A249" s="167" t="s">
        <v>202</v>
      </c>
      <c r="B249" s="168">
        <v>2015</v>
      </c>
      <c r="C249" s="169">
        <v>35</v>
      </c>
      <c r="D249" s="167" t="s">
        <v>59</v>
      </c>
      <c r="E249" s="139">
        <v>0.81248312</v>
      </c>
      <c r="F249" s="140">
        <v>0.14779022</v>
      </c>
      <c r="G249" s="139">
        <v>3.9726669999999999E-2</v>
      </c>
      <c r="H249" s="146">
        <v>27</v>
      </c>
      <c r="I249" s="146">
        <v>0</v>
      </c>
    </row>
    <row r="250" spans="1:9" ht="17.100000000000001" customHeight="1" x14ac:dyDescent="0.3">
      <c r="A250" s="167" t="s">
        <v>202</v>
      </c>
      <c r="B250" s="168">
        <v>2015</v>
      </c>
      <c r="C250" s="169">
        <v>36</v>
      </c>
      <c r="D250" s="167" t="s">
        <v>23</v>
      </c>
      <c r="E250" s="139">
        <v>0.52823796000000001</v>
      </c>
      <c r="F250" s="140">
        <v>0.31816419000000001</v>
      </c>
      <c r="G250" s="139">
        <v>0.15359785000000001</v>
      </c>
      <c r="H250" s="146">
        <v>26</v>
      </c>
      <c r="I250" s="146">
        <v>1</v>
      </c>
    </row>
    <row r="251" spans="1:9" ht="35.1" customHeight="1" x14ac:dyDescent="0.3">
      <c r="A251" s="167" t="s">
        <v>202</v>
      </c>
      <c r="B251" s="168">
        <v>2015</v>
      </c>
      <c r="C251" s="169">
        <v>37</v>
      </c>
      <c r="D251" s="137" t="s">
        <v>269</v>
      </c>
      <c r="E251" s="139">
        <v>0.38095736000000002</v>
      </c>
      <c r="F251" s="140">
        <v>0.43182006000000001</v>
      </c>
      <c r="G251" s="139">
        <v>0.18722258999999999</v>
      </c>
      <c r="H251" s="146">
        <v>27</v>
      </c>
      <c r="I251" s="146">
        <v>0</v>
      </c>
    </row>
    <row r="252" spans="1:9" ht="53.1" customHeight="1" x14ac:dyDescent="0.3">
      <c r="A252" s="167" t="s">
        <v>202</v>
      </c>
      <c r="B252" s="168">
        <v>2015</v>
      </c>
      <c r="C252" s="169">
        <v>38</v>
      </c>
      <c r="D252" s="137" t="s">
        <v>270</v>
      </c>
      <c r="E252" s="139">
        <v>0.60733413999999997</v>
      </c>
      <c r="F252" s="140">
        <v>0.23998414000000001</v>
      </c>
      <c r="G252" s="139">
        <v>0.15268171999999999</v>
      </c>
      <c r="H252" s="146">
        <v>26</v>
      </c>
      <c r="I252" s="146">
        <v>1</v>
      </c>
    </row>
    <row r="253" spans="1:9" ht="17.100000000000001" customHeight="1" x14ac:dyDescent="0.3">
      <c r="A253" s="167" t="s">
        <v>202</v>
      </c>
      <c r="B253" s="168">
        <v>2015</v>
      </c>
      <c r="C253" s="169">
        <v>39</v>
      </c>
      <c r="D253" s="167" t="s">
        <v>25</v>
      </c>
      <c r="E253" s="139">
        <v>0.76335534999999999</v>
      </c>
      <c r="F253" s="140">
        <v>0.20715729999999999</v>
      </c>
      <c r="G253" s="139">
        <v>2.9487360000000001E-2</v>
      </c>
      <c r="H253" s="146">
        <v>26</v>
      </c>
      <c r="I253" s="146">
        <v>1</v>
      </c>
    </row>
    <row r="254" spans="1:9" ht="17.100000000000001" customHeight="1" x14ac:dyDescent="0.3">
      <c r="A254" s="167" t="s">
        <v>202</v>
      </c>
      <c r="B254" s="168">
        <v>2015</v>
      </c>
      <c r="C254" s="169">
        <v>40</v>
      </c>
      <c r="D254" s="167" t="s">
        <v>217</v>
      </c>
      <c r="E254" s="139">
        <v>0.81839213</v>
      </c>
      <c r="F254" s="140">
        <v>0.11356528</v>
      </c>
      <c r="G254" s="139">
        <v>6.804259E-2</v>
      </c>
      <c r="H254" s="146">
        <v>27</v>
      </c>
      <c r="I254" s="146" t="s">
        <v>114</v>
      </c>
    </row>
    <row r="255" spans="1:9" ht="17.100000000000001" customHeight="1" x14ac:dyDescent="0.3">
      <c r="A255" s="167" t="s">
        <v>202</v>
      </c>
      <c r="B255" s="168">
        <v>2015</v>
      </c>
      <c r="C255" s="169">
        <v>41</v>
      </c>
      <c r="D255" s="167" t="s">
        <v>218</v>
      </c>
      <c r="E255" s="139">
        <v>0.59833093000000004</v>
      </c>
      <c r="F255" s="140">
        <v>0.26094822000000001</v>
      </c>
      <c r="G255" s="139">
        <v>0.14072085000000001</v>
      </c>
      <c r="H255" s="146">
        <v>27</v>
      </c>
      <c r="I255" s="146">
        <v>0</v>
      </c>
    </row>
    <row r="256" spans="1:9" ht="17.100000000000001" customHeight="1" x14ac:dyDescent="0.3">
      <c r="A256" s="167" t="s">
        <v>202</v>
      </c>
      <c r="B256" s="168">
        <v>2015</v>
      </c>
      <c r="C256" s="169">
        <v>42</v>
      </c>
      <c r="D256" s="167" t="s">
        <v>60</v>
      </c>
      <c r="E256" s="139">
        <v>0.68061501999999996</v>
      </c>
      <c r="F256" s="140">
        <v>0.20715729999999999</v>
      </c>
      <c r="G256" s="139">
        <v>0.11222769</v>
      </c>
      <c r="H256" s="146">
        <v>26</v>
      </c>
      <c r="I256" s="146">
        <v>1</v>
      </c>
    </row>
    <row r="257" spans="1:9" ht="17.100000000000001" customHeight="1" x14ac:dyDescent="0.3">
      <c r="A257" s="167" t="s">
        <v>202</v>
      </c>
      <c r="B257" s="168">
        <v>2015</v>
      </c>
      <c r="C257" s="169">
        <v>43</v>
      </c>
      <c r="D257" s="167" t="s">
        <v>28</v>
      </c>
      <c r="E257" s="139">
        <v>0.69330312000000005</v>
      </c>
      <c r="F257" s="140">
        <v>0.23865428999999999</v>
      </c>
      <c r="G257" s="139">
        <v>6.804259E-2</v>
      </c>
      <c r="H257" s="146">
        <v>27</v>
      </c>
      <c r="I257" s="146">
        <v>0</v>
      </c>
    </row>
    <row r="258" spans="1:9" ht="17.100000000000001" customHeight="1" x14ac:dyDescent="0.3">
      <c r="A258" s="167" t="s">
        <v>202</v>
      </c>
      <c r="B258" s="168">
        <v>2015</v>
      </c>
      <c r="C258" s="169">
        <v>44</v>
      </c>
      <c r="D258" s="167" t="s">
        <v>29</v>
      </c>
      <c r="E258" s="139">
        <v>0.61713174999999998</v>
      </c>
      <c r="F258" s="140">
        <v>0.31201073000000001</v>
      </c>
      <c r="G258" s="139">
        <v>7.0857519999999993E-2</v>
      </c>
      <c r="H258" s="146">
        <v>26</v>
      </c>
      <c r="I258" s="146">
        <v>1</v>
      </c>
    </row>
    <row r="259" spans="1:9" ht="17.100000000000001" customHeight="1" x14ac:dyDescent="0.3">
      <c r="A259" s="167" t="s">
        <v>202</v>
      </c>
      <c r="B259" s="168">
        <v>2015</v>
      </c>
      <c r="C259" s="169">
        <v>45</v>
      </c>
      <c r="D259" s="167" t="s">
        <v>30</v>
      </c>
      <c r="E259" s="139">
        <v>0.65124532000000002</v>
      </c>
      <c r="F259" s="140">
        <v>0.27789715999999998</v>
      </c>
      <c r="G259" s="139">
        <v>7.0857519999999993E-2</v>
      </c>
      <c r="H259" s="146">
        <v>26</v>
      </c>
      <c r="I259" s="146">
        <v>1</v>
      </c>
    </row>
    <row r="260" spans="1:9" ht="17.100000000000001" customHeight="1" x14ac:dyDescent="0.3">
      <c r="A260" s="167" t="s">
        <v>202</v>
      </c>
      <c r="B260" s="168">
        <v>2015</v>
      </c>
      <c r="C260" s="169">
        <v>46</v>
      </c>
      <c r="D260" s="167" t="s">
        <v>31</v>
      </c>
      <c r="E260" s="139">
        <v>0.59837702999999998</v>
      </c>
      <c r="F260" s="140">
        <v>0.36189631</v>
      </c>
      <c r="G260" s="139">
        <v>3.9726669999999999E-2</v>
      </c>
      <c r="H260" s="146">
        <v>27</v>
      </c>
      <c r="I260" s="146">
        <v>0</v>
      </c>
    </row>
    <row r="261" spans="1:9" ht="17.100000000000001" customHeight="1" x14ac:dyDescent="0.3">
      <c r="A261" s="167" t="s">
        <v>202</v>
      </c>
      <c r="B261" s="168">
        <v>2015</v>
      </c>
      <c r="C261" s="169">
        <v>47</v>
      </c>
      <c r="D261" s="167" t="s">
        <v>32</v>
      </c>
      <c r="E261" s="139">
        <v>0.66524733000000003</v>
      </c>
      <c r="F261" s="140">
        <v>0.22698341999999999</v>
      </c>
      <c r="G261" s="139">
        <v>0.10776925</v>
      </c>
      <c r="H261" s="146">
        <v>27</v>
      </c>
      <c r="I261" s="146">
        <v>0</v>
      </c>
    </row>
    <row r="262" spans="1:9" ht="17.100000000000001" customHeight="1" x14ac:dyDescent="0.3">
      <c r="A262" s="167" t="s">
        <v>202</v>
      </c>
      <c r="B262" s="168">
        <v>2015</v>
      </c>
      <c r="C262" s="169">
        <v>48</v>
      </c>
      <c r="D262" s="167" t="s">
        <v>33</v>
      </c>
      <c r="E262" s="139">
        <v>0.73302979000000001</v>
      </c>
      <c r="F262" s="140">
        <v>0.18751688</v>
      </c>
      <c r="G262" s="139">
        <v>7.9453330000000003E-2</v>
      </c>
      <c r="H262" s="146">
        <v>27</v>
      </c>
      <c r="I262" s="146" t="s">
        <v>114</v>
      </c>
    </row>
    <row r="263" spans="1:9" ht="17.100000000000001" customHeight="1" x14ac:dyDescent="0.3">
      <c r="A263" s="167" t="s">
        <v>202</v>
      </c>
      <c r="B263" s="168">
        <v>2015</v>
      </c>
      <c r="C263" s="169">
        <v>49</v>
      </c>
      <c r="D263" s="167" t="s">
        <v>54</v>
      </c>
      <c r="E263" s="139">
        <v>0.75310336</v>
      </c>
      <c r="F263" s="140">
        <v>0.16057181000000001</v>
      </c>
      <c r="G263" s="139">
        <v>8.6324830000000005E-2</v>
      </c>
      <c r="H263" s="146">
        <v>25</v>
      </c>
      <c r="I263" s="146" t="s">
        <v>114</v>
      </c>
    </row>
    <row r="264" spans="1:9" ht="17.100000000000001" customHeight="1" x14ac:dyDescent="0.3">
      <c r="A264" s="167" t="s">
        <v>202</v>
      </c>
      <c r="B264" s="168">
        <v>2015</v>
      </c>
      <c r="C264" s="169">
        <v>50</v>
      </c>
      <c r="D264" s="167" t="s">
        <v>34</v>
      </c>
      <c r="E264" s="139">
        <v>0.59261516999999997</v>
      </c>
      <c r="F264" s="140">
        <v>0.33934225000000001</v>
      </c>
      <c r="G264" s="139">
        <v>6.804259E-2</v>
      </c>
      <c r="H264" s="146">
        <v>27</v>
      </c>
      <c r="I264" s="146" t="s">
        <v>114</v>
      </c>
    </row>
    <row r="265" spans="1:9" ht="17.100000000000001" customHeight="1" x14ac:dyDescent="0.3">
      <c r="A265" s="167" t="s">
        <v>202</v>
      </c>
      <c r="B265" s="168">
        <v>2015</v>
      </c>
      <c r="C265" s="169">
        <v>51</v>
      </c>
      <c r="D265" s="167" t="s">
        <v>35</v>
      </c>
      <c r="E265" s="139">
        <v>0.69261547999999995</v>
      </c>
      <c r="F265" s="140">
        <v>0.22464418999999999</v>
      </c>
      <c r="G265" s="139">
        <v>8.2740330000000001E-2</v>
      </c>
      <c r="H265" s="146">
        <v>26</v>
      </c>
      <c r="I265" s="146" t="s">
        <v>114</v>
      </c>
    </row>
    <row r="266" spans="1:9" ht="17.100000000000001" customHeight="1" x14ac:dyDescent="0.3">
      <c r="A266" s="167" t="s">
        <v>213</v>
      </c>
      <c r="B266" s="168">
        <v>2015</v>
      </c>
      <c r="C266" s="169">
        <v>52</v>
      </c>
      <c r="D266" s="167" t="s">
        <v>36</v>
      </c>
      <c r="E266" s="139">
        <v>0.72798541000000005</v>
      </c>
      <c r="F266" s="140">
        <v>0.15963366000000001</v>
      </c>
      <c r="G266" s="139">
        <v>0.11238092</v>
      </c>
      <c r="H266" s="146">
        <v>26</v>
      </c>
      <c r="I266" s="146" t="s">
        <v>114</v>
      </c>
    </row>
    <row r="267" spans="1:9" ht="35.1" customHeight="1" x14ac:dyDescent="0.3">
      <c r="A267" s="167" t="s">
        <v>202</v>
      </c>
      <c r="B267" s="168">
        <v>2015</v>
      </c>
      <c r="C267" s="169">
        <v>53</v>
      </c>
      <c r="D267" s="137" t="s">
        <v>271</v>
      </c>
      <c r="E267" s="139">
        <v>0.54592017999999998</v>
      </c>
      <c r="F267" s="140">
        <v>0.22713057</v>
      </c>
      <c r="G267" s="139">
        <v>0.22694924999999999</v>
      </c>
      <c r="H267" s="146">
        <v>27</v>
      </c>
      <c r="I267" s="146">
        <v>0</v>
      </c>
    </row>
    <row r="268" spans="1:9" ht="17.100000000000001" customHeight="1" x14ac:dyDescent="0.3">
      <c r="A268" s="167" t="s">
        <v>202</v>
      </c>
      <c r="B268" s="168">
        <v>2015</v>
      </c>
      <c r="C268" s="169">
        <v>54</v>
      </c>
      <c r="D268" s="167" t="s">
        <v>38</v>
      </c>
      <c r="E268" s="139">
        <v>0.55635129000000005</v>
      </c>
      <c r="F268" s="140">
        <v>0.29005086000000002</v>
      </c>
      <c r="G268" s="139">
        <v>0.15359785000000001</v>
      </c>
      <c r="H268" s="146">
        <v>26</v>
      </c>
      <c r="I268" s="146">
        <v>1</v>
      </c>
    </row>
    <row r="269" spans="1:9" ht="17.100000000000001" customHeight="1" x14ac:dyDescent="0.3">
      <c r="A269" s="167" t="s">
        <v>202</v>
      </c>
      <c r="B269" s="168">
        <v>2015</v>
      </c>
      <c r="C269" s="169">
        <v>55</v>
      </c>
      <c r="D269" s="167" t="s">
        <v>39</v>
      </c>
      <c r="E269" s="139">
        <v>0.65357644999999998</v>
      </c>
      <c r="F269" s="140">
        <v>0.26697020999999999</v>
      </c>
      <c r="G269" s="139">
        <v>7.9453330000000003E-2</v>
      </c>
      <c r="H269" s="146">
        <v>27</v>
      </c>
      <c r="I269" s="146">
        <v>0</v>
      </c>
    </row>
    <row r="270" spans="1:9" ht="17.100000000000001" customHeight="1" x14ac:dyDescent="0.3">
      <c r="A270" s="167" t="s">
        <v>202</v>
      </c>
      <c r="B270" s="168">
        <v>2015</v>
      </c>
      <c r="C270" s="169">
        <v>56</v>
      </c>
      <c r="D270" s="167" t="s">
        <v>272</v>
      </c>
      <c r="E270" s="139">
        <v>0.47343517000000002</v>
      </c>
      <c r="F270" s="140">
        <v>0.36765817000000001</v>
      </c>
      <c r="G270" s="139">
        <v>0.15890666000000001</v>
      </c>
      <c r="H270" s="146">
        <v>27</v>
      </c>
      <c r="I270" s="146">
        <v>0</v>
      </c>
    </row>
    <row r="271" spans="1:9" ht="35.1" customHeight="1" x14ac:dyDescent="0.3">
      <c r="A271" s="167" t="s">
        <v>202</v>
      </c>
      <c r="B271" s="168">
        <v>2015</v>
      </c>
      <c r="C271" s="169">
        <v>57</v>
      </c>
      <c r="D271" s="137" t="s">
        <v>273</v>
      </c>
      <c r="E271" s="139">
        <v>0.56976135999999999</v>
      </c>
      <c r="F271" s="140">
        <v>0.35938112</v>
      </c>
      <c r="G271" s="139">
        <v>7.0857519999999993E-2</v>
      </c>
      <c r="H271" s="146">
        <v>26</v>
      </c>
      <c r="I271" s="146">
        <v>1</v>
      </c>
    </row>
    <row r="272" spans="1:9" ht="35.1" customHeight="1" x14ac:dyDescent="0.3">
      <c r="A272" s="167" t="s">
        <v>202</v>
      </c>
      <c r="B272" s="168">
        <v>2015</v>
      </c>
      <c r="C272" s="169">
        <v>58</v>
      </c>
      <c r="D272" s="137" t="s">
        <v>274</v>
      </c>
      <c r="E272" s="139">
        <v>0.66500764000000001</v>
      </c>
      <c r="F272" s="140">
        <v>0.24973811000000001</v>
      </c>
      <c r="G272" s="139">
        <v>8.5254250000000004E-2</v>
      </c>
      <c r="H272" s="146">
        <v>25</v>
      </c>
      <c r="I272" s="146">
        <v>1</v>
      </c>
    </row>
    <row r="273" spans="1:9" ht="17.100000000000001" customHeight="1" x14ac:dyDescent="0.3">
      <c r="A273" s="167" t="s">
        <v>202</v>
      </c>
      <c r="B273" s="168">
        <v>2015</v>
      </c>
      <c r="C273" s="169">
        <v>59</v>
      </c>
      <c r="D273" s="167" t="s">
        <v>41</v>
      </c>
      <c r="E273" s="139">
        <v>0.58693978999999996</v>
      </c>
      <c r="F273" s="140">
        <v>0.25283377000000001</v>
      </c>
      <c r="G273" s="139">
        <v>0.16022644</v>
      </c>
      <c r="H273" s="146">
        <v>25</v>
      </c>
      <c r="I273" s="146">
        <v>2</v>
      </c>
    </row>
    <row r="274" spans="1:9" ht="35.1" customHeight="1" x14ac:dyDescent="0.3">
      <c r="A274" s="167" t="s">
        <v>213</v>
      </c>
      <c r="B274" s="168">
        <v>2015</v>
      </c>
      <c r="C274" s="169">
        <v>60</v>
      </c>
      <c r="D274" s="137" t="s">
        <v>275</v>
      </c>
      <c r="E274" s="139">
        <v>0.78740960999999998</v>
      </c>
      <c r="F274" s="140">
        <v>0.13532833999999999</v>
      </c>
      <c r="G274" s="139">
        <v>7.7262049999999999E-2</v>
      </c>
      <c r="H274" s="146">
        <v>24</v>
      </c>
      <c r="I274" s="146">
        <v>3</v>
      </c>
    </row>
    <row r="275" spans="1:9" ht="17.100000000000001" customHeight="1" x14ac:dyDescent="0.3">
      <c r="A275" s="167" t="s">
        <v>202</v>
      </c>
      <c r="B275" s="168">
        <v>2015</v>
      </c>
      <c r="C275" s="169">
        <v>61</v>
      </c>
      <c r="D275" s="167" t="s">
        <v>61</v>
      </c>
      <c r="E275" s="139">
        <v>0.68687374000000001</v>
      </c>
      <c r="F275" s="140">
        <v>0.20088137</v>
      </c>
      <c r="G275" s="139">
        <v>0.11224489</v>
      </c>
      <c r="H275" s="146">
        <v>26</v>
      </c>
      <c r="I275" s="146">
        <v>1</v>
      </c>
    </row>
    <row r="276" spans="1:9" ht="17.100000000000001" customHeight="1" x14ac:dyDescent="0.3">
      <c r="A276" s="167" t="s">
        <v>202</v>
      </c>
      <c r="B276" s="168">
        <v>2015</v>
      </c>
      <c r="C276" s="169">
        <v>62</v>
      </c>
      <c r="D276" s="167" t="s">
        <v>43</v>
      </c>
      <c r="E276" s="139">
        <v>0.70549302999999997</v>
      </c>
      <c r="F276" s="140">
        <v>0.21774713000000001</v>
      </c>
      <c r="G276" s="139">
        <v>7.6759839999999996E-2</v>
      </c>
      <c r="H276" s="146">
        <v>24</v>
      </c>
      <c r="I276" s="146">
        <v>3</v>
      </c>
    </row>
    <row r="277" spans="1:9" ht="35.1" customHeight="1" x14ac:dyDescent="0.3">
      <c r="A277" s="137" t="s">
        <v>276</v>
      </c>
      <c r="B277" s="168">
        <v>2015</v>
      </c>
      <c r="C277" s="169">
        <v>63</v>
      </c>
      <c r="D277" s="167" t="s">
        <v>222</v>
      </c>
      <c r="E277" s="139">
        <v>0.73893880000000001</v>
      </c>
      <c r="F277" s="140">
        <v>0.19301862</v>
      </c>
      <c r="G277" s="139">
        <v>6.804259E-2</v>
      </c>
      <c r="H277" s="146">
        <v>27</v>
      </c>
      <c r="I277" s="146" t="s">
        <v>114</v>
      </c>
    </row>
    <row r="278" spans="1:9" ht="35.1" customHeight="1" x14ac:dyDescent="0.3">
      <c r="A278" s="137" t="s">
        <v>276</v>
      </c>
      <c r="B278" s="168">
        <v>2015</v>
      </c>
      <c r="C278" s="169">
        <v>64</v>
      </c>
      <c r="D278" s="137" t="s">
        <v>277</v>
      </c>
      <c r="E278" s="139">
        <v>0.69921213000000004</v>
      </c>
      <c r="F278" s="140">
        <v>0.23274528</v>
      </c>
      <c r="G278" s="139">
        <v>6.804259E-2</v>
      </c>
      <c r="H278" s="146">
        <v>27</v>
      </c>
      <c r="I278" s="146" t="s">
        <v>114</v>
      </c>
    </row>
    <row r="279" spans="1:9" ht="35.1" customHeight="1" x14ac:dyDescent="0.3">
      <c r="A279" s="137" t="s">
        <v>276</v>
      </c>
      <c r="B279" s="168">
        <v>2015</v>
      </c>
      <c r="C279" s="169">
        <v>65</v>
      </c>
      <c r="D279" s="167" t="s">
        <v>224</v>
      </c>
      <c r="E279" s="139">
        <v>0.61329858000000004</v>
      </c>
      <c r="F279" s="140">
        <v>0.23401969</v>
      </c>
      <c r="G279" s="139">
        <v>0.15268171999999999</v>
      </c>
      <c r="H279" s="146">
        <v>26</v>
      </c>
      <c r="I279" s="146" t="s">
        <v>114</v>
      </c>
    </row>
    <row r="280" spans="1:9" ht="35.1" customHeight="1" x14ac:dyDescent="0.3">
      <c r="A280" s="137" t="s">
        <v>276</v>
      </c>
      <c r="B280" s="168">
        <v>2015</v>
      </c>
      <c r="C280" s="169">
        <v>66</v>
      </c>
      <c r="D280" s="167" t="s">
        <v>47</v>
      </c>
      <c r="E280" s="139">
        <v>0.55303564999999999</v>
      </c>
      <c r="F280" s="140">
        <v>0.30523029000000002</v>
      </c>
      <c r="G280" s="139">
        <v>0.14173406</v>
      </c>
      <c r="H280" s="146">
        <v>27</v>
      </c>
      <c r="I280" s="146" t="s">
        <v>114</v>
      </c>
    </row>
    <row r="281" spans="1:9" ht="35.1" customHeight="1" x14ac:dyDescent="0.3">
      <c r="A281" s="137" t="s">
        <v>276</v>
      </c>
      <c r="B281" s="168">
        <v>2015</v>
      </c>
      <c r="C281" s="169">
        <v>67</v>
      </c>
      <c r="D281" s="167" t="s">
        <v>48</v>
      </c>
      <c r="E281" s="139">
        <v>0.44609829000000001</v>
      </c>
      <c r="F281" s="140">
        <v>0.48571196999999999</v>
      </c>
      <c r="G281" s="139">
        <v>6.8189739999999999E-2</v>
      </c>
      <c r="H281" s="146">
        <v>27</v>
      </c>
      <c r="I281" s="146" t="s">
        <v>114</v>
      </c>
    </row>
    <row r="282" spans="1:9" ht="35.1" customHeight="1" x14ac:dyDescent="0.3">
      <c r="A282" s="137" t="s">
        <v>276</v>
      </c>
      <c r="B282" s="168">
        <v>2015</v>
      </c>
      <c r="C282" s="169">
        <v>68</v>
      </c>
      <c r="D282" s="167" t="s">
        <v>49</v>
      </c>
      <c r="E282" s="139">
        <v>0.51282143999999996</v>
      </c>
      <c r="F282" s="140">
        <v>0.37926216000000001</v>
      </c>
      <c r="G282" s="139">
        <v>0.1079164</v>
      </c>
      <c r="H282" s="146">
        <v>27</v>
      </c>
      <c r="I282" s="146" t="s">
        <v>114</v>
      </c>
    </row>
    <row r="283" spans="1:9" ht="35.1" customHeight="1" x14ac:dyDescent="0.3">
      <c r="A283" s="137" t="s">
        <v>276</v>
      </c>
      <c r="B283" s="168">
        <v>2015</v>
      </c>
      <c r="C283" s="169">
        <v>69</v>
      </c>
      <c r="D283" s="167" t="s">
        <v>225</v>
      </c>
      <c r="E283" s="139">
        <v>0.81263026999999999</v>
      </c>
      <c r="F283" s="140">
        <v>0.15905380999999999</v>
      </c>
      <c r="G283" s="139">
        <v>2.8315920000000001E-2</v>
      </c>
      <c r="H283" s="146">
        <v>27</v>
      </c>
      <c r="I283" s="146" t="s">
        <v>114</v>
      </c>
    </row>
    <row r="284" spans="1:9" ht="35.1" customHeight="1" x14ac:dyDescent="0.3">
      <c r="A284" s="137" t="s">
        <v>276</v>
      </c>
      <c r="B284" s="168">
        <v>2015</v>
      </c>
      <c r="C284" s="169">
        <v>70</v>
      </c>
      <c r="D284" s="167" t="s">
        <v>51</v>
      </c>
      <c r="E284" s="139">
        <v>0.69746679</v>
      </c>
      <c r="F284" s="140">
        <v>0.191472</v>
      </c>
      <c r="G284" s="139">
        <v>0.1110612</v>
      </c>
      <c r="H284" s="146">
        <v>26</v>
      </c>
      <c r="I284" s="146" t="s">
        <v>114</v>
      </c>
    </row>
    <row r="285" spans="1:9" ht="35.1" customHeight="1" x14ac:dyDescent="0.3">
      <c r="A285" s="137" t="s">
        <v>276</v>
      </c>
      <c r="B285" s="168">
        <v>2015</v>
      </c>
      <c r="C285" s="169">
        <v>71</v>
      </c>
      <c r="D285" s="167" t="s">
        <v>226</v>
      </c>
      <c r="E285" s="139">
        <v>0.66054477</v>
      </c>
      <c r="F285" s="140">
        <v>0.27141263999999998</v>
      </c>
      <c r="G285" s="139">
        <v>6.804259E-2</v>
      </c>
      <c r="H285" s="146">
        <v>27</v>
      </c>
      <c r="I285" s="146" t="s">
        <v>114</v>
      </c>
    </row>
    <row r="286" spans="1:9" ht="17.100000000000001" customHeight="1" x14ac:dyDescent="0.3">
      <c r="A286" s="167" t="s">
        <v>202</v>
      </c>
      <c r="B286" s="168">
        <v>2014</v>
      </c>
      <c r="C286" s="169">
        <v>1</v>
      </c>
      <c r="D286" s="167" t="s">
        <v>203</v>
      </c>
      <c r="E286" s="139">
        <v>0.71393386999999997</v>
      </c>
      <c r="F286" s="140">
        <v>0.18050467000000001</v>
      </c>
      <c r="G286" s="139">
        <v>0.10556146</v>
      </c>
      <c r="H286" s="146">
        <v>31</v>
      </c>
      <c r="I286" s="146" t="s">
        <v>114</v>
      </c>
    </row>
    <row r="287" spans="1:9" ht="17.100000000000001" customHeight="1" x14ac:dyDescent="0.3">
      <c r="A287" s="167" t="s">
        <v>202</v>
      </c>
      <c r="B287" s="168">
        <v>2014</v>
      </c>
      <c r="C287" s="169">
        <v>2</v>
      </c>
      <c r="D287" s="167" t="s">
        <v>0</v>
      </c>
      <c r="E287" s="139">
        <v>0.91469045999999998</v>
      </c>
      <c r="F287" s="140">
        <v>8.5309540000000003E-2</v>
      </c>
      <c r="G287" s="139">
        <v>0</v>
      </c>
      <c r="H287" s="146">
        <v>27</v>
      </c>
      <c r="I287" s="146" t="s">
        <v>114</v>
      </c>
    </row>
    <row r="288" spans="1:9" ht="17.100000000000001" customHeight="1" x14ac:dyDescent="0.3">
      <c r="A288" s="167" t="s">
        <v>202</v>
      </c>
      <c r="B288" s="168">
        <v>2014</v>
      </c>
      <c r="C288" s="169">
        <v>3</v>
      </c>
      <c r="D288" s="167" t="s">
        <v>1</v>
      </c>
      <c r="E288" s="139">
        <v>0.81233496000000005</v>
      </c>
      <c r="F288" s="140">
        <v>0.18766504000000001</v>
      </c>
      <c r="G288" s="139">
        <v>0</v>
      </c>
      <c r="H288" s="146">
        <v>30</v>
      </c>
      <c r="I288" s="146" t="s">
        <v>114</v>
      </c>
    </row>
    <row r="289" spans="1:9" ht="17.100000000000001" customHeight="1" x14ac:dyDescent="0.3">
      <c r="A289" s="167" t="s">
        <v>202</v>
      </c>
      <c r="B289" s="168">
        <v>2014</v>
      </c>
      <c r="C289" s="169">
        <v>4</v>
      </c>
      <c r="D289" s="167" t="s">
        <v>53</v>
      </c>
      <c r="E289" s="139">
        <v>0.93357756999999997</v>
      </c>
      <c r="F289" s="140">
        <v>6.6422430000000005E-2</v>
      </c>
      <c r="G289" s="139">
        <v>0</v>
      </c>
      <c r="H289" s="146">
        <v>29</v>
      </c>
      <c r="I289" s="146" t="s">
        <v>114</v>
      </c>
    </row>
    <row r="290" spans="1:9" ht="17.100000000000001" customHeight="1" x14ac:dyDescent="0.3">
      <c r="A290" s="167" t="s">
        <v>202</v>
      </c>
      <c r="B290" s="168">
        <v>2014</v>
      </c>
      <c r="C290" s="169">
        <v>5</v>
      </c>
      <c r="D290" s="167" t="s">
        <v>2</v>
      </c>
      <c r="E290" s="139">
        <v>0.93264409000000004</v>
      </c>
      <c r="F290" s="140">
        <v>6.7355910000000005E-2</v>
      </c>
      <c r="G290" s="139">
        <v>0</v>
      </c>
      <c r="H290" s="146">
        <v>28</v>
      </c>
      <c r="I290" s="146" t="s">
        <v>114</v>
      </c>
    </row>
    <row r="291" spans="1:9" ht="17.100000000000001" customHeight="1" x14ac:dyDescent="0.3">
      <c r="A291" s="167" t="s">
        <v>202</v>
      </c>
      <c r="B291" s="168">
        <v>2014</v>
      </c>
      <c r="C291" s="169">
        <v>6</v>
      </c>
      <c r="D291" s="167" t="s">
        <v>3</v>
      </c>
      <c r="E291" s="139">
        <v>1</v>
      </c>
      <c r="F291" s="140">
        <v>0</v>
      </c>
      <c r="G291" s="139">
        <v>0</v>
      </c>
      <c r="H291" s="146">
        <v>28</v>
      </c>
      <c r="I291" s="146" t="s">
        <v>114</v>
      </c>
    </row>
    <row r="292" spans="1:9" ht="17.100000000000001" customHeight="1" x14ac:dyDescent="0.3">
      <c r="A292" s="167" t="s">
        <v>202</v>
      </c>
      <c r="B292" s="168">
        <v>2014</v>
      </c>
      <c r="C292" s="169">
        <v>7</v>
      </c>
      <c r="D292" s="167" t="s">
        <v>56</v>
      </c>
      <c r="E292" s="139">
        <v>0.90917236999999995</v>
      </c>
      <c r="F292" s="140">
        <v>6.0168220000000001E-2</v>
      </c>
      <c r="G292" s="139">
        <v>3.06594E-2</v>
      </c>
      <c r="H292" s="146">
        <v>31</v>
      </c>
      <c r="I292" s="146" t="s">
        <v>114</v>
      </c>
    </row>
    <row r="293" spans="1:9" ht="17.100000000000001" customHeight="1" x14ac:dyDescent="0.3">
      <c r="A293" s="167" t="s">
        <v>202</v>
      </c>
      <c r="B293" s="168">
        <v>2014</v>
      </c>
      <c r="C293" s="169">
        <v>8</v>
      </c>
      <c r="D293" s="167" t="s">
        <v>4</v>
      </c>
      <c r="E293" s="139">
        <v>0.96737777000000003</v>
      </c>
      <c r="F293" s="140">
        <v>3.2622230000000002E-2</v>
      </c>
      <c r="G293" s="139">
        <v>0</v>
      </c>
      <c r="H293" s="146">
        <v>29</v>
      </c>
      <c r="I293" s="146" t="s">
        <v>114</v>
      </c>
    </row>
    <row r="294" spans="1:9" ht="17.100000000000001" customHeight="1" x14ac:dyDescent="0.3">
      <c r="A294" s="167" t="s">
        <v>202</v>
      </c>
      <c r="B294" s="168">
        <v>2014</v>
      </c>
      <c r="C294" s="169">
        <v>9</v>
      </c>
      <c r="D294" s="167" t="s">
        <v>204</v>
      </c>
      <c r="E294" s="139">
        <v>0.57792405999999996</v>
      </c>
      <c r="F294" s="140">
        <v>0.24103380999999999</v>
      </c>
      <c r="G294" s="139">
        <v>0.18104213999999999</v>
      </c>
      <c r="H294" s="146">
        <v>31</v>
      </c>
      <c r="I294" s="146">
        <v>0</v>
      </c>
    </row>
    <row r="295" spans="1:9" ht="17.100000000000001" customHeight="1" x14ac:dyDescent="0.3">
      <c r="A295" s="167" t="s">
        <v>202</v>
      </c>
      <c r="B295" s="168">
        <v>2014</v>
      </c>
      <c r="C295" s="169">
        <v>10</v>
      </c>
      <c r="D295" s="167" t="s">
        <v>205</v>
      </c>
      <c r="E295" s="139">
        <v>0.77970116</v>
      </c>
      <c r="F295" s="140">
        <v>0.12426930999999999</v>
      </c>
      <c r="G295" s="139">
        <v>9.6029530000000002E-2</v>
      </c>
      <c r="H295" s="146">
        <v>30</v>
      </c>
      <c r="I295" s="146">
        <v>0</v>
      </c>
    </row>
    <row r="296" spans="1:9" ht="17.100000000000001" customHeight="1" x14ac:dyDescent="0.3">
      <c r="A296" s="167" t="s">
        <v>202</v>
      </c>
      <c r="B296" s="168">
        <v>2014</v>
      </c>
      <c r="C296" s="169">
        <v>11</v>
      </c>
      <c r="D296" s="167" t="s">
        <v>206</v>
      </c>
      <c r="E296" s="139">
        <v>0.85488058</v>
      </c>
      <c r="F296" s="140">
        <v>0.11127778000000001</v>
      </c>
      <c r="G296" s="139">
        <v>3.3841639999999999E-2</v>
      </c>
      <c r="H296" s="146">
        <v>29</v>
      </c>
      <c r="I296" s="146">
        <v>0</v>
      </c>
    </row>
    <row r="297" spans="1:9" ht="17.100000000000001" customHeight="1" x14ac:dyDescent="0.3">
      <c r="A297" s="167" t="s">
        <v>202</v>
      </c>
      <c r="B297" s="168">
        <v>2014</v>
      </c>
      <c r="C297" s="169">
        <v>12</v>
      </c>
      <c r="D297" s="167" t="s">
        <v>266</v>
      </c>
      <c r="E297" s="139">
        <v>0.90629957999999999</v>
      </c>
      <c r="F297" s="140">
        <v>6.2071290000000001E-2</v>
      </c>
      <c r="G297" s="139">
        <v>3.1629129999999998E-2</v>
      </c>
      <c r="H297" s="146">
        <v>30</v>
      </c>
      <c r="I297" s="146">
        <v>0</v>
      </c>
    </row>
    <row r="298" spans="1:9" ht="17.100000000000001" customHeight="1" x14ac:dyDescent="0.3">
      <c r="A298" s="167" t="s">
        <v>202</v>
      </c>
      <c r="B298" s="168">
        <v>2014</v>
      </c>
      <c r="C298" s="169">
        <v>13</v>
      </c>
      <c r="D298" s="167" t="s">
        <v>7</v>
      </c>
      <c r="E298" s="139">
        <v>0.93792871</v>
      </c>
      <c r="F298" s="140">
        <v>6.2071290000000001E-2</v>
      </c>
      <c r="G298" s="139">
        <v>0</v>
      </c>
      <c r="H298" s="146">
        <v>30</v>
      </c>
      <c r="I298" s="146">
        <v>0</v>
      </c>
    </row>
    <row r="299" spans="1:9" ht="35.1" customHeight="1" x14ac:dyDescent="0.3">
      <c r="A299" s="167" t="s">
        <v>202</v>
      </c>
      <c r="B299" s="168">
        <v>2014</v>
      </c>
      <c r="C299" s="169">
        <v>14</v>
      </c>
      <c r="D299" s="137" t="s">
        <v>278</v>
      </c>
      <c r="E299" s="139">
        <v>0.86179969000000001</v>
      </c>
      <c r="F299" s="140">
        <v>0.13820030999999999</v>
      </c>
      <c r="G299" s="139">
        <v>0</v>
      </c>
      <c r="H299" s="146">
        <v>30</v>
      </c>
      <c r="I299" s="146">
        <v>0</v>
      </c>
    </row>
    <row r="300" spans="1:9" ht="17.100000000000001" customHeight="1" x14ac:dyDescent="0.3">
      <c r="A300" s="167" t="s">
        <v>202</v>
      </c>
      <c r="B300" s="168">
        <v>2014</v>
      </c>
      <c r="C300" s="169">
        <v>15</v>
      </c>
      <c r="D300" s="167" t="s">
        <v>57</v>
      </c>
      <c r="E300" s="139">
        <v>0.90806527000000004</v>
      </c>
      <c r="F300" s="140">
        <v>6.1275330000000003E-2</v>
      </c>
      <c r="G300" s="139">
        <v>3.06594E-2</v>
      </c>
      <c r="H300" s="146">
        <v>31</v>
      </c>
      <c r="I300" s="146">
        <v>0</v>
      </c>
    </row>
    <row r="301" spans="1:9" ht="17.100000000000001" customHeight="1" x14ac:dyDescent="0.3">
      <c r="A301" s="167" t="s">
        <v>202</v>
      </c>
      <c r="B301" s="168">
        <v>2014</v>
      </c>
      <c r="C301" s="169">
        <v>16</v>
      </c>
      <c r="D301" s="167" t="s">
        <v>8</v>
      </c>
      <c r="E301" s="139">
        <v>0.90446486000000004</v>
      </c>
      <c r="F301" s="140">
        <v>6.2872929999999994E-2</v>
      </c>
      <c r="G301" s="139">
        <v>3.2662209999999997E-2</v>
      </c>
      <c r="H301" s="146">
        <v>29</v>
      </c>
      <c r="I301" s="146">
        <v>0</v>
      </c>
    </row>
    <row r="302" spans="1:9" ht="17.100000000000001" customHeight="1" x14ac:dyDescent="0.3">
      <c r="A302" s="167" t="s">
        <v>202</v>
      </c>
      <c r="B302" s="168">
        <v>2014</v>
      </c>
      <c r="C302" s="169">
        <v>17</v>
      </c>
      <c r="D302" s="167" t="s">
        <v>209</v>
      </c>
      <c r="E302" s="139">
        <v>0.71726210000000001</v>
      </c>
      <c r="F302" s="140">
        <v>0.25107259999999998</v>
      </c>
      <c r="G302" s="139">
        <v>3.16653E-2</v>
      </c>
      <c r="H302" s="146">
        <v>30</v>
      </c>
      <c r="I302" s="146">
        <v>1</v>
      </c>
    </row>
    <row r="303" spans="1:9" ht="17.100000000000001" customHeight="1" x14ac:dyDescent="0.3">
      <c r="A303" s="167" t="s">
        <v>202</v>
      </c>
      <c r="B303" s="168">
        <v>2014</v>
      </c>
      <c r="C303" s="169">
        <v>18</v>
      </c>
      <c r="D303" s="167" t="s">
        <v>10</v>
      </c>
      <c r="E303" s="139">
        <v>0.51289532999999998</v>
      </c>
      <c r="F303" s="140">
        <v>0.36046140999999998</v>
      </c>
      <c r="G303" s="139">
        <v>0.12664327</v>
      </c>
      <c r="H303" s="146">
        <v>30</v>
      </c>
      <c r="I303" s="146">
        <v>0</v>
      </c>
    </row>
    <row r="304" spans="1:9" ht="35.1" customHeight="1" x14ac:dyDescent="0.3">
      <c r="A304" s="167" t="s">
        <v>202</v>
      </c>
      <c r="B304" s="168">
        <v>2014</v>
      </c>
      <c r="C304" s="169">
        <v>19</v>
      </c>
      <c r="D304" s="137" t="s">
        <v>279</v>
      </c>
      <c r="E304" s="139">
        <v>0.84071220000000002</v>
      </c>
      <c r="F304" s="140">
        <v>9.4887399999999997E-2</v>
      </c>
      <c r="G304" s="139">
        <v>6.4400390000000002E-2</v>
      </c>
      <c r="H304" s="146">
        <v>30</v>
      </c>
      <c r="I304" s="146">
        <v>1</v>
      </c>
    </row>
    <row r="305" spans="1:9" ht="17.100000000000001" customHeight="1" x14ac:dyDescent="0.3">
      <c r="A305" s="167" t="s">
        <v>202</v>
      </c>
      <c r="B305" s="168">
        <v>2014</v>
      </c>
      <c r="C305" s="169">
        <v>20</v>
      </c>
      <c r="D305" s="167" t="s">
        <v>211</v>
      </c>
      <c r="E305" s="139">
        <v>0.76770291999999996</v>
      </c>
      <c r="F305" s="140">
        <v>0.16601038000000001</v>
      </c>
      <c r="G305" s="139">
        <v>6.6286700000000004E-2</v>
      </c>
      <c r="H305" s="146">
        <v>29</v>
      </c>
      <c r="I305" s="146" t="s">
        <v>114</v>
      </c>
    </row>
    <row r="306" spans="1:9" ht="17.100000000000001" customHeight="1" x14ac:dyDescent="0.3">
      <c r="A306" s="167" t="s">
        <v>202</v>
      </c>
      <c r="B306" s="168">
        <v>2014</v>
      </c>
      <c r="C306" s="169">
        <v>21</v>
      </c>
      <c r="D306" s="167" t="s">
        <v>12</v>
      </c>
      <c r="E306" s="139">
        <v>0.54334294000000005</v>
      </c>
      <c r="F306" s="140">
        <v>0.30328068000000002</v>
      </c>
      <c r="G306" s="139">
        <v>0.15337638000000001</v>
      </c>
      <c r="H306" s="146">
        <v>31</v>
      </c>
      <c r="I306" s="146">
        <v>0</v>
      </c>
    </row>
    <row r="307" spans="1:9" ht="17.100000000000001" customHeight="1" x14ac:dyDescent="0.3">
      <c r="A307" s="167" t="s">
        <v>202</v>
      </c>
      <c r="B307" s="168">
        <v>2014</v>
      </c>
      <c r="C307" s="169">
        <v>22</v>
      </c>
      <c r="D307" s="167" t="s">
        <v>13</v>
      </c>
      <c r="E307" s="139">
        <v>0.45244042000000001</v>
      </c>
      <c r="F307" s="140">
        <v>0.38945876000000001</v>
      </c>
      <c r="G307" s="139">
        <v>0.15810082</v>
      </c>
      <c r="H307" s="146">
        <v>30</v>
      </c>
      <c r="I307" s="146">
        <v>0</v>
      </c>
    </row>
    <row r="308" spans="1:9" ht="17.100000000000001" customHeight="1" x14ac:dyDescent="0.3">
      <c r="A308" s="167" t="s">
        <v>202</v>
      </c>
      <c r="B308" s="168">
        <v>2014</v>
      </c>
      <c r="C308" s="169">
        <v>23</v>
      </c>
      <c r="D308" s="167" t="s">
        <v>14</v>
      </c>
      <c r="E308" s="139">
        <v>0.36299313</v>
      </c>
      <c r="F308" s="140">
        <v>0.42542816999999999</v>
      </c>
      <c r="G308" s="139">
        <v>0.21157870000000001</v>
      </c>
      <c r="H308" s="146">
        <v>31</v>
      </c>
      <c r="I308" s="146">
        <v>0</v>
      </c>
    </row>
    <row r="309" spans="1:9" ht="17.100000000000001" customHeight="1" x14ac:dyDescent="0.3">
      <c r="A309" s="167" t="s">
        <v>202</v>
      </c>
      <c r="B309" s="168">
        <v>2014</v>
      </c>
      <c r="C309" s="169">
        <v>24</v>
      </c>
      <c r="D309" s="167" t="s">
        <v>212</v>
      </c>
      <c r="E309" s="139">
        <v>0.47985439000000002</v>
      </c>
      <c r="F309" s="140">
        <v>0.39043865999999999</v>
      </c>
      <c r="G309" s="139">
        <v>0.12970694999999999</v>
      </c>
      <c r="H309" s="146">
        <v>29</v>
      </c>
      <c r="I309" s="146">
        <v>0</v>
      </c>
    </row>
    <row r="310" spans="1:9" ht="17.100000000000001" customHeight="1" x14ac:dyDescent="0.3">
      <c r="A310" s="167" t="s">
        <v>202</v>
      </c>
      <c r="B310" s="168">
        <v>2014</v>
      </c>
      <c r="C310" s="169">
        <v>25</v>
      </c>
      <c r="D310" s="167" t="s">
        <v>16</v>
      </c>
      <c r="E310" s="139">
        <v>0.49747715999999997</v>
      </c>
      <c r="F310" s="140">
        <v>0.34442202999999999</v>
      </c>
      <c r="G310" s="139">
        <v>0.15810082</v>
      </c>
      <c r="H310" s="146">
        <v>30</v>
      </c>
      <c r="I310" s="146">
        <v>0</v>
      </c>
    </row>
    <row r="311" spans="1:9" ht="17.100000000000001" customHeight="1" x14ac:dyDescent="0.3">
      <c r="A311" s="167" t="s">
        <v>202</v>
      </c>
      <c r="B311" s="168">
        <v>2014</v>
      </c>
      <c r="C311" s="169">
        <v>26</v>
      </c>
      <c r="D311" s="167" t="s">
        <v>58</v>
      </c>
      <c r="E311" s="139">
        <v>0.69928078000000005</v>
      </c>
      <c r="F311" s="140">
        <v>0.17306056</v>
      </c>
      <c r="G311" s="139">
        <v>0.12765866000000001</v>
      </c>
      <c r="H311" s="146">
        <v>30</v>
      </c>
      <c r="I311" s="146">
        <v>0</v>
      </c>
    </row>
    <row r="312" spans="1:9" ht="17.100000000000001" customHeight="1" x14ac:dyDescent="0.3">
      <c r="A312" s="167" t="s">
        <v>202</v>
      </c>
      <c r="B312" s="168">
        <v>2014</v>
      </c>
      <c r="C312" s="169">
        <v>27</v>
      </c>
      <c r="D312" s="167" t="s">
        <v>17</v>
      </c>
      <c r="E312" s="139">
        <v>0.58772164999999998</v>
      </c>
      <c r="F312" s="140">
        <v>0.31919302999999999</v>
      </c>
      <c r="G312" s="139">
        <v>9.3085319999999999E-2</v>
      </c>
      <c r="H312" s="146">
        <v>31</v>
      </c>
      <c r="I312" s="146">
        <v>0</v>
      </c>
    </row>
    <row r="313" spans="1:9" ht="17.100000000000001" customHeight="1" x14ac:dyDescent="0.3">
      <c r="A313" s="167" t="s">
        <v>213</v>
      </c>
      <c r="B313" s="168">
        <v>2014</v>
      </c>
      <c r="C313" s="169">
        <v>28</v>
      </c>
      <c r="D313" s="167" t="s">
        <v>18</v>
      </c>
      <c r="E313" s="139">
        <v>0.84900414999999996</v>
      </c>
      <c r="F313" s="140">
        <v>0.15099584999999999</v>
      </c>
      <c r="G313" s="139">
        <v>0</v>
      </c>
      <c r="H313" s="146">
        <v>31</v>
      </c>
      <c r="I313" s="146" t="s">
        <v>114</v>
      </c>
    </row>
    <row r="314" spans="1:9" ht="35.1" customHeight="1" x14ac:dyDescent="0.3">
      <c r="A314" s="167" t="s">
        <v>202</v>
      </c>
      <c r="B314" s="168">
        <v>2014</v>
      </c>
      <c r="C314" s="169">
        <v>29</v>
      </c>
      <c r="D314" s="137" t="s">
        <v>267</v>
      </c>
      <c r="E314" s="139">
        <v>0.78427707000000002</v>
      </c>
      <c r="F314" s="140">
        <v>0.12263762</v>
      </c>
      <c r="G314" s="139">
        <v>9.3085319999999999E-2</v>
      </c>
      <c r="H314" s="146">
        <v>31</v>
      </c>
      <c r="I314" s="146">
        <v>0</v>
      </c>
    </row>
    <row r="315" spans="1:9" ht="17.100000000000001" customHeight="1" x14ac:dyDescent="0.3">
      <c r="A315" s="167" t="s">
        <v>202</v>
      </c>
      <c r="B315" s="168">
        <v>2014</v>
      </c>
      <c r="C315" s="169">
        <v>30</v>
      </c>
      <c r="D315" s="167" t="s">
        <v>19</v>
      </c>
      <c r="E315" s="139">
        <v>0.77864091000000002</v>
      </c>
      <c r="F315" s="140">
        <v>0.12532956000000001</v>
      </c>
      <c r="G315" s="139">
        <v>9.6029530000000002E-2</v>
      </c>
      <c r="H315" s="146">
        <v>30</v>
      </c>
      <c r="I315" s="146">
        <v>0</v>
      </c>
    </row>
    <row r="316" spans="1:9" ht="17.100000000000001" customHeight="1" x14ac:dyDescent="0.3">
      <c r="A316" s="167" t="s">
        <v>202</v>
      </c>
      <c r="B316" s="168">
        <v>2014</v>
      </c>
      <c r="C316" s="169">
        <v>31</v>
      </c>
      <c r="D316" s="167" t="s">
        <v>20</v>
      </c>
      <c r="E316" s="139">
        <v>0.52736117000000005</v>
      </c>
      <c r="F316" s="140">
        <v>0.27394856000000001</v>
      </c>
      <c r="G316" s="139">
        <v>0.19869026000000001</v>
      </c>
      <c r="H316" s="146">
        <v>31</v>
      </c>
      <c r="I316" s="146">
        <v>0</v>
      </c>
    </row>
    <row r="317" spans="1:9" ht="17.100000000000001" customHeight="1" x14ac:dyDescent="0.3">
      <c r="A317" s="167" t="s">
        <v>202</v>
      </c>
      <c r="B317" s="168">
        <v>2014</v>
      </c>
      <c r="C317" s="169">
        <v>32</v>
      </c>
      <c r="D317" s="167" t="s">
        <v>21</v>
      </c>
      <c r="E317" s="139">
        <v>0.36074161999999999</v>
      </c>
      <c r="F317" s="140">
        <v>0.43428371999999998</v>
      </c>
      <c r="G317" s="139">
        <v>0.20497466</v>
      </c>
      <c r="H317" s="146">
        <v>30</v>
      </c>
      <c r="I317" s="146">
        <v>0</v>
      </c>
    </row>
    <row r="318" spans="1:9" ht="17.100000000000001" customHeight="1" x14ac:dyDescent="0.3">
      <c r="A318" s="167" t="s">
        <v>202</v>
      </c>
      <c r="B318" s="168">
        <v>2014</v>
      </c>
      <c r="C318" s="169">
        <v>33</v>
      </c>
      <c r="D318" s="167" t="s">
        <v>22</v>
      </c>
      <c r="E318" s="139">
        <v>0.20236050999999999</v>
      </c>
      <c r="F318" s="140">
        <v>0.44027889999999997</v>
      </c>
      <c r="G318" s="139">
        <v>0.35736058999999998</v>
      </c>
      <c r="H318" s="146">
        <v>30</v>
      </c>
      <c r="I318" s="146">
        <v>0</v>
      </c>
    </row>
    <row r="319" spans="1:9" ht="35.1" customHeight="1" x14ac:dyDescent="0.3">
      <c r="A319" s="167" t="s">
        <v>202</v>
      </c>
      <c r="B319" s="168">
        <v>2014</v>
      </c>
      <c r="C319" s="169">
        <v>34</v>
      </c>
      <c r="D319" s="137" t="s">
        <v>268</v>
      </c>
      <c r="E319" s="139">
        <v>0.46617309000000001</v>
      </c>
      <c r="F319" s="140">
        <v>0.43893950999999998</v>
      </c>
      <c r="G319" s="139">
        <v>9.4887399999999997E-2</v>
      </c>
      <c r="H319" s="146">
        <v>30</v>
      </c>
      <c r="I319" s="146">
        <v>0</v>
      </c>
    </row>
    <row r="320" spans="1:9" ht="17.100000000000001" customHeight="1" x14ac:dyDescent="0.3">
      <c r="A320" s="167" t="s">
        <v>202</v>
      </c>
      <c r="B320" s="168">
        <v>2014</v>
      </c>
      <c r="C320" s="169">
        <v>35</v>
      </c>
      <c r="D320" s="167" t="s">
        <v>59</v>
      </c>
      <c r="E320" s="139">
        <v>0.86377912999999995</v>
      </c>
      <c r="F320" s="140">
        <v>0.13622086999999999</v>
      </c>
      <c r="G320" s="139">
        <v>0</v>
      </c>
      <c r="H320" s="146">
        <v>31</v>
      </c>
      <c r="I320" s="146">
        <v>0</v>
      </c>
    </row>
    <row r="321" spans="1:9" ht="17.100000000000001" customHeight="1" x14ac:dyDescent="0.3">
      <c r="A321" s="167" t="s">
        <v>202</v>
      </c>
      <c r="B321" s="168">
        <v>2014</v>
      </c>
      <c r="C321" s="169">
        <v>36</v>
      </c>
      <c r="D321" s="167" t="s">
        <v>23</v>
      </c>
      <c r="E321" s="139">
        <v>0.79621231000000003</v>
      </c>
      <c r="F321" s="140">
        <v>0.13938729</v>
      </c>
      <c r="G321" s="139">
        <v>6.4400390000000002E-2</v>
      </c>
      <c r="H321" s="146">
        <v>30</v>
      </c>
      <c r="I321" s="146">
        <v>0</v>
      </c>
    </row>
    <row r="322" spans="1:9" ht="35.1" customHeight="1" x14ac:dyDescent="0.3">
      <c r="A322" s="167" t="s">
        <v>202</v>
      </c>
      <c r="B322" s="168">
        <v>2014</v>
      </c>
      <c r="C322" s="169">
        <v>37</v>
      </c>
      <c r="D322" s="137" t="s">
        <v>269</v>
      </c>
      <c r="E322" s="139">
        <v>0.62578354000000003</v>
      </c>
      <c r="F322" s="140">
        <v>0.24655779999999999</v>
      </c>
      <c r="G322" s="139">
        <v>0.12765866000000001</v>
      </c>
      <c r="H322" s="146">
        <v>30</v>
      </c>
      <c r="I322" s="146">
        <v>0</v>
      </c>
    </row>
    <row r="323" spans="1:9" ht="53.1" customHeight="1" x14ac:dyDescent="0.3">
      <c r="A323" s="167" t="s">
        <v>202</v>
      </c>
      <c r="B323" s="168">
        <v>2014</v>
      </c>
      <c r="C323" s="169">
        <v>38</v>
      </c>
      <c r="D323" s="137" t="s">
        <v>270</v>
      </c>
      <c r="E323" s="139">
        <v>0.69340212000000001</v>
      </c>
      <c r="F323" s="140">
        <v>0.24009403000000001</v>
      </c>
      <c r="G323" s="139">
        <v>6.6503850000000003E-2</v>
      </c>
      <c r="H323" s="146">
        <v>29</v>
      </c>
      <c r="I323" s="146">
        <v>0</v>
      </c>
    </row>
    <row r="324" spans="1:9" ht="17.100000000000001" customHeight="1" x14ac:dyDescent="0.3">
      <c r="A324" s="167" t="s">
        <v>202</v>
      </c>
      <c r="B324" s="168">
        <v>2014</v>
      </c>
      <c r="C324" s="169">
        <v>39</v>
      </c>
      <c r="D324" s="167" t="s">
        <v>25</v>
      </c>
      <c r="E324" s="139">
        <v>0.83196914</v>
      </c>
      <c r="F324" s="140">
        <v>0.10671205</v>
      </c>
      <c r="G324" s="139">
        <v>6.1318810000000001E-2</v>
      </c>
      <c r="H324" s="146">
        <v>31</v>
      </c>
      <c r="I324" s="146">
        <v>0</v>
      </c>
    </row>
    <row r="325" spans="1:9" ht="17.100000000000001" customHeight="1" x14ac:dyDescent="0.3">
      <c r="A325" s="167" t="s">
        <v>202</v>
      </c>
      <c r="B325" s="168">
        <v>2014</v>
      </c>
      <c r="C325" s="169">
        <v>40</v>
      </c>
      <c r="D325" s="167" t="s">
        <v>217</v>
      </c>
      <c r="E325" s="139">
        <v>0.87625527999999997</v>
      </c>
      <c r="F325" s="140">
        <v>9.1978210000000005E-2</v>
      </c>
      <c r="G325" s="139">
        <v>3.1766509999999998E-2</v>
      </c>
      <c r="H325" s="146">
        <v>31</v>
      </c>
      <c r="I325" s="146" t="s">
        <v>114</v>
      </c>
    </row>
    <row r="326" spans="1:9" ht="17.100000000000001" customHeight="1" x14ac:dyDescent="0.3">
      <c r="A326" s="167" t="s">
        <v>202</v>
      </c>
      <c r="B326" s="168">
        <v>2014</v>
      </c>
      <c r="C326" s="169">
        <v>41</v>
      </c>
      <c r="D326" s="167" t="s">
        <v>218</v>
      </c>
      <c r="E326" s="139">
        <v>0.68122782999999998</v>
      </c>
      <c r="F326" s="140">
        <v>0.19789825999999999</v>
      </c>
      <c r="G326" s="139">
        <v>0.12087392</v>
      </c>
      <c r="H326" s="146">
        <v>31</v>
      </c>
      <c r="I326" s="146">
        <v>0</v>
      </c>
    </row>
    <row r="327" spans="1:9" ht="17.100000000000001" customHeight="1" x14ac:dyDescent="0.3">
      <c r="A327" s="167" t="s">
        <v>202</v>
      </c>
      <c r="B327" s="168">
        <v>2014</v>
      </c>
      <c r="C327" s="169">
        <v>42</v>
      </c>
      <c r="D327" s="167" t="s">
        <v>60</v>
      </c>
      <c r="E327" s="139">
        <v>0.86457114000000002</v>
      </c>
      <c r="F327" s="140">
        <v>0.13542886000000001</v>
      </c>
      <c r="G327" s="139">
        <v>0</v>
      </c>
      <c r="H327" s="146">
        <v>31</v>
      </c>
      <c r="I327" s="146">
        <v>0</v>
      </c>
    </row>
    <row r="328" spans="1:9" ht="17.100000000000001" customHeight="1" x14ac:dyDescent="0.3">
      <c r="A328" s="167" t="s">
        <v>202</v>
      </c>
      <c r="B328" s="168">
        <v>2014</v>
      </c>
      <c r="C328" s="169">
        <v>43</v>
      </c>
      <c r="D328" s="167" t="s">
        <v>28</v>
      </c>
      <c r="E328" s="139">
        <v>0.72423172999999996</v>
      </c>
      <c r="F328" s="140">
        <v>0.13064885000000001</v>
      </c>
      <c r="G328" s="139">
        <v>0.14511942</v>
      </c>
      <c r="H328" s="146">
        <v>29</v>
      </c>
      <c r="I328" s="146">
        <v>0</v>
      </c>
    </row>
    <row r="329" spans="1:9" ht="17.100000000000001" customHeight="1" x14ac:dyDescent="0.3">
      <c r="A329" s="167" t="s">
        <v>202</v>
      </c>
      <c r="B329" s="168">
        <v>2014</v>
      </c>
      <c r="C329" s="169">
        <v>44</v>
      </c>
      <c r="D329" s="167" t="s">
        <v>29</v>
      </c>
      <c r="E329" s="139">
        <v>0.68061470999999996</v>
      </c>
      <c r="F329" s="140">
        <v>0.21493092999999999</v>
      </c>
      <c r="G329" s="139">
        <v>0.10445436</v>
      </c>
      <c r="H329" s="146">
        <v>31</v>
      </c>
      <c r="I329" s="146">
        <v>0</v>
      </c>
    </row>
    <row r="330" spans="1:9" ht="17.100000000000001" customHeight="1" x14ac:dyDescent="0.3">
      <c r="A330" s="167" t="s">
        <v>202</v>
      </c>
      <c r="B330" s="168">
        <v>2014</v>
      </c>
      <c r="C330" s="169">
        <v>45</v>
      </c>
      <c r="D330" s="167" t="s">
        <v>30</v>
      </c>
      <c r="E330" s="139">
        <v>0.66937071000000004</v>
      </c>
      <c r="F330" s="140">
        <v>0.20415760999999999</v>
      </c>
      <c r="G330" s="139">
        <v>0.12647168</v>
      </c>
      <c r="H330" s="146">
        <v>30</v>
      </c>
      <c r="I330" s="146">
        <v>0</v>
      </c>
    </row>
    <row r="331" spans="1:9" ht="17.100000000000001" customHeight="1" x14ac:dyDescent="0.3">
      <c r="A331" s="167" t="s">
        <v>202</v>
      </c>
      <c r="B331" s="168">
        <v>2014</v>
      </c>
      <c r="C331" s="169">
        <v>46</v>
      </c>
      <c r="D331" s="167" t="s">
        <v>31</v>
      </c>
      <c r="E331" s="139">
        <v>0.71016701000000004</v>
      </c>
      <c r="F331" s="140">
        <v>0.18537862999999999</v>
      </c>
      <c r="G331" s="139">
        <v>0.10445436</v>
      </c>
      <c r="H331" s="146">
        <v>31</v>
      </c>
      <c r="I331" s="146">
        <v>0</v>
      </c>
    </row>
    <row r="332" spans="1:9" ht="17.100000000000001" customHeight="1" x14ac:dyDescent="0.3">
      <c r="A332" s="167" t="s">
        <v>202</v>
      </c>
      <c r="B332" s="168">
        <v>2014</v>
      </c>
      <c r="C332" s="169">
        <v>47</v>
      </c>
      <c r="D332" s="167" t="s">
        <v>32</v>
      </c>
      <c r="E332" s="139">
        <v>0.71544569000000002</v>
      </c>
      <c r="F332" s="140">
        <v>0.1693788</v>
      </c>
      <c r="G332" s="139">
        <v>0.11517550999999999</v>
      </c>
      <c r="H332" s="146">
        <v>28</v>
      </c>
      <c r="I332" s="146">
        <v>0</v>
      </c>
    </row>
    <row r="333" spans="1:9" ht="17.100000000000001" customHeight="1" x14ac:dyDescent="0.3">
      <c r="A333" s="167" t="s">
        <v>202</v>
      </c>
      <c r="B333" s="168">
        <v>2014</v>
      </c>
      <c r="C333" s="169">
        <v>48</v>
      </c>
      <c r="D333" s="167" t="s">
        <v>33</v>
      </c>
      <c r="E333" s="139">
        <v>0.83391172999999996</v>
      </c>
      <c r="F333" s="140">
        <v>0.16608827000000001</v>
      </c>
      <c r="G333" s="139">
        <v>0</v>
      </c>
      <c r="H333" s="146">
        <v>31</v>
      </c>
      <c r="I333" s="146" t="s">
        <v>114</v>
      </c>
    </row>
    <row r="334" spans="1:9" ht="17.100000000000001" customHeight="1" x14ac:dyDescent="0.3">
      <c r="A334" s="167" t="s">
        <v>202</v>
      </c>
      <c r="B334" s="168">
        <v>2014</v>
      </c>
      <c r="C334" s="169">
        <v>49</v>
      </c>
      <c r="D334" s="167" t="s">
        <v>54</v>
      </c>
      <c r="E334" s="139">
        <v>0.85085284999999999</v>
      </c>
      <c r="F334" s="140">
        <v>0.1153821</v>
      </c>
      <c r="G334" s="139">
        <v>3.3765049999999998E-2</v>
      </c>
      <c r="H334" s="146">
        <v>28</v>
      </c>
      <c r="I334" s="146" t="s">
        <v>114</v>
      </c>
    </row>
    <row r="335" spans="1:9" ht="17.100000000000001" customHeight="1" x14ac:dyDescent="0.3">
      <c r="A335" s="167" t="s">
        <v>202</v>
      </c>
      <c r="B335" s="168">
        <v>2014</v>
      </c>
      <c r="C335" s="169">
        <v>50</v>
      </c>
      <c r="D335" s="167" t="s">
        <v>34</v>
      </c>
      <c r="E335" s="139">
        <v>0.58752939000000004</v>
      </c>
      <c r="F335" s="140">
        <v>0.32049239000000002</v>
      </c>
      <c r="G335" s="139">
        <v>9.1978210000000005E-2</v>
      </c>
      <c r="H335" s="146">
        <v>31</v>
      </c>
      <c r="I335" s="146" t="s">
        <v>114</v>
      </c>
    </row>
    <row r="336" spans="1:9" ht="17.100000000000001" customHeight="1" x14ac:dyDescent="0.3">
      <c r="A336" s="167" t="s">
        <v>202</v>
      </c>
      <c r="B336" s="168">
        <v>2014</v>
      </c>
      <c r="C336" s="169">
        <v>51</v>
      </c>
      <c r="D336" s="167" t="s">
        <v>35</v>
      </c>
      <c r="E336" s="139">
        <v>0.82285317999999996</v>
      </c>
      <c r="F336" s="140">
        <v>6.573764E-2</v>
      </c>
      <c r="G336" s="139">
        <v>0.11140918</v>
      </c>
      <c r="H336" s="146">
        <v>29</v>
      </c>
      <c r="I336" s="146" t="s">
        <v>114</v>
      </c>
    </row>
    <row r="337" spans="1:9" ht="17.100000000000001" customHeight="1" x14ac:dyDescent="0.3">
      <c r="A337" s="167" t="s">
        <v>213</v>
      </c>
      <c r="B337" s="168">
        <v>2014</v>
      </c>
      <c r="C337" s="169">
        <v>52</v>
      </c>
      <c r="D337" s="167" t="s">
        <v>36</v>
      </c>
      <c r="E337" s="139">
        <v>0.71016701000000004</v>
      </c>
      <c r="F337" s="140">
        <v>0.18427151999999999</v>
      </c>
      <c r="G337" s="139">
        <v>0.10556146</v>
      </c>
      <c r="H337" s="146">
        <v>31</v>
      </c>
      <c r="I337" s="146" t="s">
        <v>114</v>
      </c>
    </row>
    <row r="338" spans="1:9" ht="35.1" customHeight="1" x14ac:dyDescent="0.3">
      <c r="A338" s="167" t="s">
        <v>202</v>
      </c>
      <c r="B338" s="168">
        <v>2014</v>
      </c>
      <c r="C338" s="169">
        <v>53</v>
      </c>
      <c r="D338" s="137" t="s">
        <v>271</v>
      </c>
      <c r="E338" s="139">
        <v>0.60402692999999996</v>
      </c>
      <c r="F338" s="140">
        <v>0.27632909999999999</v>
      </c>
      <c r="G338" s="139">
        <v>0.11964397</v>
      </c>
      <c r="H338" s="146">
        <v>31</v>
      </c>
      <c r="I338" s="146">
        <v>0</v>
      </c>
    </row>
    <row r="339" spans="1:9" ht="17.100000000000001" customHeight="1" x14ac:dyDescent="0.3">
      <c r="A339" s="167" t="s">
        <v>202</v>
      </c>
      <c r="B339" s="168">
        <v>2014</v>
      </c>
      <c r="C339" s="169">
        <v>54</v>
      </c>
      <c r="D339" s="167" t="s">
        <v>38</v>
      </c>
      <c r="E339" s="139">
        <v>0.74802718000000001</v>
      </c>
      <c r="F339" s="140">
        <v>0.15708542</v>
      </c>
      <c r="G339" s="139">
        <v>9.4887399999999997E-2</v>
      </c>
      <c r="H339" s="146">
        <v>30</v>
      </c>
      <c r="I339" s="146">
        <v>0</v>
      </c>
    </row>
    <row r="340" spans="1:9" ht="17.100000000000001" customHeight="1" x14ac:dyDescent="0.3">
      <c r="A340" s="167" t="s">
        <v>202</v>
      </c>
      <c r="B340" s="168">
        <v>2014</v>
      </c>
      <c r="C340" s="169">
        <v>55</v>
      </c>
      <c r="D340" s="167" t="s">
        <v>39</v>
      </c>
      <c r="E340" s="139">
        <v>0.65215694999999996</v>
      </c>
      <c r="F340" s="140">
        <v>0.25586482999999999</v>
      </c>
      <c r="G340" s="139">
        <v>9.1978210000000005E-2</v>
      </c>
      <c r="H340" s="146">
        <v>31</v>
      </c>
      <c r="I340" s="146">
        <v>0</v>
      </c>
    </row>
    <row r="341" spans="1:9" ht="17.100000000000001" customHeight="1" x14ac:dyDescent="0.3">
      <c r="A341" s="167" t="s">
        <v>202</v>
      </c>
      <c r="B341" s="168">
        <v>2014</v>
      </c>
      <c r="C341" s="169">
        <v>56</v>
      </c>
      <c r="D341" s="167" t="s">
        <v>272</v>
      </c>
      <c r="E341" s="139">
        <v>0.66818372999999998</v>
      </c>
      <c r="F341" s="140">
        <v>0.23692887000000001</v>
      </c>
      <c r="G341" s="139">
        <v>9.4887399999999997E-2</v>
      </c>
      <c r="H341" s="146">
        <v>30</v>
      </c>
      <c r="I341" s="146">
        <v>0</v>
      </c>
    </row>
    <row r="342" spans="1:9" ht="35.1" customHeight="1" x14ac:dyDescent="0.3">
      <c r="A342" s="167" t="s">
        <v>202</v>
      </c>
      <c r="B342" s="168">
        <v>2014</v>
      </c>
      <c r="C342" s="169">
        <v>57</v>
      </c>
      <c r="D342" s="137" t="s">
        <v>273</v>
      </c>
      <c r="E342" s="139">
        <v>0.69981287000000003</v>
      </c>
      <c r="F342" s="140">
        <v>0.23692887000000001</v>
      </c>
      <c r="G342" s="139">
        <v>6.3258270000000005E-2</v>
      </c>
      <c r="H342" s="146">
        <v>30</v>
      </c>
      <c r="I342" s="146">
        <v>0</v>
      </c>
    </row>
    <row r="343" spans="1:9" ht="35.1" customHeight="1" x14ac:dyDescent="0.3">
      <c r="A343" s="167" t="s">
        <v>202</v>
      </c>
      <c r="B343" s="168">
        <v>2014</v>
      </c>
      <c r="C343" s="169">
        <v>58</v>
      </c>
      <c r="D343" s="137" t="s">
        <v>274</v>
      </c>
      <c r="E343" s="139">
        <v>0.63964293000000005</v>
      </c>
      <c r="F343" s="140">
        <v>0.20415760999999999</v>
      </c>
      <c r="G343" s="139">
        <v>0.15619946000000001</v>
      </c>
      <c r="H343" s="146">
        <v>30</v>
      </c>
      <c r="I343" s="146">
        <v>0</v>
      </c>
    </row>
    <row r="344" spans="1:9" ht="17.100000000000001" customHeight="1" x14ac:dyDescent="0.3">
      <c r="A344" s="167" t="s">
        <v>202</v>
      </c>
      <c r="B344" s="168">
        <v>2014</v>
      </c>
      <c r="C344" s="169">
        <v>59</v>
      </c>
      <c r="D344" s="167" t="s">
        <v>41</v>
      </c>
      <c r="E344" s="139">
        <v>0.69497739999999997</v>
      </c>
      <c r="F344" s="140">
        <v>0.18427151999999999</v>
      </c>
      <c r="G344" s="139">
        <v>0.12075107</v>
      </c>
      <c r="H344" s="146">
        <v>31</v>
      </c>
      <c r="I344" s="146">
        <v>0</v>
      </c>
    </row>
    <row r="345" spans="1:9" ht="35.1" customHeight="1" x14ac:dyDescent="0.3">
      <c r="A345" s="167" t="s">
        <v>213</v>
      </c>
      <c r="B345" s="168">
        <v>2014</v>
      </c>
      <c r="C345" s="169">
        <v>60</v>
      </c>
      <c r="D345" s="137" t="s">
        <v>275</v>
      </c>
      <c r="E345" s="139">
        <v>0.73476708000000002</v>
      </c>
      <c r="F345" s="140">
        <v>0.19313911</v>
      </c>
      <c r="G345" s="139">
        <v>7.2093809999999994E-2</v>
      </c>
      <c r="H345" s="146">
        <v>27</v>
      </c>
      <c r="I345" s="146">
        <v>4</v>
      </c>
    </row>
    <row r="346" spans="1:9" ht="17.100000000000001" customHeight="1" x14ac:dyDescent="0.3">
      <c r="A346" s="167" t="s">
        <v>202</v>
      </c>
      <c r="B346" s="168">
        <v>2014</v>
      </c>
      <c r="C346" s="169">
        <v>61</v>
      </c>
      <c r="D346" s="167" t="s">
        <v>61</v>
      </c>
      <c r="E346" s="139">
        <v>0.66235208999999995</v>
      </c>
      <c r="F346" s="140">
        <v>0.21390318999999999</v>
      </c>
      <c r="G346" s="139">
        <v>0.12374472</v>
      </c>
      <c r="H346" s="146">
        <v>31</v>
      </c>
      <c r="I346" s="146">
        <v>0</v>
      </c>
    </row>
    <row r="347" spans="1:9" ht="17.100000000000001" customHeight="1" x14ac:dyDescent="0.3">
      <c r="A347" s="167" t="s">
        <v>202</v>
      </c>
      <c r="B347" s="168">
        <v>2014</v>
      </c>
      <c r="C347" s="169">
        <v>62</v>
      </c>
      <c r="D347" s="167" t="s">
        <v>43</v>
      </c>
      <c r="E347" s="139">
        <v>0.81608705999999998</v>
      </c>
      <c r="F347" s="140">
        <v>0.15325353999999999</v>
      </c>
      <c r="G347" s="139">
        <v>3.06594E-2</v>
      </c>
      <c r="H347" s="146">
        <v>31</v>
      </c>
      <c r="I347" s="146">
        <v>0</v>
      </c>
    </row>
    <row r="348" spans="1:9" ht="35.1" customHeight="1" x14ac:dyDescent="0.3">
      <c r="A348" s="137" t="s">
        <v>276</v>
      </c>
      <c r="B348" s="168">
        <v>2014</v>
      </c>
      <c r="C348" s="169">
        <v>63</v>
      </c>
      <c r="D348" s="167" t="s">
        <v>222</v>
      </c>
      <c r="E348" s="139">
        <v>0.86262855000000005</v>
      </c>
      <c r="F348" s="140">
        <v>9.3085319999999999E-2</v>
      </c>
      <c r="G348" s="139">
        <v>4.4286140000000002E-2</v>
      </c>
      <c r="H348" s="146">
        <v>31</v>
      </c>
      <c r="I348" s="146" t="s">
        <v>114</v>
      </c>
    </row>
    <row r="349" spans="1:9" ht="35.1" customHeight="1" x14ac:dyDescent="0.3">
      <c r="A349" s="137" t="s">
        <v>276</v>
      </c>
      <c r="B349" s="168">
        <v>2014</v>
      </c>
      <c r="C349" s="169">
        <v>64</v>
      </c>
      <c r="D349" s="137" t="s">
        <v>277</v>
      </c>
      <c r="E349" s="139">
        <v>0.82632939999999999</v>
      </c>
      <c r="F349" s="140">
        <v>0.14089934000000001</v>
      </c>
      <c r="G349" s="139">
        <v>3.2771260000000003E-2</v>
      </c>
      <c r="H349" s="146">
        <v>30</v>
      </c>
      <c r="I349" s="146" t="s">
        <v>114</v>
      </c>
    </row>
    <row r="350" spans="1:9" ht="35.1" customHeight="1" x14ac:dyDescent="0.3">
      <c r="A350" s="137" t="s">
        <v>276</v>
      </c>
      <c r="B350" s="168">
        <v>2014</v>
      </c>
      <c r="C350" s="169">
        <v>65</v>
      </c>
      <c r="D350" s="167" t="s">
        <v>224</v>
      </c>
      <c r="E350" s="139">
        <v>0.57505324999999996</v>
      </c>
      <c r="F350" s="140">
        <v>0.33186143000000001</v>
      </c>
      <c r="G350" s="139">
        <v>9.3085319999999999E-2</v>
      </c>
      <c r="H350" s="146">
        <v>31</v>
      </c>
      <c r="I350" s="146" t="s">
        <v>114</v>
      </c>
    </row>
    <row r="351" spans="1:9" ht="35.1" customHeight="1" x14ac:dyDescent="0.3">
      <c r="A351" s="137" t="s">
        <v>276</v>
      </c>
      <c r="B351" s="168">
        <v>2014</v>
      </c>
      <c r="C351" s="169">
        <v>66</v>
      </c>
      <c r="D351" s="167" t="s">
        <v>47</v>
      </c>
      <c r="E351" s="139">
        <v>0.80994498000000004</v>
      </c>
      <c r="F351" s="140">
        <v>9.4025490000000003E-2</v>
      </c>
      <c r="G351" s="139">
        <v>9.6029530000000002E-2</v>
      </c>
      <c r="H351" s="146">
        <v>30</v>
      </c>
      <c r="I351" s="146" t="s">
        <v>114</v>
      </c>
    </row>
    <row r="352" spans="1:9" ht="35.1" customHeight="1" x14ac:dyDescent="0.3">
      <c r="A352" s="137" t="s">
        <v>276</v>
      </c>
      <c r="B352" s="168">
        <v>2014</v>
      </c>
      <c r="C352" s="169">
        <v>67</v>
      </c>
      <c r="D352" s="167" t="s">
        <v>48</v>
      </c>
      <c r="E352" s="139">
        <v>0.49874170000000001</v>
      </c>
      <c r="F352" s="140">
        <v>0.43883238000000002</v>
      </c>
      <c r="G352" s="139">
        <v>6.2425920000000003E-2</v>
      </c>
      <c r="H352" s="146">
        <v>31</v>
      </c>
      <c r="I352" s="146" t="s">
        <v>114</v>
      </c>
    </row>
    <row r="353" spans="1:9" ht="35.1" customHeight="1" x14ac:dyDescent="0.3">
      <c r="A353" s="137" t="s">
        <v>276</v>
      </c>
      <c r="B353" s="168">
        <v>2014</v>
      </c>
      <c r="C353" s="169">
        <v>68</v>
      </c>
      <c r="D353" s="167" t="s">
        <v>49</v>
      </c>
      <c r="E353" s="139">
        <v>0.57685726000000004</v>
      </c>
      <c r="F353" s="140">
        <v>0.34701370999999998</v>
      </c>
      <c r="G353" s="139">
        <v>7.6129020000000006E-2</v>
      </c>
      <c r="H353" s="146">
        <v>30</v>
      </c>
      <c r="I353" s="146" t="s">
        <v>114</v>
      </c>
    </row>
    <row r="354" spans="1:9" ht="35.1" customHeight="1" x14ac:dyDescent="0.3">
      <c r="A354" s="137" t="s">
        <v>276</v>
      </c>
      <c r="B354" s="168">
        <v>2014</v>
      </c>
      <c r="C354" s="169">
        <v>69</v>
      </c>
      <c r="D354" s="167" t="s">
        <v>225</v>
      </c>
      <c r="E354" s="139">
        <v>0.93757407999999998</v>
      </c>
      <c r="F354" s="140">
        <v>3.06594E-2</v>
      </c>
      <c r="G354" s="139">
        <v>3.1766509999999998E-2</v>
      </c>
      <c r="H354" s="146">
        <v>31</v>
      </c>
      <c r="I354" s="146" t="s">
        <v>114</v>
      </c>
    </row>
    <row r="355" spans="1:9" ht="35.1" customHeight="1" x14ac:dyDescent="0.3">
      <c r="A355" s="137" t="s">
        <v>276</v>
      </c>
      <c r="B355" s="168">
        <v>2014</v>
      </c>
      <c r="C355" s="169">
        <v>70</v>
      </c>
      <c r="D355" s="167" t="s">
        <v>51</v>
      </c>
      <c r="E355" s="139">
        <v>0.67194301000000001</v>
      </c>
      <c r="F355" s="140">
        <v>0.15695869000000001</v>
      </c>
      <c r="G355" s="139">
        <v>0.17109830000000001</v>
      </c>
      <c r="H355" s="146">
        <v>30</v>
      </c>
      <c r="I355" s="146" t="s">
        <v>114</v>
      </c>
    </row>
    <row r="356" spans="1:9" ht="35.1" customHeight="1" x14ac:dyDescent="0.3">
      <c r="A356" s="137" t="s">
        <v>276</v>
      </c>
      <c r="B356" s="168">
        <v>2014</v>
      </c>
      <c r="C356" s="169">
        <v>71</v>
      </c>
      <c r="D356" s="167" t="s">
        <v>226</v>
      </c>
      <c r="E356" s="139">
        <v>0.78530480999999996</v>
      </c>
      <c r="F356" s="140">
        <v>0.15226928000000001</v>
      </c>
      <c r="G356" s="139">
        <v>6.2425920000000003E-2</v>
      </c>
      <c r="H356" s="146">
        <v>31</v>
      </c>
      <c r="I356" s="146" t="s">
        <v>114</v>
      </c>
    </row>
    <row r="357" spans="1:9" ht="17.100000000000001" customHeight="1" x14ac:dyDescent="0.3">
      <c r="A357" s="167" t="s">
        <v>202</v>
      </c>
      <c r="B357" s="168">
        <v>2013</v>
      </c>
      <c r="C357" s="169">
        <v>1</v>
      </c>
      <c r="D357" s="167" t="s">
        <v>203</v>
      </c>
      <c r="E357" s="139">
        <v>0.82568085999999996</v>
      </c>
      <c r="F357" s="140">
        <v>0.13928694</v>
      </c>
      <c r="G357" s="139">
        <v>3.5032210000000001E-2</v>
      </c>
      <c r="H357" s="146">
        <v>29</v>
      </c>
      <c r="I357" s="146" t="s">
        <v>114</v>
      </c>
    </row>
    <row r="358" spans="1:9" ht="17.100000000000001" customHeight="1" x14ac:dyDescent="0.3">
      <c r="A358" s="167" t="s">
        <v>202</v>
      </c>
      <c r="B358" s="168">
        <v>2013</v>
      </c>
      <c r="C358" s="169">
        <v>2</v>
      </c>
      <c r="D358" s="167" t="s">
        <v>0</v>
      </c>
      <c r="E358" s="139">
        <v>1</v>
      </c>
      <c r="F358" s="140">
        <v>0</v>
      </c>
      <c r="G358" s="139">
        <v>0</v>
      </c>
      <c r="H358" s="146">
        <v>28</v>
      </c>
      <c r="I358" s="146" t="s">
        <v>114</v>
      </c>
    </row>
    <row r="359" spans="1:9" ht="17.100000000000001" customHeight="1" x14ac:dyDescent="0.3">
      <c r="A359" s="167" t="s">
        <v>202</v>
      </c>
      <c r="B359" s="168">
        <v>2013</v>
      </c>
      <c r="C359" s="169">
        <v>3</v>
      </c>
      <c r="D359" s="167" t="s">
        <v>1</v>
      </c>
      <c r="E359" s="139">
        <v>0.89143781</v>
      </c>
      <c r="F359" s="140">
        <v>7.2388060000000004E-2</v>
      </c>
      <c r="G359" s="139">
        <v>3.6174129999999999E-2</v>
      </c>
      <c r="H359" s="146">
        <v>28</v>
      </c>
      <c r="I359" s="146" t="s">
        <v>114</v>
      </c>
    </row>
    <row r="360" spans="1:9" ht="17.100000000000001" customHeight="1" x14ac:dyDescent="0.3">
      <c r="A360" s="167" t="s">
        <v>202</v>
      </c>
      <c r="B360" s="168">
        <v>2013</v>
      </c>
      <c r="C360" s="169">
        <v>4</v>
      </c>
      <c r="D360" s="167" t="s">
        <v>53</v>
      </c>
      <c r="E360" s="139">
        <v>0.92991630999999997</v>
      </c>
      <c r="F360" s="140">
        <v>0</v>
      </c>
      <c r="G360" s="139">
        <v>7.0083690000000004E-2</v>
      </c>
      <c r="H360" s="146">
        <v>29</v>
      </c>
      <c r="I360" s="146" t="s">
        <v>114</v>
      </c>
    </row>
    <row r="361" spans="1:9" ht="17.100000000000001" customHeight="1" x14ac:dyDescent="0.3">
      <c r="A361" s="167" t="s">
        <v>202</v>
      </c>
      <c r="B361" s="168">
        <v>2013</v>
      </c>
      <c r="C361" s="169">
        <v>5</v>
      </c>
      <c r="D361" s="167" t="s">
        <v>2</v>
      </c>
      <c r="E361" s="139">
        <v>0.96496778999999999</v>
      </c>
      <c r="F361" s="140">
        <v>0</v>
      </c>
      <c r="G361" s="139">
        <v>3.5032210000000001E-2</v>
      </c>
      <c r="H361" s="146">
        <v>29</v>
      </c>
      <c r="I361" s="146" t="s">
        <v>114</v>
      </c>
    </row>
    <row r="362" spans="1:9" ht="17.100000000000001" customHeight="1" x14ac:dyDescent="0.3">
      <c r="A362" s="167" t="s">
        <v>202</v>
      </c>
      <c r="B362" s="168">
        <v>2013</v>
      </c>
      <c r="C362" s="169">
        <v>6</v>
      </c>
      <c r="D362" s="167" t="s">
        <v>3</v>
      </c>
      <c r="E362" s="139">
        <v>0.92991630999999997</v>
      </c>
      <c r="F362" s="140">
        <v>0</v>
      </c>
      <c r="G362" s="139">
        <v>7.0083690000000004E-2</v>
      </c>
      <c r="H362" s="146">
        <v>29</v>
      </c>
      <c r="I362" s="146" t="s">
        <v>114</v>
      </c>
    </row>
    <row r="363" spans="1:9" ht="17.100000000000001" customHeight="1" x14ac:dyDescent="0.3">
      <c r="A363" s="167" t="s">
        <v>202</v>
      </c>
      <c r="B363" s="168">
        <v>2013</v>
      </c>
      <c r="C363" s="169">
        <v>7</v>
      </c>
      <c r="D363" s="167" t="s">
        <v>56</v>
      </c>
      <c r="E363" s="139">
        <v>1</v>
      </c>
      <c r="F363" s="140">
        <v>0</v>
      </c>
      <c r="G363" s="139">
        <v>0</v>
      </c>
      <c r="H363" s="146">
        <v>28</v>
      </c>
      <c r="I363" s="146" t="s">
        <v>114</v>
      </c>
    </row>
    <row r="364" spans="1:9" ht="17.100000000000001" customHeight="1" x14ac:dyDescent="0.3">
      <c r="A364" s="167" t="s">
        <v>202</v>
      </c>
      <c r="B364" s="168">
        <v>2013</v>
      </c>
      <c r="C364" s="169">
        <v>8</v>
      </c>
      <c r="D364" s="167" t="s">
        <v>4</v>
      </c>
      <c r="E364" s="139">
        <v>0.92761194000000002</v>
      </c>
      <c r="F364" s="140">
        <v>7.2388060000000004E-2</v>
      </c>
      <c r="G364" s="139">
        <v>0</v>
      </c>
      <c r="H364" s="146">
        <v>28</v>
      </c>
      <c r="I364" s="146" t="s">
        <v>114</v>
      </c>
    </row>
    <row r="365" spans="1:9" ht="17.100000000000001" customHeight="1" x14ac:dyDescent="0.3">
      <c r="A365" s="167" t="s">
        <v>202</v>
      </c>
      <c r="B365" s="168">
        <v>2013</v>
      </c>
      <c r="C365" s="169">
        <v>9</v>
      </c>
      <c r="D365" s="167" t="s">
        <v>204</v>
      </c>
      <c r="E365" s="139">
        <v>0.79031790000000002</v>
      </c>
      <c r="F365" s="140">
        <v>3.5051480000000003E-2</v>
      </c>
      <c r="G365" s="139">
        <v>0.17463060999999999</v>
      </c>
      <c r="H365" s="146">
        <v>29</v>
      </c>
      <c r="I365" s="146">
        <v>0</v>
      </c>
    </row>
    <row r="366" spans="1:9" ht="17.100000000000001" customHeight="1" x14ac:dyDescent="0.3">
      <c r="A366" s="167" t="s">
        <v>202</v>
      </c>
      <c r="B366" s="168">
        <v>2013</v>
      </c>
      <c r="C366" s="169">
        <v>10</v>
      </c>
      <c r="D366" s="167" t="s">
        <v>205</v>
      </c>
      <c r="E366" s="139">
        <v>0.85485933000000003</v>
      </c>
      <c r="F366" s="140">
        <v>0.10885052000000001</v>
      </c>
      <c r="G366" s="139">
        <v>3.6290160000000002E-2</v>
      </c>
      <c r="H366" s="146">
        <v>28</v>
      </c>
      <c r="I366" s="146">
        <v>0</v>
      </c>
    </row>
    <row r="367" spans="1:9" ht="17.100000000000001" customHeight="1" x14ac:dyDescent="0.3">
      <c r="A367" s="167" t="s">
        <v>202</v>
      </c>
      <c r="B367" s="168">
        <v>2013</v>
      </c>
      <c r="C367" s="169">
        <v>11</v>
      </c>
      <c r="D367" s="167" t="s">
        <v>206</v>
      </c>
      <c r="E367" s="139">
        <v>0.82568085999999996</v>
      </c>
      <c r="F367" s="140">
        <v>6.9183969999999997E-2</v>
      </c>
      <c r="G367" s="139">
        <v>0.10513517999999999</v>
      </c>
      <c r="H367" s="146">
        <v>29</v>
      </c>
      <c r="I367" s="146">
        <v>0</v>
      </c>
    </row>
    <row r="368" spans="1:9" ht="17.100000000000001" customHeight="1" x14ac:dyDescent="0.3">
      <c r="A368" s="167" t="s">
        <v>202</v>
      </c>
      <c r="B368" s="168">
        <v>2013</v>
      </c>
      <c r="C368" s="169">
        <v>12</v>
      </c>
      <c r="D368" s="167" t="s">
        <v>266</v>
      </c>
      <c r="E368" s="139">
        <v>0.96496778999999999</v>
      </c>
      <c r="F368" s="140">
        <v>0</v>
      </c>
      <c r="G368" s="139">
        <v>3.5032210000000001E-2</v>
      </c>
      <c r="H368" s="146">
        <v>29</v>
      </c>
      <c r="I368" s="146">
        <v>0</v>
      </c>
    </row>
    <row r="369" spans="1:9" ht="17.100000000000001" customHeight="1" x14ac:dyDescent="0.3">
      <c r="A369" s="167" t="s">
        <v>202</v>
      </c>
      <c r="B369" s="168">
        <v>2013</v>
      </c>
      <c r="C369" s="169">
        <v>13</v>
      </c>
      <c r="D369" s="167" t="s">
        <v>7</v>
      </c>
      <c r="E369" s="139">
        <v>0.92991630999999997</v>
      </c>
      <c r="F369" s="140">
        <v>3.5051480000000003E-2</v>
      </c>
      <c r="G369" s="139">
        <v>3.5032210000000001E-2</v>
      </c>
      <c r="H369" s="146">
        <v>29</v>
      </c>
      <c r="I369" s="146">
        <v>0</v>
      </c>
    </row>
    <row r="370" spans="1:9" ht="35.1" customHeight="1" x14ac:dyDescent="0.3">
      <c r="A370" s="167" t="s">
        <v>202</v>
      </c>
      <c r="B370" s="168">
        <v>2013</v>
      </c>
      <c r="C370" s="169">
        <v>14</v>
      </c>
      <c r="D370" s="137" t="s">
        <v>278</v>
      </c>
      <c r="E370" s="139">
        <v>0.86165133999999999</v>
      </c>
      <c r="F370" s="140">
        <v>0.13834866000000001</v>
      </c>
      <c r="G370" s="139">
        <v>0</v>
      </c>
      <c r="H370" s="146">
        <v>29</v>
      </c>
      <c r="I370" s="146">
        <v>0</v>
      </c>
    </row>
    <row r="371" spans="1:9" ht="17.100000000000001" customHeight="1" x14ac:dyDescent="0.3">
      <c r="A371" s="167" t="s">
        <v>202</v>
      </c>
      <c r="B371" s="168">
        <v>2013</v>
      </c>
      <c r="C371" s="169">
        <v>15</v>
      </c>
      <c r="D371" s="167" t="s">
        <v>57</v>
      </c>
      <c r="E371" s="139">
        <v>0.89486482000000001</v>
      </c>
      <c r="F371" s="140">
        <v>7.0083690000000004E-2</v>
      </c>
      <c r="G371" s="139">
        <v>3.5051480000000003E-2</v>
      </c>
      <c r="H371" s="146">
        <v>29</v>
      </c>
      <c r="I371" s="146">
        <v>0</v>
      </c>
    </row>
    <row r="372" spans="1:9" ht="17.100000000000001" customHeight="1" x14ac:dyDescent="0.3">
      <c r="A372" s="167" t="s">
        <v>202</v>
      </c>
      <c r="B372" s="168">
        <v>2013</v>
      </c>
      <c r="C372" s="169">
        <v>16</v>
      </c>
      <c r="D372" s="167" t="s">
        <v>8</v>
      </c>
      <c r="E372" s="139">
        <v>0.92989703000000001</v>
      </c>
      <c r="F372" s="140">
        <v>7.0102970000000001E-2</v>
      </c>
      <c r="G372" s="139">
        <v>0</v>
      </c>
      <c r="H372" s="146">
        <v>29</v>
      </c>
      <c r="I372" s="146">
        <v>0</v>
      </c>
    </row>
    <row r="373" spans="1:9" ht="17.100000000000001" customHeight="1" x14ac:dyDescent="0.3">
      <c r="A373" s="167" t="s">
        <v>202</v>
      </c>
      <c r="B373" s="168">
        <v>2013</v>
      </c>
      <c r="C373" s="169">
        <v>17</v>
      </c>
      <c r="D373" s="167" t="s">
        <v>209</v>
      </c>
      <c r="E373" s="139">
        <v>0.81839638000000003</v>
      </c>
      <c r="F373" s="140">
        <v>0.14529887999999999</v>
      </c>
      <c r="G373" s="139">
        <v>3.6304740000000002E-2</v>
      </c>
      <c r="H373" s="146">
        <v>28</v>
      </c>
      <c r="I373" s="146">
        <v>1</v>
      </c>
    </row>
    <row r="374" spans="1:9" ht="17.100000000000001" customHeight="1" x14ac:dyDescent="0.3">
      <c r="A374" s="167" t="s">
        <v>202</v>
      </c>
      <c r="B374" s="168">
        <v>2013</v>
      </c>
      <c r="C374" s="169">
        <v>18</v>
      </c>
      <c r="D374" s="167" t="s">
        <v>10</v>
      </c>
      <c r="E374" s="139">
        <v>0.68455591999999998</v>
      </c>
      <c r="F374" s="140">
        <v>0.17525742</v>
      </c>
      <c r="G374" s="139">
        <v>0.14018665999999999</v>
      </c>
      <c r="H374" s="146">
        <v>29</v>
      </c>
      <c r="I374" s="146">
        <v>0</v>
      </c>
    </row>
    <row r="375" spans="1:9" ht="35.1" customHeight="1" x14ac:dyDescent="0.3">
      <c r="A375" s="167" t="s">
        <v>202</v>
      </c>
      <c r="B375" s="168">
        <v>2013</v>
      </c>
      <c r="C375" s="169">
        <v>19</v>
      </c>
      <c r="D375" s="137" t="s">
        <v>279</v>
      </c>
      <c r="E375" s="139">
        <v>0.79319457999999998</v>
      </c>
      <c r="F375" s="140">
        <v>0.13672173000000001</v>
      </c>
      <c r="G375" s="139">
        <v>7.0083690000000004E-2</v>
      </c>
      <c r="H375" s="146">
        <v>29</v>
      </c>
      <c r="I375" s="146">
        <v>0</v>
      </c>
    </row>
    <row r="376" spans="1:9" ht="17.100000000000001" customHeight="1" x14ac:dyDescent="0.3">
      <c r="A376" s="167" t="s">
        <v>202</v>
      </c>
      <c r="B376" s="168">
        <v>2013</v>
      </c>
      <c r="C376" s="169">
        <v>20</v>
      </c>
      <c r="D376" s="167" t="s">
        <v>211</v>
      </c>
      <c r="E376" s="139">
        <v>0.78511348999999997</v>
      </c>
      <c r="F376" s="140">
        <v>0.14230619999999999</v>
      </c>
      <c r="G376" s="139">
        <v>7.2580309999999995E-2</v>
      </c>
      <c r="H376" s="146">
        <v>28</v>
      </c>
      <c r="I376" s="146" t="s">
        <v>114</v>
      </c>
    </row>
    <row r="377" spans="1:9" ht="17.100000000000001" customHeight="1" x14ac:dyDescent="0.3">
      <c r="A377" s="167" t="s">
        <v>202</v>
      </c>
      <c r="B377" s="168">
        <v>2013</v>
      </c>
      <c r="C377" s="169">
        <v>21</v>
      </c>
      <c r="D377" s="167" t="s">
        <v>12</v>
      </c>
      <c r="E377" s="139">
        <v>0.42069748000000001</v>
      </c>
      <c r="F377" s="140">
        <v>0.54138461000000004</v>
      </c>
      <c r="G377" s="139">
        <v>3.7917909999999999E-2</v>
      </c>
      <c r="H377" s="146">
        <v>26</v>
      </c>
      <c r="I377" s="146">
        <v>2</v>
      </c>
    </row>
    <row r="378" spans="1:9" ht="17.100000000000001" customHeight="1" x14ac:dyDescent="0.3">
      <c r="A378" s="167" t="s">
        <v>202</v>
      </c>
      <c r="B378" s="168">
        <v>2013</v>
      </c>
      <c r="C378" s="169">
        <v>22</v>
      </c>
      <c r="D378" s="167" t="s">
        <v>13</v>
      </c>
      <c r="E378" s="139">
        <v>0.45642243999999998</v>
      </c>
      <c r="F378" s="140">
        <v>0.34877395</v>
      </c>
      <c r="G378" s="139">
        <v>0.19480360999999999</v>
      </c>
      <c r="H378" s="146">
        <v>26</v>
      </c>
      <c r="I378" s="146">
        <v>3</v>
      </c>
    </row>
    <row r="379" spans="1:9" ht="17.100000000000001" customHeight="1" x14ac:dyDescent="0.3">
      <c r="A379" s="167" t="s">
        <v>202</v>
      </c>
      <c r="B379" s="168">
        <v>2013</v>
      </c>
      <c r="C379" s="169">
        <v>23</v>
      </c>
      <c r="D379" s="167" t="s">
        <v>14</v>
      </c>
      <c r="E379" s="139">
        <v>0.42326360000000002</v>
      </c>
      <c r="F379" s="140">
        <v>0.32499772999999998</v>
      </c>
      <c r="G379" s="139">
        <v>0.25173867</v>
      </c>
      <c r="H379" s="146">
        <v>28</v>
      </c>
      <c r="I379" s="146">
        <v>1</v>
      </c>
    </row>
    <row r="380" spans="1:9" ht="17.100000000000001" customHeight="1" x14ac:dyDescent="0.3">
      <c r="A380" s="167" t="s">
        <v>202</v>
      </c>
      <c r="B380" s="168">
        <v>2013</v>
      </c>
      <c r="C380" s="169">
        <v>24</v>
      </c>
      <c r="D380" s="167" t="s">
        <v>212</v>
      </c>
      <c r="E380" s="139">
        <v>0.51327056999999998</v>
      </c>
      <c r="F380" s="140">
        <v>0.31301782</v>
      </c>
      <c r="G380" s="139">
        <v>0.17371160999999999</v>
      </c>
      <c r="H380" s="146">
        <v>29</v>
      </c>
      <c r="I380" s="146">
        <v>0</v>
      </c>
    </row>
    <row r="381" spans="1:9" ht="17.100000000000001" customHeight="1" x14ac:dyDescent="0.3">
      <c r="A381" s="167" t="s">
        <v>202</v>
      </c>
      <c r="B381" s="168">
        <v>2013</v>
      </c>
      <c r="C381" s="169">
        <v>25</v>
      </c>
      <c r="D381" s="167" t="s">
        <v>16</v>
      </c>
      <c r="E381" s="139">
        <v>0.62604616000000002</v>
      </c>
      <c r="F381" s="140">
        <v>0.22418708000000001</v>
      </c>
      <c r="G381" s="139">
        <v>0.14976675</v>
      </c>
      <c r="H381" s="146">
        <v>27</v>
      </c>
      <c r="I381" s="146">
        <v>2</v>
      </c>
    </row>
    <row r="382" spans="1:9" ht="17.100000000000001" customHeight="1" x14ac:dyDescent="0.3">
      <c r="A382" s="167" t="s">
        <v>202</v>
      </c>
      <c r="B382" s="168">
        <v>2013</v>
      </c>
      <c r="C382" s="169">
        <v>26</v>
      </c>
      <c r="D382" s="167" t="s">
        <v>58</v>
      </c>
      <c r="E382" s="139">
        <v>0.61537195</v>
      </c>
      <c r="F382" s="140">
        <v>0.24534111</v>
      </c>
      <c r="G382" s="139">
        <v>0.13928694</v>
      </c>
      <c r="H382" s="146">
        <v>29</v>
      </c>
      <c r="I382" s="146">
        <v>0</v>
      </c>
    </row>
    <row r="383" spans="1:9" ht="17.100000000000001" customHeight="1" x14ac:dyDescent="0.3">
      <c r="A383" s="167" t="s">
        <v>202</v>
      </c>
      <c r="B383" s="168">
        <v>2013</v>
      </c>
      <c r="C383" s="169">
        <v>27</v>
      </c>
      <c r="D383" s="167" t="s">
        <v>17</v>
      </c>
      <c r="E383" s="139">
        <v>0.68639391999999999</v>
      </c>
      <c r="F383" s="140">
        <v>0.27947359999999999</v>
      </c>
      <c r="G383" s="139">
        <v>3.413248E-2</v>
      </c>
      <c r="H383" s="146">
        <v>29</v>
      </c>
      <c r="I383" s="146">
        <v>0</v>
      </c>
    </row>
    <row r="384" spans="1:9" ht="17.100000000000001" customHeight="1" x14ac:dyDescent="0.3">
      <c r="A384" s="167" t="s">
        <v>213</v>
      </c>
      <c r="B384" s="168">
        <v>2013</v>
      </c>
      <c r="C384" s="169">
        <v>28</v>
      </c>
      <c r="D384" s="167" t="s">
        <v>18</v>
      </c>
      <c r="E384" s="139">
        <v>0.89114948000000005</v>
      </c>
      <c r="F384" s="140">
        <v>0.10885052000000001</v>
      </c>
      <c r="G384" s="139">
        <v>0</v>
      </c>
      <c r="H384" s="146">
        <v>28</v>
      </c>
      <c r="I384" s="146" t="s">
        <v>114</v>
      </c>
    </row>
    <row r="385" spans="1:9" ht="35.1" customHeight="1" x14ac:dyDescent="0.3">
      <c r="A385" s="167" t="s">
        <v>202</v>
      </c>
      <c r="B385" s="168">
        <v>2013</v>
      </c>
      <c r="C385" s="169">
        <v>29</v>
      </c>
      <c r="D385" s="137" t="s">
        <v>267</v>
      </c>
      <c r="E385" s="139">
        <v>0.85981333999999998</v>
      </c>
      <c r="F385" s="140">
        <v>3.5051480000000003E-2</v>
      </c>
      <c r="G385" s="139">
        <v>0.10513517999999999</v>
      </c>
      <c r="H385" s="146">
        <v>29</v>
      </c>
      <c r="I385" s="146">
        <v>0</v>
      </c>
    </row>
    <row r="386" spans="1:9" ht="17.100000000000001" customHeight="1" x14ac:dyDescent="0.3">
      <c r="A386" s="167" t="s">
        <v>202</v>
      </c>
      <c r="B386" s="168">
        <v>2013</v>
      </c>
      <c r="C386" s="169">
        <v>30</v>
      </c>
      <c r="D386" s="167" t="s">
        <v>19</v>
      </c>
      <c r="E386" s="139">
        <v>0.72113393999999997</v>
      </c>
      <c r="F386" s="140">
        <v>0.17373089</v>
      </c>
      <c r="G386" s="139">
        <v>0.10513517999999999</v>
      </c>
      <c r="H386" s="146">
        <v>29</v>
      </c>
      <c r="I386" s="146">
        <v>0</v>
      </c>
    </row>
    <row r="387" spans="1:9" ht="17.100000000000001" customHeight="1" x14ac:dyDescent="0.3">
      <c r="A387" s="167" t="s">
        <v>202</v>
      </c>
      <c r="B387" s="168">
        <v>2013</v>
      </c>
      <c r="C387" s="169">
        <v>31</v>
      </c>
      <c r="D387" s="167" t="s">
        <v>20</v>
      </c>
      <c r="E387" s="139">
        <v>0.65103096999999999</v>
      </c>
      <c r="F387" s="140">
        <v>0.17373089</v>
      </c>
      <c r="G387" s="139">
        <v>0.17523815000000001</v>
      </c>
      <c r="H387" s="146">
        <v>29</v>
      </c>
      <c r="I387" s="146">
        <v>0</v>
      </c>
    </row>
    <row r="388" spans="1:9" ht="17.100000000000001" customHeight="1" x14ac:dyDescent="0.3">
      <c r="A388" s="167" t="s">
        <v>202</v>
      </c>
      <c r="B388" s="168">
        <v>2013</v>
      </c>
      <c r="C388" s="169">
        <v>32</v>
      </c>
      <c r="D388" s="167" t="s">
        <v>21</v>
      </c>
      <c r="E388" s="139">
        <v>0.54679551999999998</v>
      </c>
      <c r="F388" s="140">
        <v>0.31301782</v>
      </c>
      <c r="G388" s="139">
        <v>0.14018665999999999</v>
      </c>
      <c r="H388" s="146">
        <v>29</v>
      </c>
      <c r="I388" s="146">
        <v>0</v>
      </c>
    </row>
    <row r="389" spans="1:9" ht="17.100000000000001" customHeight="1" x14ac:dyDescent="0.3">
      <c r="A389" s="167" t="s">
        <v>202</v>
      </c>
      <c r="B389" s="168">
        <v>2013</v>
      </c>
      <c r="C389" s="169">
        <v>33</v>
      </c>
      <c r="D389" s="167" t="s">
        <v>22</v>
      </c>
      <c r="E389" s="139">
        <v>0.34380453999999999</v>
      </c>
      <c r="F389" s="140">
        <v>0.38428841000000002</v>
      </c>
      <c r="G389" s="139">
        <v>0.27190704999999998</v>
      </c>
      <c r="H389" s="146">
        <v>26</v>
      </c>
      <c r="I389" s="146">
        <v>2</v>
      </c>
    </row>
    <row r="390" spans="1:9" ht="35.1" customHeight="1" x14ac:dyDescent="0.3">
      <c r="A390" s="167" t="s">
        <v>202</v>
      </c>
      <c r="B390" s="168">
        <v>2013</v>
      </c>
      <c r="C390" s="169">
        <v>34</v>
      </c>
      <c r="D390" s="137" t="s">
        <v>268</v>
      </c>
      <c r="E390" s="139">
        <v>0.53221777999999997</v>
      </c>
      <c r="F390" s="140">
        <v>0.39513278000000002</v>
      </c>
      <c r="G390" s="139">
        <v>7.2649439999999996E-2</v>
      </c>
      <c r="H390" s="146">
        <v>28</v>
      </c>
      <c r="I390" s="146">
        <v>1</v>
      </c>
    </row>
    <row r="391" spans="1:9" ht="17.100000000000001" customHeight="1" x14ac:dyDescent="0.3">
      <c r="A391" s="167" t="s">
        <v>202</v>
      </c>
      <c r="B391" s="168">
        <v>2013</v>
      </c>
      <c r="C391" s="169">
        <v>35</v>
      </c>
      <c r="D391" s="167" t="s">
        <v>59</v>
      </c>
      <c r="E391" s="139">
        <v>0.79154837</v>
      </c>
      <c r="F391" s="140">
        <v>0.20845163</v>
      </c>
      <c r="G391" s="139">
        <v>0</v>
      </c>
      <c r="H391" s="146">
        <v>29</v>
      </c>
      <c r="I391" s="146">
        <v>0</v>
      </c>
    </row>
    <row r="392" spans="1:9" ht="17.100000000000001" customHeight="1" x14ac:dyDescent="0.3">
      <c r="A392" s="167" t="s">
        <v>202</v>
      </c>
      <c r="B392" s="168">
        <v>2013</v>
      </c>
      <c r="C392" s="169">
        <v>36</v>
      </c>
      <c r="D392" s="167" t="s">
        <v>23</v>
      </c>
      <c r="E392" s="139">
        <v>0.79154837</v>
      </c>
      <c r="F392" s="140">
        <v>0.13834866000000001</v>
      </c>
      <c r="G392" s="139">
        <v>7.0102970000000001E-2</v>
      </c>
      <c r="H392" s="146">
        <v>29</v>
      </c>
      <c r="I392" s="146">
        <v>0</v>
      </c>
    </row>
    <row r="393" spans="1:9" ht="35.1" customHeight="1" x14ac:dyDescent="0.3">
      <c r="A393" s="167" t="s">
        <v>202</v>
      </c>
      <c r="B393" s="168">
        <v>2013</v>
      </c>
      <c r="C393" s="169">
        <v>37</v>
      </c>
      <c r="D393" s="137" t="s">
        <v>269</v>
      </c>
      <c r="E393" s="139">
        <v>0.60298242999999996</v>
      </c>
      <c r="F393" s="140">
        <v>0.28806338999999997</v>
      </c>
      <c r="G393" s="139">
        <v>0.10895418</v>
      </c>
      <c r="H393" s="146">
        <v>28</v>
      </c>
      <c r="I393" s="146">
        <v>1</v>
      </c>
    </row>
    <row r="394" spans="1:9" ht="53.1" customHeight="1" x14ac:dyDescent="0.3">
      <c r="A394" s="167" t="s">
        <v>202</v>
      </c>
      <c r="B394" s="168">
        <v>2013</v>
      </c>
      <c r="C394" s="169">
        <v>38</v>
      </c>
      <c r="D394" s="137" t="s">
        <v>270</v>
      </c>
      <c r="E394" s="139">
        <v>0.82568085999999996</v>
      </c>
      <c r="F394" s="140">
        <v>0.10423544999999999</v>
      </c>
      <c r="G394" s="139">
        <v>7.0083690000000004E-2</v>
      </c>
      <c r="H394" s="146">
        <v>29</v>
      </c>
      <c r="I394" s="146">
        <v>0</v>
      </c>
    </row>
    <row r="395" spans="1:9" ht="17.100000000000001" customHeight="1" x14ac:dyDescent="0.3">
      <c r="A395" s="167" t="s">
        <v>202</v>
      </c>
      <c r="B395" s="168">
        <v>2013</v>
      </c>
      <c r="C395" s="169">
        <v>39</v>
      </c>
      <c r="D395" s="167" t="s">
        <v>25</v>
      </c>
      <c r="E395" s="139">
        <v>0.78971036999999999</v>
      </c>
      <c r="F395" s="140">
        <v>0.17525742</v>
      </c>
      <c r="G395" s="139">
        <v>3.5032210000000001E-2</v>
      </c>
      <c r="H395" s="146">
        <v>29</v>
      </c>
      <c r="I395" s="146">
        <v>0</v>
      </c>
    </row>
    <row r="396" spans="1:9" ht="17.100000000000001" customHeight="1" x14ac:dyDescent="0.3">
      <c r="A396" s="167" t="s">
        <v>202</v>
      </c>
      <c r="B396" s="168">
        <v>2013</v>
      </c>
      <c r="C396" s="169">
        <v>40</v>
      </c>
      <c r="D396" s="167" t="s">
        <v>217</v>
      </c>
      <c r="E396" s="139">
        <v>0.89486482000000001</v>
      </c>
      <c r="F396" s="140">
        <v>7.0102970000000001E-2</v>
      </c>
      <c r="G396" s="139">
        <v>3.5032210000000001E-2</v>
      </c>
      <c r="H396" s="146">
        <v>29</v>
      </c>
      <c r="I396" s="146" t="s">
        <v>114</v>
      </c>
    </row>
    <row r="397" spans="1:9" ht="17.100000000000001" customHeight="1" x14ac:dyDescent="0.3">
      <c r="A397" s="167" t="s">
        <v>202</v>
      </c>
      <c r="B397" s="168">
        <v>2013</v>
      </c>
      <c r="C397" s="169">
        <v>41</v>
      </c>
      <c r="D397" s="167" t="s">
        <v>218</v>
      </c>
      <c r="E397" s="139">
        <v>0.82568085999999996</v>
      </c>
      <c r="F397" s="140">
        <v>3.413248E-2</v>
      </c>
      <c r="G397" s="139">
        <v>0.14018665999999999</v>
      </c>
      <c r="H397" s="146">
        <v>29</v>
      </c>
      <c r="I397" s="146">
        <v>0</v>
      </c>
    </row>
    <row r="398" spans="1:9" ht="17.100000000000001" customHeight="1" x14ac:dyDescent="0.3">
      <c r="A398" s="167" t="s">
        <v>202</v>
      </c>
      <c r="B398" s="168">
        <v>2013</v>
      </c>
      <c r="C398" s="169">
        <v>42</v>
      </c>
      <c r="D398" s="167" t="s">
        <v>60</v>
      </c>
      <c r="E398" s="139">
        <v>0.82659985999999996</v>
      </c>
      <c r="F398" s="140">
        <v>0.10331645</v>
      </c>
      <c r="G398" s="139">
        <v>7.0083690000000004E-2</v>
      </c>
      <c r="H398" s="146">
        <v>29</v>
      </c>
      <c r="I398" s="146">
        <v>0</v>
      </c>
    </row>
    <row r="399" spans="1:9" ht="17.100000000000001" customHeight="1" x14ac:dyDescent="0.3">
      <c r="A399" s="167" t="s">
        <v>202</v>
      </c>
      <c r="B399" s="168">
        <v>2013</v>
      </c>
      <c r="C399" s="169">
        <v>43</v>
      </c>
      <c r="D399" s="167" t="s">
        <v>28</v>
      </c>
      <c r="E399" s="139">
        <v>0.79154837</v>
      </c>
      <c r="F399" s="140">
        <v>0.13836793</v>
      </c>
      <c r="G399" s="139">
        <v>7.0083690000000004E-2</v>
      </c>
      <c r="H399" s="146">
        <v>29</v>
      </c>
      <c r="I399" s="146">
        <v>0</v>
      </c>
    </row>
    <row r="400" spans="1:9" ht="17.100000000000001" customHeight="1" x14ac:dyDescent="0.3">
      <c r="A400" s="167" t="s">
        <v>202</v>
      </c>
      <c r="B400" s="168">
        <v>2013</v>
      </c>
      <c r="C400" s="169">
        <v>44</v>
      </c>
      <c r="D400" s="167" t="s">
        <v>29</v>
      </c>
      <c r="E400" s="139">
        <v>0.68639391999999999</v>
      </c>
      <c r="F400" s="140">
        <v>0.24352239000000001</v>
      </c>
      <c r="G400" s="139">
        <v>7.0083690000000004E-2</v>
      </c>
      <c r="H400" s="146">
        <v>29</v>
      </c>
      <c r="I400" s="146">
        <v>0</v>
      </c>
    </row>
    <row r="401" spans="1:9" ht="17.100000000000001" customHeight="1" x14ac:dyDescent="0.3">
      <c r="A401" s="167" t="s">
        <v>202</v>
      </c>
      <c r="B401" s="168">
        <v>2013</v>
      </c>
      <c r="C401" s="169">
        <v>45</v>
      </c>
      <c r="D401" s="167" t="s">
        <v>30</v>
      </c>
      <c r="E401" s="139">
        <v>0.68639391999999999</v>
      </c>
      <c r="F401" s="140">
        <v>0.24352239000000001</v>
      </c>
      <c r="G401" s="139">
        <v>7.0083690000000004E-2</v>
      </c>
      <c r="H401" s="146">
        <v>29</v>
      </c>
      <c r="I401" s="146">
        <v>0</v>
      </c>
    </row>
    <row r="402" spans="1:9" ht="17.100000000000001" customHeight="1" x14ac:dyDescent="0.3">
      <c r="A402" s="167" t="s">
        <v>202</v>
      </c>
      <c r="B402" s="168">
        <v>2013</v>
      </c>
      <c r="C402" s="169">
        <v>46</v>
      </c>
      <c r="D402" s="167" t="s">
        <v>31</v>
      </c>
      <c r="E402" s="139">
        <v>0.79154837</v>
      </c>
      <c r="F402" s="140">
        <v>0.13836793</v>
      </c>
      <c r="G402" s="139">
        <v>7.0083690000000004E-2</v>
      </c>
      <c r="H402" s="146">
        <v>29</v>
      </c>
      <c r="I402" s="146">
        <v>0</v>
      </c>
    </row>
    <row r="403" spans="1:9" ht="17.100000000000001" customHeight="1" x14ac:dyDescent="0.3">
      <c r="A403" s="167" t="s">
        <v>202</v>
      </c>
      <c r="B403" s="168">
        <v>2013</v>
      </c>
      <c r="C403" s="169">
        <v>47</v>
      </c>
      <c r="D403" s="167" t="s">
        <v>32</v>
      </c>
      <c r="E403" s="139">
        <v>0.75649688999999998</v>
      </c>
      <c r="F403" s="140">
        <v>0.17341941999999999</v>
      </c>
      <c r="G403" s="139">
        <v>7.0083690000000004E-2</v>
      </c>
      <c r="H403" s="146">
        <v>29</v>
      </c>
      <c r="I403" s="146">
        <v>0</v>
      </c>
    </row>
    <row r="404" spans="1:9" ht="17.100000000000001" customHeight="1" x14ac:dyDescent="0.3">
      <c r="A404" s="167" t="s">
        <v>202</v>
      </c>
      <c r="B404" s="168">
        <v>2013</v>
      </c>
      <c r="C404" s="169">
        <v>48</v>
      </c>
      <c r="D404" s="167" t="s">
        <v>33</v>
      </c>
      <c r="E404" s="139">
        <v>0.82476185000000002</v>
      </c>
      <c r="F404" s="140">
        <v>7.0102970000000001E-2</v>
      </c>
      <c r="G404" s="139">
        <v>0.10513517999999999</v>
      </c>
      <c r="H404" s="146">
        <v>29</v>
      </c>
      <c r="I404" s="146" t="s">
        <v>114</v>
      </c>
    </row>
    <row r="405" spans="1:9" ht="17.100000000000001" customHeight="1" x14ac:dyDescent="0.3">
      <c r="A405" s="167" t="s">
        <v>202</v>
      </c>
      <c r="B405" s="168">
        <v>2013</v>
      </c>
      <c r="C405" s="169">
        <v>49</v>
      </c>
      <c r="D405" s="167" t="s">
        <v>54</v>
      </c>
      <c r="E405" s="139">
        <v>0.89104581999999999</v>
      </c>
      <c r="F405" s="140">
        <v>0</v>
      </c>
      <c r="G405" s="139">
        <v>0.10895418</v>
      </c>
      <c r="H405" s="146">
        <v>28</v>
      </c>
      <c r="I405" s="146" t="s">
        <v>114</v>
      </c>
    </row>
    <row r="406" spans="1:9" ht="17.100000000000001" customHeight="1" x14ac:dyDescent="0.3">
      <c r="A406" s="167" t="s">
        <v>202</v>
      </c>
      <c r="B406" s="168">
        <v>2013</v>
      </c>
      <c r="C406" s="169">
        <v>50</v>
      </c>
      <c r="D406" s="167" t="s">
        <v>34</v>
      </c>
      <c r="E406" s="139">
        <v>0.58472367000000003</v>
      </c>
      <c r="F406" s="140">
        <v>0.27600867000000001</v>
      </c>
      <c r="G406" s="139">
        <v>0.13926765999999999</v>
      </c>
      <c r="H406" s="146">
        <v>29</v>
      </c>
      <c r="I406" s="146" t="s">
        <v>114</v>
      </c>
    </row>
    <row r="407" spans="1:9" ht="17.100000000000001" customHeight="1" x14ac:dyDescent="0.3">
      <c r="A407" s="167" t="s">
        <v>202</v>
      </c>
      <c r="B407" s="168">
        <v>2013</v>
      </c>
      <c r="C407" s="169">
        <v>51</v>
      </c>
      <c r="D407" s="167" t="s">
        <v>35</v>
      </c>
      <c r="E407" s="139">
        <v>0.78971036999999999</v>
      </c>
      <c r="F407" s="140">
        <v>0.10515445</v>
      </c>
      <c r="G407" s="139">
        <v>0.10513517999999999</v>
      </c>
      <c r="H407" s="146">
        <v>29</v>
      </c>
      <c r="I407" s="146" t="s">
        <v>114</v>
      </c>
    </row>
    <row r="408" spans="1:9" ht="17.100000000000001" customHeight="1" x14ac:dyDescent="0.3">
      <c r="A408" s="167" t="s">
        <v>213</v>
      </c>
      <c r="B408" s="168">
        <v>2013</v>
      </c>
      <c r="C408" s="169">
        <v>52</v>
      </c>
      <c r="D408" s="167" t="s">
        <v>36</v>
      </c>
      <c r="E408" s="139">
        <v>0.85981333999999998</v>
      </c>
      <c r="F408" s="140">
        <v>7.0102970000000001E-2</v>
      </c>
      <c r="G408" s="139">
        <v>7.0083690000000004E-2</v>
      </c>
      <c r="H408" s="146">
        <v>29</v>
      </c>
      <c r="I408" s="146" t="s">
        <v>114</v>
      </c>
    </row>
    <row r="409" spans="1:9" ht="35.1" customHeight="1" x14ac:dyDescent="0.3">
      <c r="A409" s="167" t="s">
        <v>202</v>
      </c>
      <c r="B409" s="168">
        <v>2013</v>
      </c>
      <c r="C409" s="169">
        <v>53</v>
      </c>
      <c r="D409" s="137" t="s">
        <v>271</v>
      </c>
      <c r="E409" s="139">
        <v>0.65226143999999997</v>
      </c>
      <c r="F409" s="140">
        <v>0.17341941999999999</v>
      </c>
      <c r="G409" s="139">
        <v>0.17431914000000001</v>
      </c>
      <c r="H409" s="146">
        <v>29</v>
      </c>
      <c r="I409" s="146">
        <v>0</v>
      </c>
    </row>
    <row r="410" spans="1:9" ht="17.100000000000001" customHeight="1" x14ac:dyDescent="0.3">
      <c r="A410" s="167" t="s">
        <v>202</v>
      </c>
      <c r="B410" s="168">
        <v>2013</v>
      </c>
      <c r="C410" s="169">
        <v>54</v>
      </c>
      <c r="D410" s="167" t="s">
        <v>38</v>
      </c>
      <c r="E410" s="139">
        <v>0.72144540000000001</v>
      </c>
      <c r="F410" s="140">
        <v>0.13836793</v>
      </c>
      <c r="G410" s="139">
        <v>0.14018665999999999</v>
      </c>
      <c r="H410" s="146">
        <v>29</v>
      </c>
      <c r="I410" s="146">
        <v>0</v>
      </c>
    </row>
    <row r="411" spans="1:9" ht="17.100000000000001" customHeight="1" x14ac:dyDescent="0.3">
      <c r="A411" s="167" t="s">
        <v>202</v>
      </c>
      <c r="B411" s="168">
        <v>2013</v>
      </c>
      <c r="C411" s="169">
        <v>55</v>
      </c>
      <c r="D411" s="167" t="s">
        <v>39</v>
      </c>
      <c r="E411" s="139">
        <v>0.68547491999999999</v>
      </c>
      <c r="F411" s="140">
        <v>0.20938989999999999</v>
      </c>
      <c r="G411" s="139">
        <v>0.10513517999999999</v>
      </c>
      <c r="H411" s="146">
        <v>29</v>
      </c>
      <c r="I411" s="146">
        <v>0</v>
      </c>
    </row>
    <row r="412" spans="1:9" ht="17.100000000000001" customHeight="1" x14ac:dyDescent="0.3">
      <c r="A412" s="167" t="s">
        <v>202</v>
      </c>
      <c r="B412" s="168">
        <v>2013</v>
      </c>
      <c r="C412" s="169">
        <v>56</v>
      </c>
      <c r="D412" s="167" t="s">
        <v>272</v>
      </c>
      <c r="E412" s="139">
        <v>0.74694033000000004</v>
      </c>
      <c r="F412" s="140">
        <v>7.1628839999999999E-2</v>
      </c>
      <c r="G412" s="139">
        <v>0.18143082999999999</v>
      </c>
      <c r="H412" s="146">
        <v>28</v>
      </c>
      <c r="I412" s="146">
        <v>0</v>
      </c>
    </row>
    <row r="413" spans="1:9" ht="35.1" customHeight="1" x14ac:dyDescent="0.3">
      <c r="A413" s="167" t="s">
        <v>202</v>
      </c>
      <c r="B413" s="168">
        <v>2013</v>
      </c>
      <c r="C413" s="169">
        <v>57</v>
      </c>
      <c r="D413" s="137" t="s">
        <v>273</v>
      </c>
      <c r="E413" s="139">
        <v>0.72144540000000001</v>
      </c>
      <c r="F413" s="140">
        <v>0.13836793</v>
      </c>
      <c r="G413" s="139">
        <v>0.14018665999999999</v>
      </c>
      <c r="H413" s="146">
        <v>29</v>
      </c>
      <c r="I413" s="146">
        <v>0</v>
      </c>
    </row>
    <row r="414" spans="1:9" ht="35.1" customHeight="1" x14ac:dyDescent="0.3">
      <c r="A414" s="167" t="s">
        <v>202</v>
      </c>
      <c r="B414" s="168">
        <v>2013</v>
      </c>
      <c r="C414" s="169">
        <v>58</v>
      </c>
      <c r="D414" s="137" t="s">
        <v>274</v>
      </c>
      <c r="E414" s="139">
        <v>0.65042343999999996</v>
      </c>
      <c r="F414" s="140">
        <v>0.20938989999999999</v>
      </c>
      <c r="G414" s="139">
        <v>0.14018665999999999</v>
      </c>
      <c r="H414" s="146">
        <v>29</v>
      </c>
      <c r="I414" s="146">
        <v>0</v>
      </c>
    </row>
    <row r="415" spans="1:9" ht="17.100000000000001" customHeight="1" x14ac:dyDescent="0.3">
      <c r="A415" s="167" t="s">
        <v>202</v>
      </c>
      <c r="B415" s="168">
        <v>2013</v>
      </c>
      <c r="C415" s="169">
        <v>59</v>
      </c>
      <c r="D415" s="167" t="s">
        <v>41</v>
      </c>
      <c r="E415" s="139">
        <v>0.75465888999999997</v>
      </c>
      <c r="F415" s="140">
        <v>0.14020594</v>
      </c>
      <c r="G415" s="139">
        <v>0.10513517999999999</v>
      </c>
      <c r="H415" s="146">
        <v>29</v>
      </c>
      <c r="I415" s="146">
        <v>0</v>
      </c>
    </row>
    <row r="416" spans="1:9" ht="35.1" customHeight="1" x14ac:dyDescent="0.3">
      <c r="A416" s="167" t="s">
        <v>213</v>
      </c>
      <c r="B416" s="168">
        <v>2013</v>
      </c>
      <c r="C416" s="169">
        <v>60</v>
      </c>
      <c r="D416" s="137" t="s">
        <v>275</v>
      </c>
      <c r="E416" s="139">
        <v>0.75649688999999998</v>
      </c>
      <c r="F416" s="140">
        <v>0.13928694</v>
      </c>
      <c r="G416" s="139">
        <v>0.10421618000000001</v>
      </c>
      <c r="H416" s="146">
        <v>29</v>
      </c>
      <c r="I416" s="146">
        <v>0</v>
      </c>
    </row>
    <row r="417" spans="1:9" ht="17.100000000000001" customHeight="1" x14ac:dyDescent="0.3">
      <c r="A417" s="167" t="s">
        <v>202</v>
      </c>
      <c r="B417" s="168">
        <v>2013</v>
      </c>
      <c r="C417" s="169">
        <v>61</v>
      </c>
      <c r="D417" s="167" t="s">
        <v>61</v>
      </c>
      <c r="E417" s="139">
        <v>0.82476185000000002</v>
      </c>
      <c r="F417" s="140">
        <v>7.0102970000000001E-2</v>
      </c>
      <c r="G417" s="139">
        <v>0.10513517999999999</v>
      </c>
      <c r="H417" s="146">
        <v>29</v>
      </c>
      <c r="I417" s="146">
        <v>0</v>
      </c>
    </row>
    <row r="418" spans="1:9" ht="17.100000000000001" customHeight="1" x14ac:dyDescent="0.3">
      <c r="A418" s="167" t="s">
        <v>202</v>
      </c>
      <c r="B418" s="168">
        <v>2013</v>
      </c>
      <c r="C418" s="169">
        <v>62</v>
      </c>
      <c r="D418" s="167" t="s">
        <v>43</v>
      </c>
      <c r="E418" s="139">
        <v>0.81934876000000001</v>
      </c>
      <c r="F418" s="140">
        <v>0.10802177</v>
      </c>
      <c r="G418" s="139">
        <v>7.2629460000000007E-2</v>
      </c>
      <c r="H418" s="146">
        <v>28</v>
      </c>
      <c r="I418" s="146">
        <v>1</v>
      </c>
    </row>
    <row r="419" spans="1:9" ht="35.1" customHeight="1" x14ac:dyDescent="0.3">
      <c r="A419" s="137" t="s">
        <v>276</v>
      </c>
      <c r="B419" s="168">
        <v>2013</v>
      </c>
      <c r="C419" s="169">
        <v>63</v>
      </c>
      <c r="D419" s="167" t="s">
        <v>222</v>
      </c>
      <c r="E419" s="139">
        <v>0.82476185000000002</v>
      </c>
      <c r="F419" s="140">
        <v>0.10515445</v>
      </c>
      <c r="G419" s="139">
        <v>7.0083690000000004E-2</v>
      </c>
      <c r="H419" s="146">
        <v>29</v>
      </c>
      <c r="I419" s="146" t="s">
        <v>114</v>
      </c>
    </row>
    <row r="420" spans="1:9" ht="35.1" customHeight="1" x14ac:dyDescent="0.3">
      <c r="A420" s="137" t="s">
        <v>276</v>
      </c>
      <c r="B420" s="168">
        <v>2013</v>
      </c>
      <c r="C420" s="169">
        <v>64</v>
      </c>
      <c r="D420" s="137" t="s">
        <v>277</v>
      </c>
      <c r="E420" s="139">
        <v>0.72236440999999996</v>
      </c>
      <c r="F420" s="140">
        <v>0.20755190000000001</v>
      </c>
      <c r="G420" s="139">
        <v>7.0083690000000004E-2</v>
      </c>
      <c r="H420" s="146">
        <v>29</v>
      </c>
      <c r="I420" s="146" t="s">
        <v>114</v>
      </c>
    </row>
    <row r="421" spans="1:9" ht="35.1" customHeight="1" x14ac:dyDescent="0.3">
      <c r="A421" s="137" t="s">
        <v>276</v>
      </c>
      <c r="B421" s="168">
        <v>2013</v>
      </c>
      <c r="C421" s="169">
        <v>65</v>
      </c>
      <c r="D421" s="167" t="s">
        <v>224</v>
      </c>
      <c r="E421" s="139">
        <v>0.67626297000000002</v>
      </c>
      <c r="F421" s="140">
        <v>0.21488651</v>
      </c>
      <c r="G421" s="139">
        <v>0.10885052000000001</v>
      </c>
      <c r="H421" s="146">
        <v>28</v>
      </c>
      <c r="I421" s="146" t="s">
        <v>114</v>
      </c>
    </row>
    <row r="422" spans="1:9" ht="35.1" customHeight="1" x14ac:dyDescent="0.3">
      <c r="A422" s="137" t="s">
        <v>276</v>
      </c>
      <c r="B422" s="168">
        <v>2013</v>
      </c>
      <c r="C422" s="169">
        <v>66</v>
      </c>
      <c r="D422" s="167" t="s">
        <v>47</v>
      </c>
      <c r="E422" s="139">
        <v>0.75649688999999998</v>
      </c>
      <c r="F422" s="140">
        <v>0.10331645</v>
      </c>
      <c r="G422" s="139">
        <v>0.14018665999999999</v>
      </c>
      <c r="H422" s="146">
        <v>29</v>
      </c>
      <c r="I422" s="146" t="s">
        <v>114</v>
      </c>
    </row>
    <row r="423" spans="1:9" ht="35.1" customHeight="1" x14ac:dyDescent="0.3">
      <c r="A423" s="137" t="s">
        <v>276</v>
      </c>
      <c r="B423" s="168">
        <v>2013</v>
      </c>
      <c r="C423" s="169">
        <v>67</v>
      </c>
      <c r="D423" s="167" t="s">
        <v>48</v>
      </c>
      <c r="E423" s="139">
        <v>0.58337353999999997</v>
      </c>
      <c r="F423" s="140">
        <v>0.34746177</v>
      </c>
      <c r="G423" s="139">
        <v>6.9164690000000001E-2</v>
      </c>
      <c r="H423" s="146">
        <v>29</v>
      </c>
      <c r="I423" s="146" t="s">
        <v>114</v>
      </c>
    </row>
    <row r="424" spans="1:9" ht="35.1" customHeight="1" x14ac:dyDescent="0.3">
      <c r="A424" s="137" t="s">
        <v>276</v>
      </c>
      <c r="B424" s="168">
        <v>2013</v>
      </c>
      <c r="C424" s="169">
        <v>68</v>
      </c>
      <c r="D424" s="167" t="s">
        <v>49</v>
      </c>
      <c r="E424" s="139">
        <v>0.61506048000000002</v>
      </c>
      <c r="F424" s="140">
        <v>0.24536039000000001</v>
      </c>
      <c r="G424" s="139">
        <v>0.13957913</v>
      </c>
      <c r="H424" s="146">
        <v>29</v>
      </c>
      <c r="I424" s="146" t="s">
        <v>114</v>
      </c>
    </row>
    <row r="425" spans="1:9" ht="35.1" customHeight="1" x14ac:dyDescent="0.3">
      <c r="A425" s="137" t="s">
        <v>276</v>
      </c>
      <c r="B425" s="168">
        <v>2013</v>
      </c>
      <c r="C425" s="169">
        <v>69</v>
      </c>
      <c r="D425" s="167" t="s">
        <v>225</v>
      </c>
      <c r="E425" s="139">
        <v>0.96496778999999999</v>
      </c>
      <c r="F425" s="140">
        <v>0</v>
      </c>
      <c r="G425" s="139">
        <v>3.5032210000000001E-2</v>
      </c>
      <c r="H425" s="146">
        <v>29</v>
      </c>
      <c r="I425" s="146" t="s">
        <v>114</v>
      </c>
    </row>
    <row r="426" spans="1:9" ht="35.1" customHeight="1" x14ac:dyDescent="0.3">
      <c r="A426" s="137" t="s">
        <v>276</v>
      </c>
      <c r="B426" s="168">
        <v>2013</v>
      </c>
      <c r="C426" s="169">
        <v>70</v>
      </c>
      <c r="D426" s="167" t="s">
        <v>51</v>
      </c>
      <c r="E426" s="139">
        <v>0.79246737</v>
      </c>
      <c r="F426" s="140">
        <v>0.10239745</v>
      </c>
      <c r="G426" s="139">
        <v>0.10513517999999999</v>
      </c>
      <c r="H426" s="146">
        <v>29</v>
      </c>
      <c r="I426" s="146" t="s">
        <v>114</v>
      </c>
    </row>
    <row r="427" spans="1:9" ht="35.1" customHeight="1" x14ac:dyDescent="0.3">
      <c r="A427" s="137" t="s">
        <v>276</v>
      </c>
      <c r="B427" s="168">
        <v>2013</v>
      </c>
      <c r="C427" s="169">
        <v>71</v>
      </c>
      <c r="D427" s="167" t="s">
        <v>226</v>
      </c>
      <c r="E427" s="139">
        <v>0.85472110000000001</v>
      </c>
      <c r="F427" s="140">
        <v>0.10897416</v>
      </c>
      <c r="G427" s="139">
        <v>3.6304740000000002E-2</v>
      </c>
      <c r="H427" s="146">
        <v>28</v>
      </c>
      <c r="I427" s="146" t="s">
        <v>114</v>
      </c>
    </row>
    <row r="428" spans="1:9" ht="17.100000000000001" customHeight="1" x14ac:dyDescent="0.3">
      <c r="A428" s="167" t="s">
        <v>202</v>
      </c>
      <c r="B428" s="168">
        <v>2012</v>
      </c>
      <c r="C428" s="169">
        <v>1</v>
      </c>
      <c r="D428" s="167" t="s">
        <v>203</v>
      </c>
      <c r="E428" s="139">
        <v>0.75123034</v>
      </c>
      <c r="F428" s="140">
        <v>0.22112796000000001</v>
      </c>
      <c r="G428" s="139">
        <v>2.7641700000000002E-2</v>
      </c>
      <c r="H428" s="146">
        <v>32</v>
      </c>
      <c r="I428" s="146" t="s">
        <v>114</v>
      </c>
    </row>
    <row r="429" spans="1:9" ht="17.100000000000001" customHeight="1" x14ac:dyDescent="0.3">
      <c r="A429" s="167" t="s">
        <v>202</v>
      </c>
      <c r="B429" s="168">
        <v>2012</v>
      </c>
      <c r="C429" s="169">
        <v>2</v>
      </c>
      <c r="D429" s="167" t="s">
        <v>0</v>
      </c>
      <c r="E429" s="139">
        <v>0.90325686999999999</v>
      </c>
      <c r="F429" s="140">
        <v>4.1459719999999999E-2</v>
      </c>
      <c r="G429" s="139">
        <v>5.5283400000000003E-2</v>
      </c>
      <c r="H429" s="146">
        <v>32</v>
      </c>
      <c r="I429" s="146" t="s">
        <v>114</v>
      </c>
    </row>
    <row r="430" spans="1:9" ht="17.100000000000001" customHeight="1" x14ac:dyDescent="0.3">
      <c r="A430" s="167" t="s">
        <v>202</v>
      </c>
      <c r="B430" s="168">
        <v>2012</v>
      </c>
      <c r="C430" s="169">
        <v>3</v>
      </c>
      <c r="D430" s="167" t="s">
        <v>1</v>
      </c>
      <c r="E430" s="139">
        <v>0.75123034</v>
      </c>
      <c r="F430" s="140">
        <v>0.22112796000000001</v>
      </c>
      <c r="G430" s="139">
        <v>2.7641700000000002E-2</v>
      </c>
      <c r="H430" s="146">
        <v>32</v>
      </c>
      <c r="I430" s="146" t="s">
        <v>114</v>
      </c>
    </row>
    <row r="431" spans="1:9" ht="17.100000000000001" customHeight="1" x14ac:dyDescent="0.3">
      <c r="A431" s="167" t="s">
        <v>202</v>
      </c>
      <c r="B431" s="168">
        <v>2012</v>
      </c>
      <c r="C431" s="169">
        <v>4</v>
      </c>
      <c r="D431" s="167" t="s">
        <v>53</v>
      </c>
      <c r="E431" s="139">
        <v>0.94471660000000002</v>
      </c>
      <c r="F431" s="140">
        <v>2.7641700000000002E-2</v>
      </c>
      <c r="G431" s="139">
        <v>2.7641700000000002E-2</v>
      </c>
      <c r="H431" s="146">
        <v>32</v>
      </c>
      <c r="I431" s="146" t="s">
        <v>114</v>
      </c>
    </row>
    <row r="432" spans="1:9" ht="17.100000000000001" customHeight="1" x14ac:dyDescent="0.3">
      <c r="A432" s="167" t="s">
        <v>202</v>
      </c>
      <c r="B432" s="168">
        <v>2012</v>
      </c>
      <c r="C432" s="169">
        <v>5</v>
      </c>
      <c r="D432" s="167" t="s">
        <v>2</v>
      </c>
      <c r="E432" s="139">
        <v>1</v>
      </c>
      <c r="F432" s="140">
        <v>0</v>
      </c>
      <c r="G432" s="139">
        <v>0</v>
      </c>
      <c r="H432" s="146">
        <v>32</v>
      </c>
      <c r="I432" s="146" t="s">
        <v>114</v>
      </c>
    </row>
    <row r="433" spans="1:9" ht="17.100000000000001" customHeight="1" x14ac:dyDescent="0.3">
      <c r="A433" s="167" t="s">
        <v>202</v>
      </c>
      <c r="B433" s="168">
        <v>2012</v>
      </c>
      <c r="C433" s="169">
        <v>6</v>
      </c>
      <c r="D433" s="167" t="s">
        <v>3</v>
      </c>
      <c r="E433" s="139">
        <v>0.97235830000000001</v>
      </c>
      <c r="F433" s="140">
        <v>2.7641700000000002E-2</v>
      </c>
      <c r="G433" s="139">
        <v>0</v>
      </c>
      <c r="H433" s="146">
        <v>32</v>
      </c>
      <c r="I433" s="146" t="s">
        <v>114</v>
      </c>
    </row>
    <row r="434" spans="1:9" ht="17.100000000000001" customHeight="1" x14ac:dyDescent="0.3">
      <c r="A434" s="167" t="s">
        <v>202</v>
      </c>
      <c r="B434" s="168">
        <v>2012</v>
      </c>
      <c r="C434" s="169">
        <v>7</v>
      </c>
      <c r="D434" s="167" t="s">
        <v>56</v>
      </c>
      <c r="E434" s="139">
        <v>1</v>
      </c>
      <c r="F434" s="140">
        <v>0</v>
      </c>
      <c r="G434" s="139">
        <v>0</v>
      </c>
      <c r="H434" s="146">
        <v>32</v>
      </c>
      <c r="I434" s="146" t="s">
        <v>114</v>
      </c>
    </row>
    <row r="435" spans="1:9" ht="17.100000000000001" customHeight="1" x14ac:dyDescent="0.3">
      <c r="A435" s="167" t="s">
        <v>202</v>
      </c>
      <c r="B435" s="168">
        <v>2012</v>
      </c>
      <c r="C435" s="169">
        <v>8</v>
      </c>
      <c r="D435" s="167" t="s">
        <v>4</v>
      </c>
      <c r="E435" s="139">
        <v>0.97235830000000001</v>
      </c>
      <c r="F435" s="140">
        <v>0</v>
      </c>
      <c r="G435" s="139">
        <v>2.7641700000000002E-2</v>
      </c>
      <c r="H435" s="146">
        <v>32</v>
      </c>
      <c r="I435" s="146" t="s">
        <v>114</v>
      </c>
    </row>
    <row r="436" spans="1:9" ht="17.100000000000001" customHeight="1" x14ac:dyDescent="0.3">
      <c r="A436" s="167" t="s">
        <v>202</v>
      </c>
      <c r="B436" s="168">
        <v>2012</v>
      </c>
      <c r="C436" s="169">
        <v>9</v>
      </c>
      <c r="D436" s="167" t="s">
        <v>204</v>
      </c>
      <c r="E436" s="139">
        <v>0.78247014000000004</v>
      </c>
      <c r="F436" s="140">
        <v>0.13718496999999999</v>
      </c>
      <c r="G436" s="139">
        <v>8.0344890000000002E-2</v>
      </c>
      <c r="H436" s="146">
        <v>32</v>
      </c>
      <c r="I436" s="146">
        <v>0</v>
      </c>
    </row>
    <row r="437" spans="1:9" ht="17.100000000000001" customHeight="1" x14ac:dyDescent="0.3">
      <c r="A437" s="167" t="s">
        <v>202</v>
      </c>
      <c r="B437" s="168">
        <v>2012</v>
      </c>
      <c r="C437" s="169">
        <v>10</v>
      </c>
      <c r="D437" s="167" t="s">
        <v>205</v>
      </c>
      <c r="E437" s="139">
        <v>0.87819539000000002</v>
      </c>
      <c r="F437" s="140">
        <v>4.1459719999999999E-2</v>
      </c>
      <c r="G437" s="139">
        <v>8.0344890000000002E-2</v>
      </c>
      <c r="H437" s="146">
        <v>32</v>
      </c>
      <c r="I437" s="146">
        <v>0</v>
      </c>
    </row>
    <row r="438" spans="1:9" ht="17.100000000000001" customHeight="1" x14ac:dyDescent="0.3">
      <c r="A438" s="167" t="s">
        <v>202</v>
      </c>
      <c r="B438" s="168">
        <v>2012</v>
      </c>
      <c r="C438" s="169">
        <v>11</v>
      </c>
      <c r="D438" s="167" t="s">
        <v>206</v>
      </c>
      <c r="E438" s="139">
        <v>0.90050671000000004</v>
      </c>
      <c r="F438" s="140">
        <v>7.1065799999999998E-2</v>
      </c>
      <c r="G438" s="139">
        <v>2.842749E-2</v>
      </c>
      <c r="H438" s="146">
        <v>31</v>
      </c>
      <c r="I438" s="146">
        <v>1</v>
      </c>
    </row>
    <row r="439" spans="1:9" ht="17.100000000000001" customHeight="1" x14ac:dyDescent="0.3">
      <c r="A439" s="167" t="s">
        <v>202</v>
      </c>
      <c r="B439" s="168">
        <v>2012</v>
      </c>
      <c r="C439" s="169">
        <v>12</v>
      </c>
      <c r="D439" s="167" t="s">
        <v>266</v>
      </c>
      <c r="E439" s="139">
        <v>1</v>
      </c>
      <c r="F439" s="140">
        <v>0</v>
      </c>
      <c r="G439" s="139">
        <v>0</v>
      </c>
      <c r="H439" s="146">
        <v>32</v>
      </c>
      <c r="I439" s="146">
        <v>0</v>
      </c>
    </row>
    <row r="440" spans="1:9" ht="17.100000000000001" customHeight="1" x14ac:dyDescent="0.3">
      <c r="A440" s="167" t="s">
        <v>202</v>
      </c>
      <c r="B440" s="168">
        <v>2012</v>
      </c>
      <c r="C440" s="169">
        <v>13</v>
      </c>
      <c r="D440" s="167" t="s">
        <v>7</v>
      </c>
      <c r="E440" s="139">
        <v>1</v>
      </c>
      <c r="F440" s="140">
        <v>0</v>
      </c>
      <c r="G440" s="139">
        <v>0</v>
      </c>
      <c r="H440" s="146">
        <v>32</v>
      </c>
      <c r="I440" s="146">
        <v>0</v>
      </c>
    </row>
    <row r="441" spans="1:9" ht="35.1" customHeight="1" x14ac:dyDescent="0.3">
      <c r="A441" s="167" t="s">
        <v>202</v>
      </c>
      <c r="B441" s="168">
        <v>2012</v>
      </c>
      <c r="C441" s="169">
        <v>14</v>
      </c>
      <c r="D441" s="137" t="s">
        <v>278</v>
      </c>
      <c r="E441" s="139">
        <v>0.93089858000000003</v>
      </c>
      <c r="F441" s="140">
        <v>6.9101419999999997E-2</v>
      </c>
      <c r="G441" s="139">
        <v>0</v>
      </c>
      <c r="H441" s="146">
        <v>32</v>
      </c>
      <c r="I441" s="146">
        <v>0</v>
      </c>
    </row>
    <row r="442" spans="1:9" ht="17.100000000000001" customHeight="1" x14ac:dyDescent="0.3">
      <c r="A442" s="167" t="s">
        <v>202</v>
      </c>
      <c r="B442" s="168">
        <v>2012</v>
      </c>
      <c r="C442" s="169">
        <v>15</v>
      </c>
      <c r="D442" s="167" t="s">
        <v>57</v>
      </c>
      <c r="E442" s="139">
        <v>0.90050671000000004</v>
      </c>
      <c r="F442" s="140">
        <v>7.1065799999999998E-2</v>
      </c>
      <c r="G442" s="139">
        <v>2.842749E-2</v>
      </c>
      <c r="H442" s="146">
        <v>31</v>
      </c>
      <c r="I442" s="146">
        <v>1</v>
      </c>
    </row>
    <row r="443" spans="1:9" ht="17.100000000000001" customHeight="1" x14ac:dyDescent="0.3">
      <c r="A443" s="167" t="s">
        <v>202</v>
      </c>
      <c r="B443" s="168">
        <v>2012</v>
      </c>
      <c r="C443" s="169">
        <v>16</v>
      </c>
      <c r="D443" s="167" t="s">
        <v>8</v>
      </c>
      <c r="E443" s="139">
        <v>0.93089858000000003</v>
      </c>
      <c r="F443" s="140">
        <v>4.1459719999999999E-2</v>
      </c>
      <c r="G443" s="139">
        <v>2.7641700000000002E-2</v>
      </c>
      <c r="H443" s="146">
        <v>32</v>
      </c>
      <c r="I443" s="146">
        <v>0</v>
      </c>
    </row>
    <row r="444" spans="1:9" ht="17.100000000000001" customHeight="1" x14ac:dyDescent="0.3">
      <c r="A444" s="167" t="s">
        <v>202</v>
      </c>
      <c r="B444" s="168">
        <v>2012</v>
      </c>
      <c r="C444" s="169">
        <v>17</v>
      </c>
      <c r="D444" s="167" t="s">
        <v>209</v>
      </c>
      <c r="E444" s="139">
        <v>0.80101341999999998</v>
      </c>
      <c r="F444" s="140">
        <v>0.14213160999999999</v>
      </c>
      <c r="G444" s="139">
        <v>5.6854969999999998E-2</v>
      </c>
      <c r="H444" s="146">
        <v>31</v>
      </c>
      <c r="I444" s="146">
        <v>1</v>
      </c>
    </row>
    <row r="445" spans="1:9" ht="17.100000000000001" customHeight="1" x14ac:dyDescent="0.3">
      <c r="A445" s="167" t="s">
        <v>202</v>
      </c>
      <c r="B445" s="168">
        <v>2012</v>
      </c>
      <c r="C445" s="169">
        <v>18</v>
      </c>
      <c r="D445" s="167" t="s">
        <v>10</v>
      </c>
      <c r="E445" s="139">
        <v>0.62684550999999999</v>
      </c>
      <c r="F445" s="140">
        <v>0.34551278000000002</v>
      </c>
      <c r="G445" s="139">
        <v>2.7641700000000002E-2</v>
      </c>
      <c r="H445" s="146">
        <v>32</v>
      </c>
      <c r="I445" s="146">
        <v>0</v>
      </c>
    </row>
    <row r="446" spans="1:9" ht="35.1" customHeight="1" x14ac:dyDescent="0.3">
      <c r="A446" s="167" t="s">
        <v>202</v>
      </c>
      <c r="B446" s="168">
        <v>2012</v>
      </c>
      <c r="C446" s="169">
        <v>19</v>
      </c>
      <c r="D446" s="137" t="s">
        <v>279</v>
      </c>
      <c r="E446" s="139">
        <v>0.73552578999999996</v>
      </c>
      <c r="F446" s="140">
        <v>0.23607644999999999</v>
      </c>
      <c r="G446" s="139">
        <v>2.8397760000000001E-2</v>
      </c>
      <c r="H446" s="146">
        <v>31</v>
      </c>
      <c r="I446" s="146">
        <v>1</v>
      </c>
    </row>
    <row r="447" spans="1:9" ht="17.100000000000001" customHeight="1" x14ac:dyDescent="0.3">
      <c r="A447" s="167" t="s">
        <v>202</v>
      </c>
      <c r="B447" s="168">
        <v>2012</v>
      </c>
      <c r="C447" s="169">
        <v>20</v>
      </c>
      <c r="D447" s="167" t="s">
        <v>211</v>
      </c>
      <c r="E447" s="139">
        <v>0.92467511999999996</v>
      </c>
      <c r="F447" s="140">
        <v>4.5193690000000002E-2</v>
      </c>
      <c r="G447" s="139">
        <v>3.0131189999999999E-2</v>
      </c>
      <c r="H447" s="146">
        <v>29</v>
      </c>
      <c r="I447" s="146" t="s">
        <v>114</v>
      </c>
    </row>
    <row r="448" spans="1:9" ht="17.100000000000001" customHeight="1" x14ac:dyDescent="0.3">
      <c r="A448" s="167" t="s">
        <v>202</v>
      </c>
      <c r="B448" s="168">
        <v>2012</v>
      </c>
      <c r="C448" s="169">
        <v>21</v>
      </c>
      <c r="D448" s="167" t="s">
        <v>12</v>
      </c>
      <c r="E448" s="139">
        <v>0.63044361000000004</v>
      </c>
      <c r="F448" s="140">
        <v>0.23393375999999999</v>
      </c>
      <c r="G448" s="139">
        <v>0.13562262999999999</v>
      </c>
      <c r="H448" s="146">
        <v>32</v>
      </c>
      <c r="I448" s="146">
        <v>0</v>
      </c>
    </row>
    <row r="449" spans="1:9" ht="17.100000000000001" customHeight="1" x14ac:dyDescent="0.3">
      <c r="A449" s="167" t="s">
        <v>202</v>
      </c>
      <c r="B449" s="168">
        <v>2012</v>
      </c>
      <c r="C449" s="169">
        <v>22</v>
      </c>
      <c r="D449" s="167" t="s">
        <v>13</v>
      </c>
      <c r="E449" s="139">
        <v>0.59356087000000002</v>
      </c>
      <c r="F449" s="140">
        <v>0.24084961999999999</v>
      </c>
      <c r="G449" s="139">
        <v>0.16558951</v>
      </c>
      <c r="H449" s="146">
        <v>29</v>
      </c>
      <c r="I449" s="146">
        <v>2</v>
      </c>
    </row>
    <row r="450" spans="1:9" ht="17.100000000000001" customHeight="1" x14ac:dyDescent="0.3">
      <c r="A450" s="167" t="s">
        <v>202</v>
      </c>
      <c r="B450" s="168">
        <v>2012</v>
      </c>
      <c r="C450" s="169">
        <v>23</v>
      </c>
      <c r="D450" s="167" t="s">
        <v>14</v>
      </c>
      <c r="E450" s="139">
        <v>0.66152955999999996</v>
      </c>
      <c r="F450" s="140">
        <v>0.28161546999999998</v>
      </c>
      <c r="G450" s="139">
        <v>5.6854969999999998E-2</v>
      </c>
      <c r="H450" s="146">
        <v>31</v>
      </c>
      <c r="I450" s="146">
        <v>1</v>
      </c>
    </row>
    <row r="451" spans="1:9" ht="17.100000000000001" customHeight="1" x14ac:dyDescent="0.3">
      <c r="A451" s="167" t="s">
        <v>202</v>
      </c>
      <c r="B451" s="168">
        <v>2012</v>
      </c>
      <c r="C451" s="169">
        <v>24</v>
      </c>
      <c r="D451" s="167" t="s">
        <v>212</v>
      </c>
      <c r="E451" s="139">
        <v>0.76700941</v>
      </c>
      <c r="F451" s="140">
        <v>0.13166364</v>
      </c>
      <c r="G451" s="139">
        <v>0.10132695</v>
      </c>
      <c r="H451" s="146">
        <v>30</v>
      </c>
      <c r="I451" s="146">
        <v>2</v>
      </c>
    </row>
    <row r="452" spans="1:9" ht="17.100000000000001" customHeight="1" x14ac:dyDescent="0.3">
      <c r="A452" s="167" t="s">
        <v>202</v>
      </c>
      <c r="B452" s="168">
        <v>2012</v>
      </c>
      <c r="C452" s="169">
        <v>25</v>
      </c>
      <c r="D452" s="167" t="s">
        <v>16</v>
      </c>
      <c r="E452" s="139">
        <v>0.82552791999999997</v>
      </c>
      <c r="F452" s="140">
        <v>4.3885880000000002E-2</v>
      </c>
      <c r="G452" s="139">
        <v>0.13058620000000001</v>
      </c>
      <c r="H452" s="146">
        <v>30</v>
      </c>
      <c r="I452" s="146">
        <v>2</v>
      </c>
    </row>
    <row r="453" spans="1:9" ht="17.100000000000001" customHeight="1" x14ac:dyDescent="0.3">
      <c r="A453" s="167" t="s">
        <v>202</v>
      </c>
      <c r="B453" s="168">
        <v>2012</v>
      </c>
      <c r="C453" s="169">
        <v>26</v>
      </c>
      <c r="D453" s="167" t="s">
        <v>58</v>
      </c>
      <c r="E453" s="139">
        <v>0.73667870999999996</v>
      </c>
      <c r="F453" s="140">
        <v>0.17554353</v>
      </c>
      <c r="G453" s="139">
        <v>8.7777759999999996E-2</v>
      </c>
      <c r="H453" s="146">
        <v>30</v>
      </c>
      <c r="I453" s="146">
        <v>2</v>
      </c>
    </row>
    <row r="454" spans="1:9" ht="17.100000000000001" customHeight="1" x14ac:dyDescent="0.3">
      <c r="A454" s="167" t="s">
        <v>202</v>
      </c>
      <c r="B454" s="168">
        <v>2012</v>
      </c>
      <c r="C454" s="169">
        <v>27</v>
      </c>
      <c r="D454" s="167" t="s">
        <v>17</v>
      </c>
      <c r="E454" s="139">
        <v>0.75837509999999997</v>
      </c>
      <c r="F454" s="140">
        <v>0.21319741</v>
      </c>
      <c r="G454" s="139">
        <v>2.842749E-2</v>
      </c>
      <c r="H454" s="146">
        <v>31</v>
      </c>
      <c r="I454" s="146">
        <v>1</v>
      </c>
    </row>
    <row r="455" spans="1:9" ht="17.100000000000001" customHeight="1" x14ac:dyDescent="0.3">
      <c r="A455" s="167" t="s">
        <v>213</v>
      </c>
      <c r="B455" s="168">
        <v>2012</v>
      </c>
      <c r="C455" s="169">
        <v>28</v>
      </c>
      <c r="D455" s="167" t="s">
        <v>18</v>
      </c>
      <c r="E455" s="139">
        <v>0.90325686999999999</v>
      </c>
      <c r="F455" s="140">
        <v>6.9101419999999997E-2</v>
      </c>
      <c r="G455" s="139">
        <v>2.7641700000000002E-2</v>
      </c>
      <c r="H455" s="146">
        <v>32</v>
      </c>
      <c r="I455" s="146" t="s">
        <v>114</v>
      </c>
    </row>
    <row r="456" spans="1:9" ht="35.1" customHeight="1" x14ac:dyDescent="0.3">
      <c r="A456" s="167" t="s">
        <v>202</v>
      </c>
      <c r="B456" s="168">
        <v>2012</v>
      </c>
      <c r="C456" s="169">
        <v>29</v>
      </c>
      <c r="D456" s="137" t="s">
        <v>267</v>
      </c>
      <c r="E456" s="139">
        <v>0.84365173999999998</v>
      </c>
      <c r="F456" s="140">
        <v>8.5282460000000004E-2</v>
      </c>
      <c r="G456" s="139">
        <v>7.1065799999999998E-2</v>
      </c>
      <c r="H456" s="146">
        <v>31</v>
      </c>
      <c r="I456" s="146">
        <v>1</v>
      </c>
    </row>
    <row r="457" spans="1:9" ht="17.100000000000001" customHeight="1" x14ac:dyDescent="0.3">
      <c r="A457" s="167" t="s">
        <v>202</v>
      </c>
      <c r="B457" s="168">
        <v>2012</v>
      </c>
      <c r="C457" s="169">
        <v>30</v>
      </c>
      <c r="D457" s="167" t="s">
        <v>19</v>
      </c>
      <c r="E457" s="139">
        <v>0.755108</v>
      </c>
      <c r="F457" s="140">
        <v>0.1863735</v>
      </c>
      <c r="G457" s="139">
        <v>5.8518510000000003E-2</v>
      </c>
      <c r="H457" s="146">
        <v>30</v>
      </c>
      <c r="I457" s="146">
        <v>2</v>
      </c>
    </row>
    <row r="458" spans="1:9" ht="17.100000000000001" customHeight="1" x14ac:dyDescent="0.3">
      <c r="A458" s="167" t="s">
        <v>202</v>
      </c>
      <c r="B458" s="168">
        <v>2012</v>
      </c>
      <c r="C458" s="169">
        <v>31</v>
      </c>
      <c r="D458" s="167" t="s">
        <v>20</v>
      </c>
      <c r="E458" s="139">
        <v>0.65992861999999997</v>
      </c>
      <c r="F458" s="140">
        <v>0.21215059999999999</v>
      </c>
      <c r="G458" s="139">
        <v>0.12792078000000001</v>
      </c>
      <c r="H458" s="146">
        <v>31</v>
      </c>
      <c r="I458" s="146">
        <v>1</v>
      </c>
    </row>
    <row r="459" spans="1:9" ht="17.100000000000001" customHeight="1" x14ac:dyDescent="0.3">
      <c r="A459" s="167" t="s">
        <v>202</v>
      </c>
      <c r="B459" s="168">
        <v>2012</v>
      </c>
      <c r="C459" s="169">
        <v>32</v>
      </c>
      <c r="D459" s="167" t="s">
        <v>21</v>
      </c>
      <c r="E459" s="139">
        <v>0.5630889</v>
      </c>
      <c r="F459" s="140">
        <v>0.30899031999999998</v>
      </c>
      <c r="G459" s="139">
        <v>0.12792078000000001</v>
      </c>
      <c r="H459" s="146">
        <v>31</v>
      </c>
      <c r="I459" s="146">
        <v>1</v>
      </c>
    </row>
    <row r="460" spans="1:9" ht="17.100000000000001" customHeight="1" x14ac:dyDescent="0.3">
      <c r="A460" s="167" t="s">
        <v>202</v>
      </c>
      <c r="B460" s="168">
        <v>2012</v>
      </c>
      <c r="C460" s="169">
        <v>33</v>
      </c>
      <c r="D460" s="167" t="s">
        <v>22</v>
      </c>
      <c r="E460" s="139">
        <v>0.44509319000000003</v>
      </c>
      <c r="F460" s="140">
        <v>0.32226081000000001</v>
      </c>
      <c r="G460" s="139">
        <v>0.23264600999999999</v>
      </c>
      <c r="H460" s="146">
        <v>29</v>
      </c>
      <c r="I460" s="146">
        <v>2</v>
      </c>
    </row>
    <row r="461" spans="1:9" ht="35.1" customHeight="1" x14ac:dyDescent="0.3">
      <c r="A461" s="167" t="s">
        <v>202</v>
      </c>
      <c r="B461" s="168">
        <v>2012</v>
      </c>
      <c r="C461" s="169">
        <v>34</v>
      </c>
      <c r="D461" s="137" t="s">
        <v>268</v>
      </c>
      <c r="E461" s="139">
        <v>0.64731872999999995</v>
      </c>
      <c r="F461" s="140">
        <v>0.29582629999999999</v>
      </c>
      <c r="G461" s="139">
        <v>5.6854969999999998E-2</v>
      </c>
      <c r="H461" s="146">
        <v>31</v>
      </c>
      <c r="I461" s="146">
        <v>1</v>
      </c>
    </row>
    <row r="462" spans="1:9" ht="17.100000000000001" customHeight="1" x14ac:dyDescent="0.3">
      <c r="A462" s="167" t="s">
        <v>202</v>
      </c>
      <c r="B462" s="168">
        <v>2012</v>
      </c>
      <c r="C462" s="169">
        <v>35</v>
      </c>
      <c r="D462" s="167" t="s">
        <v>59</v>
      </c>
      <c r="E462" s="139">
        <v>0.84797913000000003</v>
      </c>
      <c r="F462" s="140">
        <v>4.1459719999999999E-2</v>
      </c>
      <c r="G462" s="139">
        <v>0.11056115</v>
      </c>
      <c r="H462" s="146">
        <v>32</v>
      </c>
      <c r="I462" s="146">
        <v>0</v>
      </c>
    </row>
    <row r="463" spans="1:9" ht="17.100000000000001" customHeight="1" x14ac:dyDescent="0.3">
      <c r="A463" s="167" t="s">
        <v>202</v>
      </c>
      <c r="B463" s="168">
        <v>2012</v>
      </c>
      <c r="C463" s="169">
        <v>36</v>
      </c>
      <c r="D463" s="167" t="s">
        <v>23</v>
      </c>
      <c r="E463" s="139">
        <v>0.80101341999999998</v>
      </c>
      <c r="F463" s="140">
        <v>0.12792078000000001</v>
      </c>
      <c r="G463" s="139">
        <v>7.1065799999999998E-2</v>
      </c>
      <c r="H463" s="146">
        <v>31</v>
      </c>
      <c r="I463" s="146">
        <v>1</v>
      </c>
    </row>
    <row r="464" spans="1:9" ht="35.1" customHeight="1" x14ac:dyDescent="0.3">
      <c r="A464" s="167" t="s">
        <v>202</v>
      </c>
      <c r="B464" s="168">
        <v>2012</v>
      </c>
      <c r="C464" s="169">
        <v>37</v>
      </c>
      <c r="D464" s="137" t="s">
        <v>269</v>
      </c>
      <c r="E464" s="139">
        <v>0.74681202000000002</v>
      </c>
      <c r="F464" s="140">
        <v>0.16790552</v>
      </c>
      <c r="G464" s="139">
        <v>8.5282460000000004E-2</v>
      </c>
      <c r="H464" s="146">
        <v>31</v>
      </c>
      <c r="I464" s="146">
        <v>1</v>
      </c>
    </row>
    <row r="465" spans="1:9" ht="53.1" customHeight="1" x14ac:dyDescent="0.3">
      <c r="A465" s="167" t="s">
        <v>202</v>
      </c>
      <c r="B465" s="168">
        <v>2012</v>
      </c>
      <c r="C465" s="169">
        <v>38</v>
      </c>
      <c r="D465" s="137" t="s">
        <v>270</v>
      </c>
      <c r="E465" s="139">
        <v>0.85786256999999999</v>
      </c>
      <c r="F465" s="140">
        <v>0.11370995</v>
      </c>
      <c r="G465" s="139">
        <v>2.842749E-2</v>
      </c>
      <c r="H465" s="146">
        <v>31</v>
      </c>
      <c r="I465" s="146">
        <v>1</v>
      </c>
    </row>
    <row r="466" spans="1:9" ht="17.100000000000001" customHeight="1" x14ac:dyDescent="0.3">
      <c r="A466" s="167" t="s">
        <v>202</v>
      </c>
      <c r="B466" s="168">
        <v>2012</v>
      </c>
      <c r="C466" s="169">
        <v>39</v>
      </c>
      <c r="D466" s="167" t="s">
        <v>25</v>
      </c>
      <c r="E466" s="139">
        <v>0.86179148999999999</v>
      </c>
      <c r="F466" s="140">
        <v>8.2925109999999996E-2</v>
      </c>
      <c r="G466" s="139">
        <v>5.5283400000000003E-2</v>
      </c>
      <c r="H466" s="146">
        <v>32</v>
      </c>
      <c r="I466" s="146">
        <v>0</v>
      </c>
    </row>
    <row r="467" spans="1:9" ht="17.100000000000001" customHeight="1" x14ac:dyDescent="0.3">
      <c r="A467" s="167" t="s">
        <v>202</v>
      </c>
      <c r="B467" s="168">
        <v>2012</v>
      </c>
      <c r="C467" s="169">
        <v>40</v>
      </c>
      <c r="D467" s="167" t="s">
        <v>217</v>
      </c>
      <c r="E467" s="139">
        <v>0.91707488999999998</v>
      </c>
      <c r="F467" s="140">
        <v>8.2925109999999996E-2</v>
      </c>
      <c r="G467" s="139">
        <v>0</v>
      </c>
      <c r="H467" s="146">
        <v>32</v>
      </c>
      <c r="I467" s="146" t="s">
        <v>114</v>
      </c>
    </row>
    <row r="468" spans="1:9" ht="17.100000000000001" customHeight="1" x14ac:dyDescent="0.3">
      <c r="A468" s="167" t="s">
        <v>202</v>
      </c>
      <c r="B468" s="168">
        <v>2012</v>
      </c>
      <c r="C468" s="169">
        <v>41</v>
      </c>
      <c r="D468" s="167" t="s">
        <v>218</v>
      </c>
      <c r="E468" s="139">
        <v>0.73468219999999995</v>
      </c>
      <c r="F468" s="140">
        <v>0.18108215999999999</v>
      </c>
      <c r="G468" s="139">
        <v>8.4235649999999995E-2</v>
      </c>
      <c r="H468" s="146">
        <v>31</v>
      </c>
      <c r="I468" s="146">
        <v>1</v>
      </c>
    </row>
    <row r="469" spans="1:9" ht="17.100000000000001" customHeight="1" x14ac:dyDescent="0.3">
      <c r="A469" s="167" t="s">
        <v>202</v>
      </c>
      <c r="B469" s="168">
        <v>2012</v>
      </c>
      <c r="C469" s="169">
        <v>42</v>
      </c>
      <c r="D469" s="167" t="s">
        <v>60</v>
      </c>
      <c r="E469" s="139">
        <v>0.88296898000000001</v>
      </c>
      <c r="F469" s="140">
        <v>8.7771769999999999E-2</v>
      </c>
      <c r="G469" s="139">
        <v>2.9259250000000001E-2</v>
      </c>
      <c r="H469" s="146">
        <v>30</v>
      </c>
      <c r="I469" s="146">
        <v>1</v>
      </c>
    </row>
    <row r="470" spans="1:9" ht="17.100000000000001" customHeight="1" x14ac:dyDescent="0.3">
      <c r="A470" s="167" t="s">
        <v>202</v>
      </c>
      <c r="B470" s="168">
        <v>2012</v>
      </c>
      <c r="C470" s="169">
        <v>43</v>
      </c>
      <c r="D470" s="167" t="s">
        <v>28</v>
      </c>
      <c r="E470" s="139">
        <v>0.75130534000000004</v>
      </c>
      <c r="F470" s="140">
        <v>0.21943541</v>
      </c>
      <c r="G470" s="139">
        <v>2.9259250000000001E-2</v>
      </c>
      <c r="H470" s="146">
        <v>30</v>
      </c>
      <c r="I470" s="146">
        <v>1</v>
      </c>
    </row>
    <row r="471" spans="1:9" ht="17.100000000000001" customHeight="1" x14ac:dyDescent="0.3">
      <c r="A471" s="167" t="s">
        <v>202</v>
      </c>
      <c r="B471" s="168">
        <v>2012</v>
      </c>
      <c r="C471" s="169">
        <v>44</v>
      </c>
      <c r="D471" s="167" t="s">
        <v>29</v>
      </c>
      <c r="E471" s="139">
        <v>0.86833636000000003</v>
      </c>
      <c r="F471" s="140">
        <v>7.3145139999999997E-2</v>
      </c>
      <c r="G471" s="139">
        <v>5.8518510000000003E-2</v>
      </c>
      <c r="H471" s="146">
        <v>30</v>
      </c>
      <c r="I471" s="146">
        <v>1</v>
      </c>
    </row>
    <row r="472" spans="1:9" ht="17.100000000000001" customHeight="1" x14ac:dyDescent="0.3">
      <c r="A472" s="167" t="s">
        <v>202</v>
      </c>
      <c r="B472" s="168">
        <v>2012</v>
      </c>
      <c r="C472" s="169">
        <v>45</v>
      </c>
      <c r="D472" s="167" t="s">
        <v>30</v>
      </c>
      <c r="E472" s="139">
        <v>0.76593197000000002</v>
      </c>
      <c r="F472" s="140">
        <v>0.17554953000000001</v>
      </c>
      <c r="G472" s="139">
        <v>5.8518510000000003E-2</v>
      </c>
      <c r="H472" s="146">
        <v>30</v>
      </c>
      <c r="I472" s="146">
        <v>1</v>
      </c>
    </row>
    <row r="473" spans="1:9" ht="17.100000000000001" customHeight="1" x14ac:dyDescent="0.3">
      <c r="A473" s="167" t="s">
        <v>202</v>
      </c>
      <c r="B473" s="168">
        <v>2012</v>
      </c>
      <c r="C473" s="169">
        <v>46</v>
      </c>
      <c r="D473" s="167" t="s">
        <v>31</v>
      </c>
      <c r="E473" s="139">
        <v>0.78579045000000003</v>
      </c>
      <c r="F473" s="140">
        <v>0.18360729000000001</v>
      </c>
      <c r="G473" s="139">
        <v>3.0602259999999999E-2</v>
      </c>
      <c r="H473" s="146">
        <v>29</v>
      </c>
      <c r="I473" s="146">
        <v>1</v>
      </c>
    </row>
    <row r="474" spans="1:9" ht="17.100000000000001" customHeight="1" x14ac:dyDescent="0.3">
      <c r="A474" s="167" t="s">
        <v>202</v>
      </c>
      <c r="B474" s="168">
        <v>2012</v>
      </c>
      <c r="C474" s="169">
        <v>47</v>
      </c>
      <c r="D474" s="167" t="s">
        <v>32</v>
      </c>
      <c r="E474" s="139">
        <v>0.76866318</v>
      </c>
      <c r="F474" s="140">
        <v>0.20207757000000001</v>
      </c>
      <c r="G474" s="139">
        <v>2.9259250000000001E-2</v>
      </c>
      <c r="H474" s="146">
        <v>30</v>
      </c>
      <c r="I474" s="146">
        <v>1</v>
      </c>
    </row>
    <row r="475" spans="1:9" ht="17.100000000000001" customHeight="1" x14ac:dyDescent="0.3">
      <c r="A475" s="167" t="s">
        <v>202</v>
      </c>
      <c r="B475" s="168">
        <v>2012</v>
      </c>
      <c r="C475" s="169">
        <v>48</v>
      </c>
      <c r="D475" s="167" t="s">
        <v>33</v>
      </c>
      <c r="E475" s="139">
        <v>0.75123034</v>
      </c>
      <c r="F475" s="140">
        <v>0.19348625</v>
      </c>
      <c r="G475" s="139">
        <v>5.5283400000000003E-2</v>
      </c>
      <c r="H475" s="146">
        <v>32</v>
      </c>
      <c r="I475" s="146" t="s">
        <v>114</v>
      </c>
    </row>
    <row r="476" spans="1:9" ht="17.100000000000001" customHeight="1" x14ac:dyDescent="0.3">
      <c r="A476" s="167" t="s">
        <v>202</v>
      </c>
      <c r="B476" s="168">
        <v>2012</v>
      </c>
      <c r="C476" s="169">
        <v>49</v>
      </c>
      <c r="D476" s="167" t="s">
        <v>54</v>
      </c>
      <c r="E476" s="139">
        <v>0.83415545000000002</v>
      </c>
      <c r="F476" s="140">
        <v>0.11056115</v>
      </c>
      <c r="G476" s="139">
        <v>5.5283400000000003E-2</v>
      </c>
      <c r="H476" s="146">
        <v>32</v>
      </c>
      <c r="I476" s="146" t="s">
        <v>114</v>
      </c>
    </row>
    <row r="477" spans="1:9" ht="17.100000000000001" customHeight="1" x14ac:dyDescent="0.3">
      <c r="A477" s="167" t="s">
        <v>202</v>
      </c>
      <c r="B477" s="168">
        <v>2012</v>
      </c>
      <c r="C477" s="169">
        <v>50</v>
      </c>
      <c r="D477" s="167" t="s">
        <v>34</v>
      </c>
      <c r="E477" s="139">
        <v>0.69594694000000001</v>
      </c>
      <c r="F477" s="140">
        <v>0.22112796000000001</v>
      </c>
      <c r="G477" s="139">
        <v>8.2925109999999996E-2</v>
      </c>
      <c r="H477" s="146">
        <v>32</v>
      </c>
      <c r="I477" s="146" t="s">
        <v>114</v>
      </c>
    </row>
    <row r="478" spans="1:9" ht="17.100000000000001" customHeight="1" x14ac:dyDescent="0.3">
      <c r="A478" s="167" t="s">
        <v>202</v>
      </c>
      <c r="B478" s="168">
        <v>2012</v>
      </c>
      <c r="C478" s="169">
        <v>51</v>
      </c>
      <c r="D478" s="167" t="s">
        <v>35</v>
      </c>
      <c r="E478" s="139">
        <v>0.75123034</v>
      </c>
      <c r="F478" s="140">
        <v>0.24876966</v>
      </c>
      <c r="G478" s="139">
        <v>0</v>
      </c>
      <c r="H478" s="146">
        <v>32</v>
      </c>
      <c r="I478" s="146" t="s">
        <v>114</v>
      </c>
    </row>
    <row r="479" spans="1:9" ht="17.100000000000001" customHeight="1" x14ac:dyDescent="0.3">
      <c r="A479" s="167" t="s">
        <v>213</v>
      </c>
      <c r="B479" s="168">
        <v>2012</v>
      </c>
      <c r="C479" s="169">
        <v>52</v>
      </c>
      <c r="D479" s="167" t="s">
        <v>36</v>
      </c>
      <c r="E479" s="139">
        <v>0.84365173999999998</v>
      </c>
      <c r="F479" s="140">
        <v>0.12792078000000001</v>
      </c>
      <c r="G479" s="139">
        <v>2.842749E-2</v>
      </c>
      <c r="H479" s="146">
        <v>31</v>
      </c>
      <c r="I479" s="146" t="s">
        <v>114</v>
      </c>
    </row>
    <row r="480" spans="1:9" ht="35.1" customHeight="1" x14ac:dyDescent="0.3">
      <c r="A480" s="167" t="s">
        <v>202</v>
      </c>
      <c r="B480" s="168">
        <v>2012</v>
      </c>
      <c r="C480" s="169">
        <v>53</v>
      </c>
      <c r="D480" s="137" t="s">
        <v>271</v>
      </c>
      <c r="E480" s="139">
        <v>0.64731872999999995</v>
      </c>
      <c r="F480" s="140">
        <v>0.19633301</v>
      </c>
      <c r="G480" s="139">
        <v>0.15634825999999999</v>
      </c>
      <c r="H480" s="146">
        <v>31</v>
      </c>
      <c r="I480" s="146">
        <v>1</v>
      </c>
    </row>
    <row r="481" spans="1:9" ht="17.100000000000001" customHeight="1" x14ac:dyDescent="0.3">
      <c r="A481" s="167" t="s">
        <v>202</v>
      </c>
      <c r="B481" s="168">
        <v>2012</v>
      </c>
      <c r="C481" s="169">
        <v>54</v>
      </c>
      <c r="D481" s="167" t="s">
        <v>38</v>
      </c>
      <c r="E481" s="139">
        <v>0.70977062000000002</v>
      </c>
      <c r="F481" s="140">
        <v>0.13820284999999999</v>
      </c>
      <c r="G481" s="139">
        <v>0.15202652999999999</v>
      </c>
      <c r="H481" s="146">
        <v>32</v>
      </c>
      <c r="I481" s="146">
        <v>0</v>
      </c>
    </row>
    <row r="482" spans="1:9" ht="17.100000000000001" customHeight="1" x14ac:dyDescent="0.3">
      <c r="A482" s="167" t="s">
        <v>202</v>
      </c>
      <c r="B482" s="168">
        <v>2012</v>
      </c>
      <c r="C482" s="169">
        <v>55</v>
      </c>
      <c r="D482" s="167" t="s">
        <v>39</v>
      </c>
      <c r="E482" s="139">
        <v>0.67309264000000002</v>
      </c>
      <c r="F482" s="140">
        <v>0.22741407</v>
      </c>
      <c r="G482" s="139">
        <v>9.9493289999999998E-2</v>
      </c>
      <c r="H482" s="146">
        <v>31</v>
      </c>
      <c r="I482" s="146">
        <v>1</v>
      </c>
    </row>
    <row r="483" spans="1:9" ht="17.100000000000001" customHeight="1" x14ac:dyDescent="0.3">
      <c r="A483" s="167" t="s">
        <v>202</v>
      </c>
      <c r="B483" s="168">
        <v>2012</v>
      </c>
      <c r="C483" s="169">
        <v>56</v>
      </c>
      <c r="D483" s="167" t="s">
        <v>272</v>
      </c>
      <c r="E483" s="139">
        <v>0.72358864000000001</v>
      </c>
      <c r="F483" s="140">
        <v>9.6743129999999997E-2</v>
      </c>
      <c r="G483" s="139">
        <v>0.17966823000000001</v>
      </c>
      <c r="H483" s="146">
        <v>32</v>
      </c>
      <c r="I483" s="146">
        <v>0</v>
      </c>
    </row>
    <row r="484" spans="1:9" ht="35.1" customHeight="1" x14ac:dyDescent="0.3">
      <c r="A484" s="167" t="s">
        <v>202</v>
      </c>
      <c r="B484" s="168">
        <v>2012</v>
      </c>
      <c r="C484" s="169">
        <v>57</v>
      </c>
      <c r="D484" s="137" t="s">
        <v>273</v>
      </c>
      <c r="E484" s="139">
        <v>0.73741232000000001</v>
      </c>
      <c r="F484" s="140">
        <v>0.16584455000000001</v>
      </c>
      <c r="G484" s="139">
        <v>9.6743129999999997E-2</v>
      </c>
      <c r="H484" s="146">
        <v>32</v>
      </c>
      <c r="I484" s="146">
        <v>0</v>
      </c>
    </row>
    <row r="485" spans="1:9" ht="35.1" customHeight="1" x14ac:dyDescent="0.3">
      <c r="A485" s="167" t="s">
        <v>202</v>
      </c>
      <c r="B485" s="168">
        <v>2012</v>
      </c>
      <c r="C485" s="169">
        <v>58</v>
      </c>
      <c r="D485" s="137" t="s">
        <v>274</v>
      </c>
      <c r="E485" s="139">
        <v>0.72616886000000003</v>
      </c>
      <c r="F485" s="140">
        <v>9.6743129999999997E-2</v>
      </c>
      <c r="G485" s="139">
        <v>0.17708800999999999</v>
      </c>
      <c r="H485" s="146">
        <v>32</v>
      </c>
      <c r="I485" s="146">
        <v>0</v>
      </c>
    </row>
    <row r="486" spans="1:9" ht="17.100000000000001" customHeight="1" x14ac:dyDescent="0.3">
      <c r="A486" s="167" t="s">
        <v>202</v>
      </c>
      <c r="B486" s="168">
        <v>2012</v>
      </c>
      <c r="C486" s="169">
        <v>59</v>
      </c>
      <c r="D486" s="167" t="s">
        <v>41</v>
      </c>
      <c r="E486" s="139">
        <v>0.67309264000000002</v>
      </c>
      <c r="F486" s="140">
        <v>0.19898658</v>
      </c>
      <c r="G486" s="139">
        <v>0.12792078000000001</v>
      </c>
      <c r="H486" s="146">
        <v>31</v>
      </c>
      <c r="I486" s="146">
        <v>1</v>
      </c>
    </row>
    <row r="487" spans="1:9" ht="35.1" customHeight="1" x14ac:dyDescent="0.3">
      <c r="A487" s="167" t="s">
        <v>213</v>
      </c>
      <c r="B487" s="168">
        <v>2012</v>
      </c>
      <c r="C487" s="169">
        <v>60</v>
      </c>
      <c r="D487" s="137" t="s">
        <v>275</v>
      </c>
      <c r="E487" s="139">
        <v>0.75955338999999999</v>
      </c>
      <c r="F487" s="140">
        <v>0.16530819999999999</v>
      </c>
      <c r="G487" s="139">
        <v>7.5138410000000003E-2</v>
      </c>
      <c r="H487" s="146">
        <v>29</v>
      </c>
      <c r="I487" s="146">
        <v>3</v>
      </c>
    </row>
    <row r="488" spans="1:9" ht="17.100000000000001" customHeight="1" x14ac:dyDescent="0.3">
      <c r="A488" s="167" t="s">
        <v>202</v>
      </c>
      <c r="B488" s="168">
        <v>2012</v>
      </c>
      <c r="C488" s="169">
        <v>61</v>
      </c>
      <c r="D488" s="167" t="s">
        <v>61</v>
      </c>
      <c r="E488" s="139">
        <v>0.79269005999999997</v>
      </c>
      <c r="F488" s="140">
        <v>0.11056681</v>
      </c>
      <c r="G488" s="139">
        <v>9.6743129999999997E-2</v>
      </c>
      <c r="H488" s="146">
        <v>32</v>
      </c>
      <c r="I488" s="146">
        <v>0</v>
      </c>
    </row>
    <row r="489" spans="1:9" ht="17.100000000000001" customHeight="1" x14ac:dyDescent="0.3">
      <c r="A489" s="167" t="s">
        <v>202</v>
      </c>
      <c r="B489" s="168">
        <v>2012</v>
      </c>
      <c r="C489" s="169">
        <v>62</v>
      </c>
      <c r="D489" s="167" t="s">
        <v>43</v>
      </c>
      <c r="E489" s="139">
        <v>0.85786839000000004</v>
      </c>
      <c r="F489" s="140">
        <v>0.11370412000000001</v>
      </c>
      <c r="G489" s="139">
        <v>2.842749E-2</v>
      </c>
      <c r="H489" s="146">
        <v>31</v>
      </c>
      <c r="I489" s="146">
        <v>1</v>
      </c>
    </row>
    <row r="490" spans="1:9" ht="35.1" customHeight="1" x14ac:dyDescent="0.3">
      <c r="A490" s="137" t="s">
        <v>276</v>
      </c>
      <c r="B490" s="168">
        <v>2012</v>
      </c>
      <c r="C490" s="169">
        <v>63</v>
      </c>
      <c r="D490" s="167" t="s">
        <v>222</v>
      </c>
      <c r="E490" s="139">
        <v>0.91707488999999998</v>
      </c>
      <c r="F490" s="140">
        <v>5.5283400000000003E-2</v>
      </c>
      <c r="G490" s="139">
        <v>2.7641700000000002E-2</v>
      </c>
      <c r="H490" s="146">
        <v>32</v>
      </c>
      <c r="I490" s="146" t="s">
        <v>114</v>
      </c>
    </row>
    <row r="491" spans="1:9" ht="35.1" customHeight="1" x14ac:dyDescent="0.3">
      <c r="A491" s="137" t="s">
        <v>276</v>
      </c>
      <c r="B491" s="168">
        <v>2012</v>
      </c>
      <c r="C491" s="169">
        <v>64</v>
      </c>
      <c r="D491" s="137" t="s">
        <v>277</v>
      </c>
      <c r="E491" s="139">
        <v>0.87561517</v>
      </c>
      <c r="F491" s="140">
        <v>6.9101419999999997E-2</v>
      </c>
      <c r="G491" s="139">
        <v>5.5283400000000003E-2</v>
      </c>
      <c r="H491" s="146">
        <v>32</v>
      </c>
      <c r="I491" s="146" t="s">
        <v>114</v>
      </c>
    </row>
    <row r="492" spans="1:9" ht="35.1" customHeight="1" x14ac:dyDescent="0.3">
      <c r="A492" s="137" t="s">
        <v>276</v>
      </c>
      <c r="B492" s="168">
        <v>2012</v>
      </c>
      <c r="C492" s="169">
        <v>65</v>
      </c>
      <c r="D492" s="167" t="s">
        <v>224</v>
      </c>
      <c r="E492" s="139">
        <v>0.82134963999999999</v>
      </c>
      <c r="F492" s="140">
        <v>9.5725249999999998E-2</v>
      </c>
      <c r="G492" s="139">
        <v>8.2925109999999996E-2</v>
      </c>
      <c r="H492" s="146">
        <v>32</v>
      </c>
      <c r="I492" s="146" t="s">
        <v>114</v>
      </c>
    </row>
    <row r="493" spans="1:9" ht="35.1" customHeight="1" x14ac:dyDescent="0.3">
      <c r="A493" s="137" t="s">
        <v>276</v>
      </c>
      <c r="B493" s="168">
        <v>2012</v>
      </c>
      <c r="C493" s="169">
        <v>66</v>
      </c>
      <c r="D493" s="167" t="s">
        <v>47</v>
      </c>
      <c r="E493" s="139">
        <v>0.80651375000000003</v>
      </c>
      <c r="F493" s="140">
        <v>0.11056115</v>
      </c>
      <c r="G493" s="139">
        <v>8.2925109999999996E-2</v>
      </c>
      <c r="H493" s="146">
        <v>32</v>
      </c>
      <c r="I493" s="146" t="s">
        <v>114</v>
      </c>
    </row>
    <row r="494" spans="1:9" ht="35.1" customHeight="1" x14ac:dyDescent="0.3">
      <c r="A494" s="137" t="s">
        <v>276</v>
      </c>
      <c r="B494" s="168">
        <v>2012</v>
      </c>
      <c r="C494" s="169">
        <v>67</v>
      </c>
      <c r="D494" s="167" t="s">
        <v>48</v>
      </c>
      <c r="E494" s="139">
        <v>0.65550509000000001</v>
      </c>
      <c r="F494" s="140">
        <v>0.29022937999999998</v>
      </c>
      <c r="G494" s="139">
        <v>5.4265529999999999E-2</v>
      </c>
      <c r="H494" s="146">
        <v>32</v>
      </c>
      <c r="I494" s="146" t="s">
        <v>114</v>
      </c>
    </row>
    <row r="495" spans="1:9" ht="35.1" customHeight="1" x14ac:dyDescent="0.3">
      <c r="A495" s="137" t="s">
        <v>276</v>
      </c>
      <c r="B495" s="168">
        <v>2012</v>
      </c>
      <c r="C495" s="169">
        <v>68</v>
      </c>
      <c r="D495" s="167" t="s">
        <v>49</v>
      </c>
      <c r="E495" s="139">
        <v>0.75224822000000002</v>
      </c>
      <c r="F495" s="140">
        <v>0.22011008000000001</v>
      </c>
      <c r="G495" s="139">
        <v>2.7641700000000002E-2</v>
      </c>
      <c r="H495" s="146">
        <v>32</v>
      </c>
      <c r="I495" s="146" t="s">
        <v>114</v>
      </c>
    </row>
    <row r="496" spans="1:9" ht="35.1" customHeight="1" x14ac:dyDescent="0.3">
      <c r="A496" s="137" t="s">
        <v>276</v>
      </c>
      <c r="B496" s="168">
        <v>2012</v>
      </c>
      <c r="C496" s="169">
        <v>69</v>
      </c>
      <c r="D496" s="167" t="s">
        <v>225</v>
      </c>
      <c r="E496" s="139">
        <v>0.94573446999999999</v>
      </c>
      <c r="F496" s="140">
        <v>2.6623830000000001E-2</v>
      </c>
      <c r="G496" s="139">
        <v>2.7641700000000002E-2</v>
      </c>
      <c r="H496" s="146">
        <v>32</v>
      </c>
      <c r="I496" s="146" t="s">
        <v>114</v>
      </c>
    </row>
    <row r="497" spans="1:9" ht="35.1" customHeight="1" x14ac:dyDescent="0.3">
      <c r="A497" s="137" t="s">
        <v>276</v>
      </c>
      <c r="B497" s="168">
        <v>2012</v>
      </c>
      <c r="C497" s="169">
        <v>70</v>
      </c>
      <c r="D497" s="167" t="s">
        <v>51</v>
      </c>
      <c r="E497" s="139">
        <v>0.80753162000000001</v>
      </c>
      <c r="F497" s="140">
        <v>0.12438483</v>
      </c>
      <c r="G497" s="139">
        <v>6.8083550000000007E-2</v>
      </c>
      <c r="H497" s="146">
        <v>32</v>
      </c>
      <c r="I497" s="146" t="s">
        <v>114</v>
      </c>
    </row>
    <row r="498" spans="1:9" ht="35.1" customHeight="1" x14ac:dyDescent="0.3">
      <c r="A498" s="137" t="s">
        <v>276</v>
      </c>
      <c r="B498" s="168">
        <v>2012</v>
      </c>
      <c r="C498" s="169">
        <v>71</v>
      </c>
      <c r="D498" s="167" t="s">
        <v>226</v>
      </c>
      <c r="E498" s="139">
        <v>0.84797347000000001</v>
      </c>
      <c r="F498" s="140">
        <v>0.12438483</v>
      </c>
      <c r="G498" s="139">
        <v>2.7641700000000002E-2</v>
      </c>
      <c r="H498" s="146">
        <v>32</v>
      </c>
      <c r="I498" s="146" t="s">
        <v>114</v>
      </c>
    </row>
    <row r="499" spans="1:9" ht="17.100000000000001" customHeight="1" x14ac:dyDescent="0.3">
      <c r="A499" s="167" t="s">
        <v>202</v>
      </c>
      <c r="B499" s="168">
        <v>2011</v>
      </c>
      <c r="C499" s="169">
        <v>1</v>
      </c>
      <c r="D499" s="167" t="s">
        <v>203</v>
      </c>
      <c r="E499" s="139">
        <v>0.90259109000000004</v>
      </c>
      <c r="F499" s="140">
        <v>9.7408910000000001E-2</v>
      </c>
      <c r="G499" s="139">
        <v>0</v>
      </c>
      <c r="H499" s="146">
        <v>32</v>
      </c>
      <c r="I499" s="146" t="s">
        <v>114</v>
      </c>
    </row>
    <row r="500" spans="1:9" ht="17.100000000000001" customHeight="1" x14ac:dyDescent="0.3">
      <c r="A500" s="167" t="s">
        <v>202</v>
      </c>
      <c r="B500" s="168">
        <v>2011</v>
      </c>
      <c r="C500" s="169">
        <v>2</v>
      </c>
      <c r="D500" s="167" t="s">
        <v>0</v>
      </c>
      <c r="E500" s="139">
        <v>0.90278153000000005</v>
      </c>
      <c r="F500" s="140">
        <v>9.7218470000000001E-2</v>
      </c>
      <c r="G500" s="139">
        <v>0</v>
      </c>
      <c r="H500" s="146">
        <v>32</v>
      </c>
      <c r="I500" s="146" t="s">
        <v>114</v>
      </c>
    </row>
    <row r="501" spans="1:9" ht="17.100000000000001" customHeight="1" x14ac:dyDescent="0.3">
      <c r="A501" s="167" t="s">
        <v>202</v>
      </c>
      <c r="B501" s="168">
        <v>2011</v>
      </c>
      <c r="C501" s="169">
        <v>3</v>
      </c>
      <c r="D501" s="167" t="s">
        <v>1</v>
      </c>
      <c r="E501" s="139">
        <v>0.80003776999999998</v>
      </c>
      <c r="F501" s="140">
        <v>0.1718413</v>
      </c>
      <c r="G501" s="139">
        <v>2.8120929999999999E-2</v>
      </c>
      <c r="H501" s="146">
        <v>32</v>
      </c>
      <c r="I501" s="146" t="s">
        <v>114</v>
      </c>
    </row>
    <row r="502" spans="1:9" ht="17.100000000000001" customHeight="1" x14ac:dyDescent="0.3">
      <c r="A502" s="167" t="s">
        <v>202</v>
      </c>
      <c r="B502" s="168">
        <v>2011</v>
      </c>
      <c r="C502" s="169">
        <v>4</v>
      </c>
      <c r="D502" s="167" t="s">
        <v>53</v>
      </c>
      <c r="E502" s="139">
        <v>0.92336505999999996</v>
      </c>
      <c r="F502" s="140">
        <v>4.8514010000000003E-2</v>
      </c>
      <c r="G502" s="139">
        <v>2.8120929999999999E-2</v>
      </c>
      <c r="H502" s="146">
        <v>32</v>
      </c>
      <c r="I502" s="146" t="s">
        <v>114</v>
      </c>
    </row>
    <row r="503" spans="1:9" ht="17.100000000000001" customHeight="1" x14ac:dyDescent="0.3">
      <c r="A503" s="167" t="s">
        <v>202</v>
      </c>
      <c r="B503" s="168">
        <v>2011</v>
      </c>
      <c r="C503" s="169">
        <v>5</v>
      </c>
      <c r="D503" s="167" t="s">
        <v>2</v>
      </c>
      <c r="E503" s="139">
        <v>0.97518804999999997</v>
      </c>
      <c r="F503" s="140">
        <v>2.4811949999999999E-2</v>
      </c>
      <c r="G503" s="139">
        <v>0</v>
      </c>
      <c r="H503" s="146">
        <v>32</v>
      </c>
      <c r="I503" s="146" t="s">
        <v>114</v>
      </c>
    </row>
    <row r="504" spans="1:9" ht="17.100000000000001" customHeight="1" x14ac:dyDescent="0.3">
      <c r="A504" s="167" t="s">
        <v>202</v>
      </c>
      <c r="B504" s="168">
        <v>2011</v>
      </c>
      <c r="C504" s="169">
        <v>6</v>
      </c>
      <c r="D504" s="167" t="s">
        <v>3</v>
      </c>
      <c r="E504" s="139">
        <v>0.97941646999999998</v>
      </c>
      <c r="F504" s="140">
        <v>2.0583529999999999E-2</v>
      </c>
      <c r="G504" s="139">
        <v>0</v>
      </c>
      <c r="H504" s="146">
        <v>32</v>
      </c>
      <c r="I504" s="146" t="s">
        <v>114</v>
      </c>
    </row>
    <row r="505" spans="1:9" ht="17.100000000000001" customHeight="1" x14ac:dyDescent="0.3">
      <c r="A505" s="167" t="s">
        <v>202</v>
      </c>
      <c r="B505" s="168">
        <v>2011</v>
      </c>
      <c r="C505" s="169">
        <v>7</v>
      </c>
      <c r="D505" s="167" t="s">
        <v>56</v>
      </c>
      <c r="E505" s="139">
        <v>1</v>
      </c>
      <c r="F505" s="140">
        <v>0</v>
      </c>
      <c r="G505" s="139">
        <v>0</v>
      </c>
      <c r="H505" s="146">
        <v>32</v>
      </c>
      <c r="I505" s="146" t="s">
        <v>114</v>
      </c>
    </row>
    <row r="506" spans="1:9" ht="17.100000000000001" customHeight="1" x14ac:dyDescent="0.3">
      <c r="A506" s="167" t="s">
        <v>202</v>
      </c>
      <c r="B506" s="168">
        <v>2011</v>
      </c>
      <c r="C506" s="169">
        <v>8</v>
      </c>
      <c r="D506" s="167" t="s">
        <v>4</v>
      </c>
      <c r="E506" s="139">
        <v>0.92537716999999997</v>
      </c>
      <c r="F506" s="140">
        <v>7.4622830000000001E-2</v>
      </c>
      <c r="G506" s="139">
        <v>0</v>
      </c>
      <c r="H506" s="146">
        <v>32</v>
      </c>
      <c r="I506" s="146" t="s">
        <v>114</v>
      </c>
    </row>
    <row r="507" spans="1:9" ht="17.100000000000001" customHeight="1" x14ac:dyDescent="0.3">
      <c r="A507" s="167" t="s">
        <v>202</v>
      </c>
      <c r="B507" s="168">
        <v>2011</v>
      </c>
      <c r="C507" s="169">
        <v>9</v>
      </c>
      <c r="D507" s="167" t="s">
        <v>204</v>
      </c>
      <c r="E507" s="139">
        <v>0.90498409000000002</v>
      </c>
      <c r="F507" s="140">
        <v>4.0976609999999997E-2</v>
      </c>
      <c r="G507" s="139">
        <v>5.4039299999999998E-2</v>
      </c>
      <c r="H507" s="146">
        <v>32</v>
      </c>
      <c r="I507" s="146">
        <v>0</v>
      </c>
    </row>
    <row r="508" spans="1:9" ht="17.100000000000001" customHeight="1" x14ac:dyDescent="0.3">
      <c r="A508" s="167" t="s">
        <v>202</v>
      </c>
      <c r="B508" s="168">
        <v>2011</v>
      </c>
      <c r="C508" s="169">
        <v>10</v>
      </c>
      <c r="D508" s="167" t="s">
        <v>205</v>
      </c>
      <c r="E508" s="139">
        <v>0.86932575999999995</v>
      </c>
      <c r="F508" s="140">
        <v>4.8514010000000003E-2</v>
      </c>
      <c r="G508" s="139">
        <v>8.2160230000000001E-2</v>
      </c>
      <c r="H508" s="146">
        <v>32</v>
      </c>
      <c r="I508" s="146">
        <v>0</v>
      </c>
    </row>
    <row r="509" spans="1:9" ht="17.100000000000001" customHeight="1" x14ac:dyDescent="0.3">
      <c r="A509" s="167" t="s">
        <v>202</v>
      </c>
      <c r="B509" s="168">
        <v>2011</v>
      </c>
      <c r="C509" s="169">
        <v>11</v>
      </c>
      <c r="D509" s="167" t="s">
        <v>206</v>
      </c>
      <c r="E509" s="139">
        <v>0.95148599</v>
      </c>
      <c r="F509" s="140">
        <v>2.8120929999999999E-2</v>
      </c>
      <c r="G509" s="139">
        <v>2.0393080000000001E-2</v>
      </c>
      <c r="H509" s="146">
        <v>32</v>
      </c>
      <c r="I509" s="146">
        <v>0</v>
      </c>
    </row>
    <row r="510" spans="1:9" ht="17.100000000000001" customHeight="1" x14ac:dyDescent="0.3">
      <c r="A510" s="167" t="s">
        <v>202</v>
      </c>
      <c r="B510" s="168">
        <v>2011</v>
      </c>
      <c r="C510" s="169">
        <v>12</v>
      </c>
      <c r="D510" s="167" t="s">
        <v>266</v>
      </c>
      <c r="E510" s="139">
        <v>1</v>
      </c>
      <c r="F510" s="140">
        <v>0</v>
      </c>
      <c r="G510" s="139">
        <v>0</v>
      </c>
      <c r="H510" s="146">
        <v>32</v>
      </c>
      <c r="I510" s="146">
        <v>0</v>
      </c>
    </row>
    <row r="511" spans="1:9" ht="17.100000000000001" customHeight="1" x14ac:dyDescent="0.3">
      <c r="A511" s="167" t="s">
        <v>202</v>
      </c>
      <c r="B511" s="168">
        <v>2011</v>
      </c>
      <c r="C511" s="169">
        <v>13</v>
      </c>
      <c r="D511" s="167" t="s">
        <v>7</v>
      </c>
      <c r="E511" s="139">
        <v>1</v>
      </c>
      <c r="F511" s="140">
        <v>0</v>
      </c>
      <c r="G511" s="139">
        <v>0</v>
      </c>
      <c r="H511" s="146">
        <v>32</v>
      </c>
      <c r="I511" s="146">
        <v>0</v>
      </c>
    </row>
    <row r="512" spans="1:9" ht="35.1" customHeight="1" x14ac:dyDescent="0.3">
      <c r="A512" s="167" t="s">
        <v>202</v>
      </c>
      <c r="B512" s="168">
        <v>2011</v>
      </c>
      <c r="C512" s="169">
        <v>14</v>
      </c>
      <c r="D512" s="137" t="s">
        <v>278</v>
      </c>
      <c r="E512" s="139">
        <v>0.94596069999999999</v>
      </c>
      <c r="F512" s="140">
        <v>0</v>
      </c>
      <c r="G512" s="139">
        <v>5.4039299999999998E-2</v>
      </c>
      <c r="H512" s="146">
        <v>32</v>
      </c>
      <c r="I512" s="146">
        <v>0</v>
      </c>
    </row>
    <row r="513" spans="1:9" ht="17.100000000000001" customHeight="1" x14ac:dyDescent="0.3">
      <c r="A513" s="167" t="s">
        <v>202</v>
      </c>
      <c r="B513" s="168">
        <v>2011</v>
      </c>
      <c r="C513" s="169">
        <v>15</v>
      </c>
      <c r="D513" s="167" t="s">
        <v>57</v>
      </c>
      <c r="E513" s="139">
        <v>0.97187906999999996</v>
      </c>
      <c r="F513" s="140">
        <v>2.8120929999999999E-2</v>
      </c>
      <c r="G513" s="139">
        <v>0</v>
      </c>
      <c r="H513" s="146">
        <v>32</v>
      </c>
      <c r="I513" s="146">
        <v>0</v>
      </c>
    </row>
    <row r="514" spans="1:9" ht="17.100000000000001" customHeight="1" x14ac:dyDescent="0.3">
      <c r="A514" s="167" t="s">
        <v>202</v>
      </c>
      <c r="B514" s="168">
        <v>2011</v>
      </c>
      <c r="C514" s="169">
        <v>16</v>
      </c>
      <c r="D514" s="167" t="s">
        <v>8</v>
      </c>
      <c r="E514" s="139">
        <v>0.93913508999999995</v>
      </c>
      <c r="F514" s="140">
        <v>6.0864910000000001E-2</v>
      </c>
      <c r="G514" s="139">
        <v>0</v>
      </c>
      <c r="H514" s="146">
        <v>32</v>
      </c>
      <c r="I514" s="146">
        <v>0</v>
      </c>
    </row>
    <row r="515" spans="1:9" ht="17.100000000000001" customHeight="1" x14ac:dyDescent="0.3">
      <c r="A515" s="167" t="s">
        <v>202</v>
      </c>
      <c r="B515" s="168">
        <v>2011</v>
      </c>
      <c r="C515" s="169">
        <v>17</v>
      </c>
      <c r="D515" s="167" t="s">
        <v>209</v>
      </c>
      <c r="E515" s="139">
        <v>0.86431057</v>
      </c>
      <c r="F515" s="140">
        <v>8.4284300000000006E-2</v>
      </c>
      <c r="G515" s="139">
        <v>5.140513E-2</v>
      </c>
      <c r="H515" s="146">
        <v>30</v>
      </c>
      <c r="I515" s="146">
        <v>2</v>
      </c>
    </row>
    <row r="516" spans="1:9" ht="17.100000000000001" customHeight="1" x14ac:dyDescent="0.3">
      <c r="A516" s="167" t="s">
        <v>202</v>
      </c>
      <c r="B516" s="168">
        <v>2011</v>
      </c>
      <c r="C516" s="169">
        <v>18</v>
      </c>
      <c r="D516" s="167" t="s">
        <v>10</v>
      </c>
      <c r="E516" s="139">
        <v>0.85084490000000002</v>
      </c>
      <c r="F516" s="140">
        <v>9.9436730000000001E-2</v>
      </c>
      <c r="G516" s="139">
        <v>4.9718369999999998E-2</v>
      </c>
      <c r="H516" s="146">
        <v>31</v>
      </c>
      <c r="I516" s="146">
        <v>0</v>
      </c>
    </row>
    <row r="517" spans="1:9" ht="35.1" customHeight="1" x14ac:dyDescent="0.3">
      <c r="A517" s="167" t="s">
        <v>202</v>
      </c>
      <c r="B517" s="168">
        <v>2011</v>
      </c>
      <c r="C517" s="169">
        <v>19</v>
      </c>
      <c r="D517" s="137" t="s">
        <v>279</v>
      </c>
      <c r="E517" s="139">
        <v>0.81074480000000004</v>
      </c>
      <c r="F517" s="140">
        <v>0.11020691000000001</v>
      </c>
      <c r="G517" s="139">
        <v>7.9048300000000002E-2</v>
      </c>
      <c r="H517" s="146">
        <v>31</v>
      </c>
      <c r="I517" s="146">
        <v>1</v>
      </c>
    </row>
    <row r="518" spans="1:9" ht="17.100000000000001" customHeight="1" x14ac:dyDescent="0.3">
      <c r="A518" s="167" t="s">
        <v>202</v>
      </c>
      <c r="B518" s="168">
        <v>2011</v>
      </c>
      <c r="C518" s="169">
        <v>20</v>
      </c>
      <c r="D518" s="167" t="s">
        <v>211</v>
      </c>
      <c r="E518" s="139">
        <v>0.88515231000000005</v>
      </c>
      <c r="F518" s="140">
        <v>2.8711919999999998E-2</v>
      </c>
      <c r="G518" s="139">
        <v>8.6135760000000006E-2</v>
      </c>
      <c r="H518" s="146">
        <v>31</v>
      </c>
      <c r="I518" s="146" t="s">
        <v>114</v>
      </c>
    </row>
    <row r="519" spans="1:9" ht="17.100000000000001" customHeight="1" x14ac:dyDescent="0.3">
      <c r="A519" s="167" t="s">
        <v>202</v>
      </c>
      <c r="B519" s="168">
        <v>2011</v>
      </c>
      <c r="C519" s="169">
        <v>21</v>
      </c>
      <c r="D519" s="167" t="s">
        <v>12</v>
      </c>
      <c r="E519" s="139">
        <v>0.74948720000000002</v>
      </c>
      <c r="F519" s="140">
        <v>0.20484400999999999</v>
      </c>
      <c r="G519" s="139">
        <v>4.5668790000000001E-2</v>
      </c>
      <c r="H519" s="146">
        <v>29</v>
      </c>
      <c r="I519" s="146">
        <v>3</v>
      </c>
    </row>
    <row r="520" spans="1:9" ht="17.100000000000001" customHeight="1" x14ac:dyDescent="0.3">
      <c r="A520" s="167" t="s">
        <v>202</v>
      </c>
      <c r="B520" s="168">
        <v>2011</v>
      </c>
      <c r="C520" s="169">
        <v>22</v>
      </c>
      <c r="D520" s="167" t="s">
        <v>13</v>
      </c>
      <c r="E520" s="139">
        <v>0.53246632000000005</v>
      </c>
      <c r="F520" s="140">
        <v>0.35644575000000001</v>
      </c>
      <c r="G520" s="139">
        <v>0.11108793</v>
      </c>
      <c r="H520" s="146">
        <v>28</v>
      </c>
      <c r="I520" s="146">
        <v>4</v>
      </c>
    </row>
    <row r="521" spans="1:9" ht="17.100000000000001" customHeight="1" x14ac:dyDescent="0.3">
      <c r="A521" s="167" t="s">
        <v>202</v>
      </c>
      <c r="B521" s="168">
        <v>2011</v>
      </c>
      <c r="C521" s="169">
        <v>23</v>
      </c>
      <c r="D521" s="167" t="s">
        <v>14</v>
      </c>
      <c r="E521" s="139">
        <v>0.77415697000000006</v>
      </c>
      <c r="F521" s="140">
        <v>0.1361031</v>
      </c>
      <c r="G521" s="139">
        <v>8.9739929999999996E-2</v>
      </c>
      <c r="H521" s="146">
        <v>27</v>
      </c>
      <c r="I521" s="146">
        <v>5</v>
      </c>
    </row>
    <row r="522" spans="1:9" ht="17.100000000000001" customHeight="1" x14ac:dyDescent="0.3">
      <c r="A522" s="167" t="s">
        <v>202</v>
      </c>
      <c r="B522" s="168">
        <v>2011</v>
      </c>
      <c r="C522" s="169">
        <v>24</v>
      </c>
      <c r="D522" s="167" t="s">
        <v>212</v>
      </c>
      <c r="E522" s="139">
        <v>0.69014790000000004</v>
      </c>
      <c r="F522" s="140">
        <v>0.14475123000000001</v>
      </c>
      <c r="G522" s="139">
        <v>0.16510087000000001</v>
      </c>
      <c r="H522" s="146">
        <v>31</v>
      </c>
      <c r="I522" s="146">
        <v>1</v>
      </c>
    </row>
    <row r="523" spans="1:9" ht="17.100000000000001" customHeight="1" x14ac:dyDescent="0.3">
      <c r="A523" s="167" t="s">
        <v>202</v>
      </c>
      <c r="B523" s="168">
        <v>2011</v>
      </c>
      <c r="C523" s="169">
        <v>25</v>
      </c>
      <c r="D523" s="167" t="s">
        <v>16</v>
      </c>
      <c r="E523" s="139">
        <v>0.67426903000000005</v>
      </c>
      <c r="F523" s="140">
        <v>0.16626977000000001</v>
      </c>
      <c r="G523" s="139">
        <v>0.15946120999999999</v>
      </c>
      <c r="H523" s="146">
        <v>31</v>
      </c>
      <c r="I523" s="146">
        <v>1</v>
      </c>
    </row>
    <row r="524" spans="1:9" ht="17.100000000000001" customHeight="1" x14ac:dyDescent="0.3">
      <c r="A524" s="167" t="s">
        <v>202</v>
      </c>
      <c r="B524" s="168">
        <v>2011</v>
      </c>
      <c r="C524" s="169">
        <v>26</v>
      </c>
      <c r="D524" s="167" t="s">
        <v>58</v>
      </c>
      <c r="E524" s="139">
        <v>0.78081129999999999</v>
      </c>
      <c r="F524" s="140">
        <v>0.10571661</v>
      </c>
      <c r="G524" s="139">
        <v>0.11347210000000001</v>
      </c>
      <c r="H524" s="146">
        <v>31</v>
      </c>
      <c r="I524" s="146">
        <v>1</v>
      </c>
    </row>
    <row r="525" spans="1:9" ht="17.100000000000001" customHeight="1" x14ac:dyDescent="0.3">
      <c r="A525" s="167" t="s">
        <v>202</v>
      </c>
      <c r="B525" s="168">
        <v>2011</v>
      </c>
      <c r="C525" s="169">
        <v>27</v>
      </c>
      <c r="D525" s="167" t="s">
        <v>17</v>
      </c>
      <c r="E525" s="139">
        <v>0.75137447000000002</v>
      </c>
      <c r="F525" s="140">
        <v>0.2205046</v>
      </c>
      <c r="G525" s="139">
        <v>2.8120929999999999E-2</v>
      </c>
      <c r="H525" s="146">
        <v>32</v>
      </c>
      <c r="I525" s="146">
        <v>0</v>
      </c>
    </row>
    <row r="526" spans="1:9" ht="17.100000000000001" customHeight="1" x14ac:dyDescent="0.3">
      <c r="A526" s="167" t="s">
        <v>213</v>
      </c>
      <c r="B526" s="168">
        <v>2011</v>
      </c>
      <c r="C526" s="169">
        <v>28</v>
      </c>
      <c r="D526" s="167" t="s">
        <v>18</v>
      </c>
      <c r="E526" s="139">
        <v>0.97187906999999996</v>
      </c>
      <c r="F526" s="140">
        <v>0</v>
      </c>
      <c r="G526" s="139">
        <v>2.8120929999999999E-2</v>
      </c>
      <c r="H526" s="146">
        <v>32</v>
      </c>
      <c r="I526" s="146" t="s">
        <v>114</v>
      </c>
    </row>
    <row r="527" spans="1:9" ht="35.1" customHeight="1" x14ac:dyDescent="0.3">
      <c r="A527" s="167" t="s">
        <v>202</v>
      </c>
      <c r="B527" s="168">
        <v>2011</v>
      </c>
      <c r="C527" s="169">
        <v>29</v>
      </c>
      <c r="D527" s="137" t="s">
        <v>267</v>
      </c>
      <c r="E527" s="139">
        <v>0.94243376000000001</v>
      </c>
      <c r="F527" s="140">
        <v>2.8783119999999999E-2</v>
      </c>
      <c r="G527" s="139">
        <v>2.8783119999999999E-2</v>
      </c>
      <c r="H527" s="146">
        <v>31</v>
      </c>
      <c r="I527" s="146">
        <v>0</v>
      </c>
    </row>
    <row r="528" spans="1:9" ht="17.100000000000001" customHeight="1" x14ac:dyDescent="0.3">
      <c r="A528" s="167" t="s">
        <v>202</v>
      </c>
      <c r="B528" s="168">
        <v>2011</v>
      </c>
      <c r="C528" s="169">
        <v>30</v>
      </c>
      <c r="D528" s="167" t="s">
        <v>19</v>
      </c>
      <c r="E528" s="139">
        <v>0.87466060000000001</v>
      </c>
      <c r="F528" s="140">
        <v>9.7218470000000001E-2</v>
      </c>
      <c r="G528" s="139">
        <v>2.8120929999999999E-2</v>
      </c>
      <c r="H528" s="146">
        <v>32</v>
      </c>
      <c r="I528" s="146">
        <v>0</v>
      </c>
    </row>
    <row r="529" spans="1:9" ht="17.100000000000001" customHeight="1" x14ac:dyDescent="0.3">
      <c r="A529" s="167" t="s">
        <v>202</v>
      </c>
      <c r="B529" s="168">
        <v>2011</v>
      </c>
      <c r="C529" s="169">
        <v>31</v>
      </c>
      <c r="D529" s="167" t="s">
        <v>20</v>
      </c>
      <c r="E529" s="139">
        <v>0.74474569999999995</v>
      </c>
      <c r="F529" s="140">
        <v>0.15242558</v>
      </c>
      <c r="G529" s="139">
        <v>0.10282871</v>
      </c>
      <c r="H529" s="146">
        <v>31</v>
      </c>
      <c r="I529" s="146">
        <v>1</v>
      </c>
    </row>
    <row r="530" spans="1:9" ht="17.100000000000001" customHeight="1" x14ac:dyDescent="0.3">
      <c r="A530" s="167" t="s">
        <v>202</v>
      </c>
      <c r="B530" s="168">
        <v>2011</v>
      </c>
      <c r="C530" s="169">
        <v>32</v>
      </c>
      <c r="D530" s="167" t="s">
        <v>21</v>
      </c>
      <c r="E530" s="139">
        <v>0.69164241999999998</v>
      </c>
      <c r="F530" s="140">
        <v>0.26371295</v>
      </c>
      <c r="G530" s="139">
        <v>4.4644620000000003E-2</v>
      </c>
      <c r="H530" s="146">
        <v>30</v>
      </c>
      <c r="I530" s="146">
        <v>2</v>
      </c>
    </row>
    <row r="531" spans="1:9" ht="17.100000000000001" customHeight="1" x14ac:dyDescent="0.3">
      <c r="A531" s="167" t="s">
        <v>202</v>
      </c>
      <c r="B531" s="168">
        <v>2011</v>
      </c>
      <c r="C531" s="169">
        <v>33</v>
      </c>
      <c r="D531" s="167" t="s">
        <v>22</v>
      </c>
      <c r="E531" s="139">
        <v>0.41243257999999999</v>
      </c>
      <c r="F531" s="140">
        <v>0.42564285000000002</v>
      </c>
      <c r="G531" s="139">
        <v>0.16192456999999999</v>
      </c>
      <c r="H531" s="146">
        <v>29</v>
      </c>
      <c r="I531" s="146">
        <v>3</v>
      </c>
    </row>
    <row r="532" spans="1:9" ht="35.1" customHeight="1" x14ac:dyDescent="0.3">
      <c r="A532" s="167" t="s">
        <v>202</v>
      </c>
      <c r="B532" s="168">
        <v>2011</v>
      </c>
      <c r="C532" s="169">
        <v>34</v>
      </c>
      <c r="D532" s="137" t="s">
        <v>268</v>
      </c>
      <c r="E532" s="139">
        <v>0.75675018000000005</v>
      </c>
      <c r="F532" s="140">
        <v>0.19860520000000001</v>
      </c>
      <c r="G532" s="139">
        <v>4.4644620000000003E-2</v>
      </c>
      <c r="H532" s="146">
        <v>30</v>
      </c>
      <c r="I532" s="146">
        <v>2</v>
      </c>
    </row>
    <row r="533" spans="1:9" ht="17.100000000000001" customHeight="1" x14ac:dyDescent="0.3">
      <c r="A533" s="167" t="s">
        <v>202</v>
      </c>
      <c r="B533" s="168">
        <v>2011</v>
      </c>
      <c r="C533" s="169">
        <v>35</v>
      </c>
      <c r="D533" s="167" t="s">
        <v>59</v>
      </c>
      <c r="E533" s="139">
        <v>0.91546249999999996</v>
      </c>
      <c r="F533" s="140">
        <v>0</v>
      </c>
      <c r="G533" s="139">
        <v>8.4537500000000002E-2</v>
      </c>
      <c r="H533" s="146">
        <v>31</v>
      </c>
      <c r="I533" s="146">
        <v>1</v>
      </c>
    </row>
    <row r="534" spans="1:9" ht="17.100000000000001" customHeight="1" x14ac:dyDescent="0.3">
      <c r="A534" s="167" t="s">
        <v>202</v>
      </c>
      <c r="B534" s="168">
        <v>2011</v>
      </c>
      <c r="C534" s="169">
        <v>36</v>
      </c>
      <c r="D534" s="167" t="s">
        <v>23</v>
      </c>
      <c r="E534" s="139">
        <v>0.91386423999999999</v>
      </c>
      <c r="F534" s="140">
        <v>0</v>
      </c>
      <c r="G534" s="139">
        <v>8.6135760000000006E-2</v>
      </c>
      <c r="H534" s="146">
        <v>31</v>
      </c>
      <c r="I534" s="146">
        <v>1</v>
      </c>
    </row>
    <row r="535" spans="1:9" ht="35.1" customHeight="1" x14ac:dyDescent="0.3">
      <c r="A535" s="167" t="s">
        <v>202</v>
      </c>
      <c r="B535" s="168">
        <v>2011</v>
      </c>
      <c r="C535" s="169">
        <v>37</v>
      </c>
      <c r="D535" s="137" t="s">
        <v>269</v>
      </c>
      <c r="E535" s="139">
        <v>0.76799256999999999</v>
      </c>
      <c r="F535" s="140">
        <v>0.10904804</v>
      </c>
      <c r="G535" s="139">
        <v>0.12295939</v>
      </c>
      <c r="H535" s="146">
        <v>30</v>
      </c>
      <c r="I535" s="146">
        <v>1</v>
      </c>
    </row>
    <row r="536" spans="1:9" ht="53.1" customHeight="1" x14ac:dyDescent="0.3">
      <c r="A536" s="167" t="s">
        <v>202</v>
      </c>
      <c r="B536" s="168">
        <v>2011</v>
      </c>
      <c r="C536" s="169">
        <v>38</v>
      </c>
      <c r="D536" s="137" t="s">
        <v>270</v>
      </c>
      <c r="E536" s="139">
        <v>0.84855179000000003</v>
      </c>
      <c r="F536" s="140">
        <v>9.5206360000000004E-2</v>
      </c>
      <c r="G536" s="139">
        <v>5.6241859999999998E-2</v>
      </c>
      <c r="H536" s="146">
        <v>32</v>
      </c>
      <c r="I536" s="146">
        <v>0</v>
      </c>
    </row>
    <row r="537" spans="1:9" ht="17.100000000000001" customHeight="1" x14ac:dyDescent="0.3">
      <c r="A537" s="167" t="s">
        <v>202</v>
      </c>
      <c r="B537" s="168">
        <v>2011</v>
      </c>
      <c r="C537" s="169">
        <v>39</v>
      </c>
      <c r="D537" s="167" t="s">
        <v>25</v>
      </c>
      <c r="E537" s="139">
        <v>0.84101439</v>
      </c>
      <c r="F537" s="140">
        <v>0.10274376</v>
      </c>
      <c r="G537" s="139">
        <v>5.6241859999999998E-2</v>
      </c>
      <c r="H537" s="146">
        <v>32</v>
      </c>
      <c r="I537" s="146">
        <v>0</v>
      </c>
    </row>
    <row r="538" spans="1:9" ht="17.100000000000001" customHeight="1" x14ac:dyDescent="0.3">
      <c r="A538" s="167" t="s">
        <v>202</v>
      </c>
      <c r="B538" s="168">
        <v>2011</v>
      </c>
      <c r="C538" s="169">
        <v>40</v>
      </c>
      <c r="D538" s="167" t="s">
        <v>217</v>
      </c>
      <c r="E538" s="139">
        <v>0.94375814000000002</v>
      </c>
      <c r="F538" s="140">
        <v>2.8120929999999999E-2</v>
      </c>
      <c r="G538" s="139">
        <v>2.8120929999999999E-2</v>
      </c>
      <c r="H538" s="146">
        <v>32</v>
      </c>
      <c r="I538" s="146" t="s">
        <v>114</v>
      </c>
    </row>
    <row r="539" spans="1:9" ht="17.100000000000001" customHeight="1" x14ac:dyDescent="0.3">
      <c r="A539" s="167" t="s">
        <v>202</v>
      </c>
      <c r="B539" s="168">
        <v>2011</v>
      </c>
      <c r="C539" s="169">
        <v>41</v>
      </c>
      <c r="D539" s="167" t="s">
        <v>218</v>
      </c>
      <c r="E539" s="139">
        <v>0.81114160000000002</v>
      </c>
      <c r="F539" s="140">
        <v>0.13894065</v>
      </c>
      <c r="G539" s="139">
        <v>4.9917749999999997E-2</v>
      </c>
      <c r="H539" s="146">
        <v>31</v>
      </c>
      <c r="I539" s="146">
        <v>1</v>
      </c>
    </row>
    <row r="540" spans="1:9" ht="17.100000000000001" customHeight="1" x14ac:dyDescent="0.3">
      <c r="A540" s="167" t="s">
        <v>202</v>
      </c>
      <c r="B540" s="168">
        <v>2011</v>
      </c>
      <c r="C540" s="169">
        <v>42</v>
      </c>
      <c r="D540" s="167" t="s">
        <v>60</v>
      </c>
      <c r="E540" s="139">
        <v>0.97187906999999996</v>
      </c>
      <c r="F540" s="140">
        <v>2.8120929999999999E-2</v>
      </c>
      <c r="G540" s="139">
        <v>0</v>
      </c>
      <c r="H540" s="146">
        <v>32</v>
      </c>
      <c r="I540" s="146">
        <v>0</v>
      </c>
    </row>
    <row r="541" spans="1:9" ht="17.100000000000001" customHeight="1" x14ac:dyDescent="0.3">
      <c r="A541" s="167" t="s">
        <v>202</v>
      </c>
      <c r="B541" s="168">
        <v>2011</v>
      </c>
      <c r="C541" s="169">
        <v>43</v>
      </c>
      <c r="D541" s="167" t="s">
        <v>28</v>
      </c>
      <c r="E541" s="139">
        <v>0.82815870000000003</v>
      </c>
      <c r="F541" s="140">
        <v>0.14372036999999999</v>
      </c>
      <c r="G541" s="139">
        <v>2.8120929999999999E-2</v>
      </c>
      <c r="H541" s="146">
        <v>32</v>
      </c>
      <c r="I541" s="146">
        <v>0</v>
      </c>
    </row>
    <row r="542" spans="1:9" ht="17.100000000000001" customHeight="1" x14ac:dyDescent="0.3">
      <c r="A542" s="167" t="s">
        <v>202</v>
      </c>
      <c r="B542" s="168">
        <v>2011</v>
      </c>
      <c r="C542" s="169">
        <v>44</v>
      </c>
      <c r="D542" s="167" t="s">
        <v>29</v>
      </c>
      <c r="E542" s="139">
        <v>0.84855179000000003</v>
      </c>
      <c r="F542" s="140">
        <v>0.12332728</v>
      </c>
      <c r="G542" s="139">
        <v>2.8120929999999999E-2</v>
      </c>
      <c r="H542" s="146">
        <v>32</v>
      </c>
      <c r="I542" s="146">
        <v>0</v>
      </c>
    </row>
    <row r="543" spans="1:9" ht="17.100000000000001" customHeight="1" x14ac:dyDescent="0.3">
      <c r="A543" s="167" t="s">
        <v>202</v>
      </c>
      <c r="B543" s="168">
        <v>2011</v>
      </c>
      <c r="C543" s="169">
        <v>45</v>
      </c>
      <c r="D543" s="167" t="s">
        <v>30</v>
      </c>
      <c r="E543" s="139">
        <v>0.82815870000000003</v>
      </c>
      <c r="F543" s="140">
        <v>0.11559944</v>
      </c>
      <c r="G543" s="139">
        <v>5.6241859999999998E-2</v>
      </c>
      <c r="H543" s="146">
        <v>32</v>
      </c>
      <c r="I543" s="146">
        <v>0</v>
      </c>
    </row>
    <row r="544" spans="1:9" ht="17.100000000000001" customHeight="1" x14ac:dyDescent="0.3">
      <c r="A544" s="167" t="s">
        <v>202</v>
      </c>
      <c r="B544" s="168">
        <v>2011</v>
      </c>
      <c r="C544" s="169">
        <v>46</v>
      </c>
      <c r="D544" s="167" t="s">
        <v>31</v>
      </c>
      <c r="E544" s="139">
        <v>0.76182622</v>
      </c>
      <c r="F544" s="140">
        <v>0.21759025000000001</v>
      </c>
      <c r="G544" s="139">
        <v>2.0583529999999999E-2</v>
      </c>
      <c r="H544" s="146">
        <v>32</v>
      </c>
      <c r="I544" s="146">
        <v>0</v>
      </c>
    </row>
    <row r="545" spans="1:9" ht="17.100000000000001" customHeight="1" x14ac:dyDescent="0.3">
      <c r="A545" s="167" t="s">
        <v>202</v>
      </c>
      <c r="B545" s="168">
        <v>2011</v>
      </c>
      <c r="C545" s="169">
        <v>47</v>
      </c>
      <c r="D545" s="167" t="s">
        <v>32</v>
      </c>
      <c r="E545" s="139">
        <v>0.84750731999999995</v>
      </c>
      <c r="F545" s="140">
        <v>0.10081543</v>
      </c>
      <c r="G545" s="139">
        <v>5.1677250000000001E-2</v>
      </c>
      <c r="H545" s="146">
        <v>30</v>
      </c>
      <c r="I545" s="146">
        <v>1</v>
      </c>
    </row>
    <row r="546" spans="1:9" ht="17.100000000000001" customHeight="1" x14ac:dyDescent="0.3">
      <c r="A546" s="167" t="s">
        <v>202</v>
      </c>
      <c r="B546" s="168">
        <v>2011</v>
      </c>
      <c r="C546" s="169">
        <v>48</v>
      </c>
      <c r="D546" s="167" t="s">
        <v>33</v>
      </c>
      <c r="E546" s="139">
        <v>0.93071201999999997</v>
      </c>
      <c r="F546" s="140">
        <v>4.1167059999999998E-2</v>
      </c>
      <c r="G546" s="139">
        <v>2.8120929999999999E-2</v>
      </c>
      <c r="H546" s="146">
        <v>32</v>
      </c>
      <c r="I546" s="146" t="s">
        <v>114</v>
      </c>
    </row>
    <row r="547" spans="1:9" ht="17.100000000000001" customHeight="1" x14ac:dyDescent="0.3">
      <c r="A547" s="167" t="s">
        <v>202</v>
      </c>
      <c r="B547" s="168">
        <v>2011</v>
      </c>
      <c r="C547" s="169">
        <v>49</v>
      </c>
      <c r="D547" s="167" t="s">
        <v>54</v>
      </c>
      <c r="E547" s="139">
        <v>0.86913530999999999</v>
      </c>
      <c r="F547" s="140">
        <v>7.4622830000000001E-2</v>
      </c>
      <c r="G547" s="139">
        <v>5.6241859999999998E-2</v>
      </c>
      <c r="H547" s="146">
        <v>32</v>
      </c>
      <c r="I547" s="146" t="s">
        <v>114</v>
      </c>
    </row>
    <row r="548" spans="1:9" ht="17.100000000000001" customHeight="1" x14ac:dyDescent="0.3">
      <c r="A548" s="167" t="s">
        <v>202</v>
      </c>
      <c r="B548" s="168">
        <v>2011</v>
      </c>
      <c r="C548" s="169">
        <v>50</v>
      </c>
      <c r="D548" s="167" t="s">
        <v>34</v>
      </c>
      <c r="E548" s="139">
        <v>0.75032575999999995</v>
      </c>
      <c r="F548" s="140">
        <v>0.15672533999999999</v>
      </c>
      <c r="G548" s="139">
        <v>9.2948890000000006E-2</v>
      </c>
      <c r="H548" s="146">
        <v>32</v>
      </c>
      <c r="I548" s="146" t="s">
        <v>114</v>
      </c>
    </row>
    <row r="549" spans="1:9" ht="17.100000000000001" customHeight="1" x14ac:dyDescent="0.3">
      <c r="A549" s="167" t="s">
        <v>202</v>
      </c>
      <c r="B549" s="168">
        <v>2011</v>
      </c>
      <c r="C549" s="169">
        <v>51</v>
      </c>
      <c r="D549" s="167" t="s">
        <v>35</v>
      </c>
      <c r="E549" s="139">
        <v>0.83647590000000005</v>
      </c>
      <c r="F549" s="140">
        <v>0.10567673</v>
      </c>
      <c r="G549" s="139">
        <v>5.7847370000000002E-2</v>
      </c>
      <c r="H549" s="146">
        <v>31</v>
      </c>
      <c r="I549" s="146" t="s">
        <v>114</v>
      </c>
    </row>
    <row r="550" spans="1:9" ht="17.100000000000001" customHeight="1" x14ac:dyDescent="0.3">
      <c r="A550" s="167" t="s">
        <v>213</v>
      </c>
      <c r="B550" s="168">
        <v>2011</v>
      </c>
      <c r="C550" s="169">
        <v>52</v>
      </c>
      <c r="D550" s="167" t="s">
        <v>36</v>
      </c>
      <c r="E550" s="139">
        <v>0.83990010000000004</v>
      </c>
      <c r="F550" s="140">
        <v>0.10064515</v>
      </c>
      <c r="G550" s="139">
        <v>5.9454750000000001E-2</v>
      </c>
      <c r="H550" s="146">
        <v>31</v>
      </c>
      <c r="I550" s="146" t="s">
        <v>114</v>
      </c>
    </row>
    <row r="551" spans="1:9" ht="35.1" customHeight="1" x14ac:dyDescent="0.3">
      <c r="A551" s="167" t="s">
        <v>202</v>
      </c>
      <c r="B551" s="168">
        <v>2011</v>
      </c>
      <c r="C551" s="169">
        <v>53</v>
      </c>
      <c r="D551" s="137" t="s">
        <v>271</v>
      </c>
      <c r="E551" s="139">
        <v>0.78918838999999996</v>
      </c>
      <c r="F551" s="140">
        <v>0.15294241</v>
      </c>
      <c r="G551" s="139">
        <v>5.7869190000000001E-2</v>
      </c>
      <c r="H551" s="146">
        <v>31</v>
      </c>
      <c r="I551" s="146">
        <v>0</v>
      </c>
    </row>
    <row r="552" spans="1:9" ht="17.100000000000001" customHeight="1" x14ac:dyDescent="0.3">
      <c r="A552" s="167" t="s">
        <v>202</v>
      </c>
      <c r="B552" s="168">
        <v>2011</v>
      </c>
      <c r="C552" s="169">
        <v>54</v>
      </c>
      <c r="D552" s="167" t="s">
        <v>38</v>
      </c>
      <c r="E552" s="139">
        <v>0.83154660000000002</v>
      </c>
      <c r="F552" s="140">
        <v>8.1649609999999997E-2</v>
      </c>
      <c r="G552" s="139">
        <v>8.6803790000000006E-2</v>
      </c>
      <c r="H552" s="146">
        <v>31</v>
      </c>
      <c r="I552" s="146">
        <v>0</v>
      </c>
    </row>
    <row r="553" spans="1:9" ht="17.100000000000001" customHeight="1" x14ac:dyDescent="0.3">
      <c r="A553" s="167" t="s">
        <v>202</v>
      </c>
      <c r="B553" s="168">
        <v>2011</v>
      </c>
      <c r="C553" s="169">
        <v>55</v>
      </c>
      <c r="D553" s="167" t="s">
        <v>39</v>
      </c>
      <c r="E553" s="139">
        <v>0.72820507000000001</v>
      </c>
      <c r="F553" s="140">
        <v>0.18471354000000001</v>
      </c>
      <c r="G553" s="139">
        <v>8.7081389999999995E-2</v>
      </c>
      <c r="H553" s="146">
        <v>32</v>
      </c>
      <c r="I553" s="146">
        <v>0</v>
      </c>
    </row>
    <row r="554" spans="1:9" ht="17.100000000000001" customHeight="1" x14ac:dyDescent="0.3">
      <c r="A554" s="167" t="s">
        <v>202</v>
      </c>
      <c r="B554" s="168">
        <v>2011</v>
      </c>
      <c r="C554" s="169">
        <v>56</v>
      </c>
      <c r="D554" s="167" t="s">
        <v>272</v>
      </c>
      <c r="E554" s="139">
        <v>0.77451652000000004</v>
      </c>
      <c r="F554" s="140">
        <v>0.13840209000000001</v>
      </c>
      <c r="G554" s="139">
        <v>8.7081389999999995E-2</v>
      </c>
      <c r="H554" s="146">
        <v>32</v>
      </c>
      <c r="I554" s="146">
        <v>0</v>
      </c>
    </row>
    <row r="555" spans="1:9" ht="35.1" customHeight="1" x14ac:dyDescent="0.3">
      <c r="A555" s="167" t="s">
        <v>202</v>
      </c>
      <c r="B555" s="168">
        <v>2011</v>
      </c>
      <c r="C555" s="169">
        <v>57</v>
      </c>
      <c r="D555" s="137" t="s">
        <v>273</v>
      </c>
      <c r="E555" s="139">
        <v>0.84848920999999999</v>
      </c>
      <c r="F555" s="140">
        <v>9.2056040000000006E-2</v>
      </c>
      <c r="G555" s="139">
        <v>5.9454750000000001E-2</v>
      </c>
      <c r="H555" s="146">
        <v>31</v>
      </c>
      <c r="I555" s="146">
        <v>1</v>
      </c>
    </row>
    <row r="556" spans="1:9" ht="35.1" customHeight="1" x14ac:dyDescent="0.3">
      <c r="A556" s="167" t="s">
        <v>202</v>
      </c>
      <c r="B556" s="168">
        <v>2011</v>
      </c>
      <c r="C556" s="169">
        <v>58</v>
      </c>
      <c r="D556" s="137" t="s">
        <v>274</v>
      </c>
      <c r="E556" s="139">
        <v>0.82855582000000005</v>
      </c>
      <c r="F556" s="140">
        <v>0.11520232</v>
      </c>
      <c r="G556" s="139">
        <v>5.6241859999999998E-2</v>
      </c>
      <c r="H556" s="146">
        <v>32</v>
      </c>
      <c r="I556" s="146">
        <v>0</v>
      </c>
    </row>
    <row r="557" spans="1:9" ht="17.100000000000001" customHeight="1" x14ac:dyDescent="0.3">
      <c r="A557" s="167" t="s">
        <v>202</v>
      </c>
      <c r="B557" s="168">
        <v>2011</v>
      </c>
      <c r="C557" s="169">
        <v>59</v>
      </c>
      <c r="D557" s="167" t="s">
        <v>41</v>
      </c>
      <c r="E557" s="139">
        <v>0.83628367000000003</v>
      </c>
      <c r="F557" s="140">
        <v>7.9353549999999995E-2</v>
      </c>
      <c r="G557" s="139">
        <v>8.4362789999999993E-2</v>
      </c>
      <c r="H557" s="146">
        <v>32</v>
      </c>
      <c r="I557" s="146">
        <v>0</v>
      </c>
    </row>
    <row r="558" spans="1:9" ht="35.1" customHeight="1" x14ac:dyDescent="0.3">
      <c r="A558" s="167" t="s">
        <v>213</v>
      </c>
      <c r="B558" s="168">
        <v>2011</v>
      </c>
      <c r="C558" s="169">
        <v>60</v>
      </c>
      <c r="D558" s="137" t="s">
        <v>275</v>
      </c>
      <c r="E558" s="139">
        <v>0.86823669000000003</v>
      </c>
      <c r="F558" s="140">
        <v>5.2910970000000002E-2</v>
      </c>
      <c r="G558" s="139">
        <v>7.8852340000000007E-2</v>
      </c>
      <c r="H558" s="146">
        <v>31</v>
      </c>
      <c r="I558" s="146">
        <v>1</v>
      </c>
    </row>
    <row r="559" spans="1:9" ht="17.100000000000001" customHeight="1" x14ac:dyDescent="0.3">
      <c r="A559" s="167" t="s">
        <v>202</v>
      </c>
      <c r="B559" s="168">
        <v>2011</v>
      </c>
      <c r="C559" s="169">
        <v>61</v>
      </c>
      <c r="D559" s="167" t="s">
        <v>61</v>
      </c>
      <c r="E559" s="139">
        <v>0.88751628000000005</v>
      </c>
      <c r="F559" s="140">
        <v>2.8120929999999999E-2</v>
      </c>
      <c r="G559" s="139">
        <v>8.4362789999999993E-2</v>
      </c>
      <c r="H559" s="146">
        <v>32</v>
      </c>
      <c r="I559" s="146">
        <v>0</v>
      </c>
    </row>
    <row r="560" spans="1:9" ht="17.100000000000001" customHeight="1" x14ac:dyDescent="0.3">
      <c r="A560" s="167" t="s">
        <v>202</v>
      </c>
      <c r="B560" s="168">
        <v>2011</v>
      </c>
      <c r="C560" s="169">
        <v>62</v>
      </c>
      <c r="D560" s="167" t="s">
        <v>43</v>
      </c>
      <c r="E560" s="139">
        <v>0.84331453000000001</v>
      </c>
      <c r="F560" s="140">
        <v>0.10715188</v>
      </c>
      <c r="G560" s="139">
        <v>4.9533590000000002E-2</v>
      </c>
      <c r="H560" s="146">
        <v>31</v>
      </c>
      <c r="I560" s="146">
        <v>0</v>
      </c>
    </row>
    <row r="561" spans="1:9" ht="35.1" customHeight="1" x14ac:dyDescent="0.3">
      <c r="A561" s="137" t="s">
        <v>276</v>
      </c>
      <c r="B561" s="168">
        <v>2011</v>
      </c>
      <c r="C561" s="169">
        <v>63</v>
      </c>
      <c r="D561" s="167" t="s">
        <v>222</v>
      </c>
      <c r="E561" s="139">
        <v>0.83777303999999997</v>
      </c>
      <c r="F561" s="140">
        <v>0.13249958000000001</v>
      </c>
      <c r="G561" s="139">
        <v>2.9727380000000001E-2</v>
      </c>
      <c r="H561" s="146">
        <v>31</v>
      </c>
      <c r="I561" s="146" t="s">
        <v>114</v>
      </c>
    </row>
    <row r="562" spans="1:9" ht="35.1" customHeight="1" x14ac:dyDescent="0.3">
      <c r="A562" s="137" t="s">
        <v>276</v>
      </c>
      <c r="B562" s="168">
        <v>2011</v>
      </c>
      <c r="C562" s="169">
        <v>64</v>
      </c>
      <c r="D562" s="137" t="s">
        <v>277</v>
      </c>
      <c r="E562" s="139">
        <v>0.89722778999999997</v>
      </c>
      <c r="F562" s="140">
        <v>8.1214140000000004E-2</v>
      </c>
      <c r="G562" s="139">
        <v>2.1558069999999999E-2</v>
      </c>
      <c r="H562" s="146">
        <v>31</v>
      </c>
      <c r="I562" s="146" t="s">
        <v>114</v>
      </c>
    </row>
    <row r="563" spans="1:9" ht="35.1" customHeight="1" x14ac:dyDescent="0.3">
      <c r="A563" s="137" t="s">
        <v>276</v>
      </c>
      <c r="B563" s="168">
        <v>2011</v>
      </c>
      <c r="C563" s="169">
        <v>65</v>
      </c>
      <c r="D563" s="167" t="s">
        <v>224</v>
      </c>
      <c r="E563" s="139">
        <v>0.72628599999999999</v>
      </c>
      <c r="F563" s="140">
        <v>0.22242856</v>
      </c>
      <c r="G563" s="139">
        <v>5.1285440000000002E-2</v>
      </c>
      <c r="H563" s="146">
        <v>31</v>
      </c>
      <c r="I563" s="146" t="s">
        <v>114</v>
      </c>
    </row>
    <row r="564" spans="1:9" ht="35.1" customHeight="1" x14ac:dyDescent="0.3">
      <c r="A564" s="137" t="s">
        <v>276</v>
      </c>
      <c r="B564" s="168">
        <v>2011</v>
      </c>
      <c r="C564" s="169">
        <v>66</v>
      </c>
      <c r="D564" s="167" t="s">
        <v>47</v>
      </c>
      <c r="E564" s="139">
        <v>0.8810905</v>
      </c>
      <c r="F564" s="140">
        <v>5.9454750000000001E-2</v>
      </c>
      <c r="G564" s="139">
        <v>5.9454750000000001E-2</v>
      </c>
      <c r="H564" s="146">
        <v>31</v>
      </c>
      <c r="I564" s="146" t="s">
        <v>114</v>
      </c>
    </row>
    <row r="565" spans="1:9" ht="35.1" customHeight="1" x14ac:dyDescent="0.3">
      <c r="A565" s="137" t="s">
        <v>276</v>
      </c>
      <c r="B565" s="168">
        <v>2011</v>
      </c>
      <c r="C565" s="169">
        <v>67</v>
      </c>
      <c r="D565" s="167" t="s">
        <v>48</v>
      </c>
      <c r="E565" s="139">
        <v>0.67840553000000003</v>
      </c>
      <c r="F565" s="140">
        <v>0.30003639999999998</v>
      </c>
      <c r="G565" s="139">
        <v>2.1558069999999999E-2</v>
      </c>
      <c r="H565" s="146">
        <v>31</v>
      </c>
      <c r="I565" s="146" t="s">
        <v>114</v>
      </c>
    </row>
    <row r="566" spans="1:9" ht="35.1" customHeight="1" x14ac:dyDescent="0.3">
      <c r="A566" s="137" t="s">
        <v>276</v>
      </c>
      <c r="B566" s="168">
        <v>2011</v>
      </c>
      <c r="C566" s="169">
        <v>68</v>
      </c>
      <c r="D566" s="167" t="s">
        <v>49</v>
      </c>
      <c r="E566" s="139">
        <v>0.79425425999999999</v>
      </c>
      <c r="F566" s="140">
        <v>0.20574574000000001</v>
      </c>
      <c r="G566" s="139">
        <v>0</v>
      </c>
      <c r="H566" s="146">
        <v>31</v>
      </c>
      <c r="I566" s="146" t="s">
        <v>114</v>
      </c>
    </row>
    <row r="567" spans="1:9" ht="35.1" customHeight="1" x14ac:dyDescent="0.3">
      <c r="A567" s="137" t="s">
        <v>276</v>
      </c>
      <c r="B567" s="168">
        <v>2011</v>
      </c>
      <c r="C567" s="169">
        <v>69</v>
      </c>
      <c r="D567" s="167" t="s">
        <v>225</v>
      </c>
      <c r="E567" s="139">
        <v>0.94054525</v>
      </c>
      <c r="F567" s="140">
        <v>5.9454750000000001E-2</v>
      </c>
      <c r="G567" s="139">
        <v>0</v>
      </c>
      <c r="H567" s="146">
        <v>31</v>
      </c>
      <c r="I567" s="146" t="s">
        <v>114</v>
      </c>
    </row>
    <row r="568" spans="1:9" ht="35.1" customHeight="1" x14ac:dyDescent="0.3">
      <c r="A568" s="137" t="s">
        <v>276</v>
      </c>
      <c r="B568" s="168">
        <v>2011</v>
      </c>
      <c r="C568" s="169">
        <v>70</v>
      </c>
      <c r="D568" s="167" t="s">
        <v>51</v>
      </c>
      <c r="E568" s="139">
        <v>0.70176090999999996</v>
      </c>
      <c r="F568" s="140">
        <v>0.18982726999999999</v>
      </c>
      <c r="G568" s="139">
        <v>0.10841181</v>
      </c>
      <c r="H568" s="146">
        <v>31</v>
      </c>
      <c r="I568" s="146" t="s">
        <v>114</v>
      </c>
    </row>
    <row r="569" spans="1:9" ht="35.1" customHeight="1" x14ac:dyDescent="0.3">
      <c r="A569" s="137" t="s">
        <v>276</v>
      </c>
      <c r="B569" s="168">
        <v>2011</v>
      </c>
      <c r="C569" s="169">
        <v>71</v>
      </c>
      <c r="D569" s="167" t="s">
        <v>226</v>
      </c>
      <c r="E569" s="139">
        <v>0.8810905</v>
      </c>
      <c r="F569" s="140">
        <v>8.9182129999999998E-2</v>
      </c>
      <c r="G569" s="139">
        <v>2.9727380000000001E-2</v>
      </c>
      <c r="H569" s="146">
        <v>31</v>
      </c>
      <c r="I569" s="146" t="s">
        <v>114</v>
      </c>
    </row>
    <row r="571" spans="1:9" ht="15.9" customHeight="1" x14ac:dyDescent="0.3">
      <c r="A571" s="142" t="s">
        <v>227</v>
      </c>
    </row>
    <row r="572" spans="1:9" ht="15.9" customHeight="1" x14ac:dyDescent="0.3">
      <c r="A572" s="142" t="s">
        <v>228</v>
      </c>
    </row>
    <row r="573" spans="1:9" ht="15.9" customHeight="1" x14ac:dyDescent="0.3">
      <c r="A573" s="142" t="s">
        <v>229</v>
      </c>
    </row>
    <row r="574" spans="1:9" ht="15.9" customHeight="1" x14ac:dyDescent="0.3">
      <c r="A574" s="142" t="s">
        <v>230</v>
      </c>
    </row>
    <row r="575" spans="1:9" ht="15.9" customHeight="1" x14ac:dyDescent="0.3">
      <c r="A575" s="142" t="s">
        <v>280</v>
      </c>
    </row>
  </sheetData>
  <pageMargins left="0.05" right="0.05" top="0.5" bottom="0.5" header="0" footer="0"/>
  <pageSetup orientation="portrait" horizontalDpi="300" verticalDpi="300"/>
  <headerFooter>
    <oddHeader>Trend Core Survey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20"/>
  <sheetViews>
    <sheetView zoomScaleNormal="100" workbookViewId="0"/>
  </sheetViews>
  <sheetFormatPr defaultColWidth="11.44140625" defaultRowHeight="12" customHeight="1" x14ac:dyDescent="0.2"/>
  <cols>
    <col min="1" max="1" width="62.6640625" style="173" bestFit="1" customWidth="1"/>
    <col min="2" max="3" width="14.6640625" style="173" bestFit="1" customWidth="1"/>
    <col min="4" max="16384" width="11.44140625" style="173"/>
  </cols>
  <sheetData>
    <row r="1" spans="1:3" ht="21.9" customHeight="1" x14ac:dyDescent="0.35">
      <c r="A1" s="172" t="s">
        <v>281</v>
      </c>
    </row>
    <row r="2" spans="1:3" ht="14.1" customHeight="1" x14ac:dyDescent="0.2">
      <c r="A2" s="174" t="s">
        <v>234</v>
      </c>
    </row>
    <row r="3" spans="1:3" ht="48" customHeight="1" x14ac:dyDescent="0.3">
      <c r="A3" s="203" t="s">
        <v>282</v>
      </c>
      <c r="B3" s="203"/>
      <c r="C3" s="203"/>
    </row>
    <row r="4" spans="1:3" ht="35.1" customHeight="1" x14ac:dyDescent="0.3">
      <c r="A4" s="175"/>
      <c r="B4" s="176" t="s">
        <v>283</v>
      </c>
      <c r="C4" s="177" t="s">
        <v>157</v>
      </c>
    </row>
    <row r="5" spans="1:3" ht="17.100000000000001" customHeight="1" x14ac:dyDescent="0.3">
      <c r="A5" s="175"/>
      <c r="B5" s="178">
        <v>2018</v>
      </c>
      <c r="C5" s="178">
        <v>2018</v>
      </c>
    </row>
    <row r="6" spans="1:3" ht="17.100000000000001" customHeight="1" x14ac:dyDescent="0.3">
      <c r="A6" s="157" t="s">
        <v>284</v>
      </c>
      <c r="B6" s="158">
        <v>16</v>
      </c>
      <c r="C6" s="151">
        <v>1</v>
      </c>
    </row>
    <row r="7" spans="1:3" ht="17.100000000000001" customHeight="1" x14ac:dyDescent="0.3">
      <c r="A7" s="179" t="s">
        <v>285</v>
      </c>
      <c r="B7" s="180">
        <v>0</v>
      </c>
      <c r="C7" s="185">
        <v>0</v>
      </c>
    </row>
    <row r="8" spans="1:3" ht="17.100000000000001" customHeight="1" x14ac:dyDescent="0.3">
      <c r="A8" s="181" t="s">
        <v>244</v>
      </c>
      <c r="B8" s="182">
        <v>16</v>
      </c>
      <c r="C8" s="186">
        <v>1</v>
      </c>
    </row>
    <row r="10" spans="1:3" ht="14.1" customHeight="1" x14ac:dyDescent="0.2">
      <c r="A10" s="174" t="s">
        <v>234</v>
      </c>
    </row>
    <row r="11" spans="1:3" ht="48" customHeight="1" x14ac:dyDescent="0.3">
      <c r="A11" s="203" t="s">
        <v>286</v>
      </c>
      <c r="B11" s="203"/>
      <c r="C11" s="203"/>
    </row>
    <row r="12" spans="1:3" ht="35.1" customHeight="1" x14ac:dyDescent="0.3">
      <c r="A12" s="175"/>
      <c r="B12" s="176" t="s">
        <v>283</v>
      </c>
      <c r="C12" s="177" t="s">
        <v>157</v>
      </c>
    </row>
    <row r="13" spans="1:3" ht="17.100000000000001" customHeight="1" x14ac:dyDescent="0.3">
      <c r="A13" s="175"/>
      <c r="B13" s="178">
        <v>2018</v>
      </c>
      <c r="C13" s="178">
        <v>2018</v>
      </c>
    </row>
    <row r="14" spans="1:3" ht="17.100000000000001" customHeight="1" x14ac:dyDescent="0.3">
      <c r="A14" s="157" t="s">
        <v>284</v>
      </c>
      <c r="B14" s="158">
        <v>15</v>
      </c>
      <c r="C14" s="151">
        <v>0.92765927000000004</v>
      </c>
    </row>
    <row r="15" spans="1:3" ht="17.100000000000001" customHeight="1" x14ac:dyDescent="0.3">
      <c r="A15" s="179" t="s">
        <v>285</v>
      </c>
      <c r="B15" s="180">
        <v>1</v>
      </c>
      <c r="C15" s="185">
        <v>7.2340730000000006E-2</v>
      </c>
    </row>
    <row r="16" spans="1:3" ht="17.100000000000001" customHeight="1" x14ac:dyDescent="0.3">
      <c r="A16" s="181" t="s">
        <v>244</v>
      </c>
      <c r="B16" s="182">
        <v>16</v>
      </c>
      <c r="C16" s="186">
        <v>1</v>
      </c>
    </row>
    <row r="18" spans="1:1" ht="15.9" customHeight="1" x14ac:dyDescent="0.3">
      <c r="A18" s="183" t="s">
        <v>287</v>
      </c>
    </row>
    <row r="19" spans="1:1" ht="15.9" customHeight="1" x14ac:dyDescent="0.3">
      <c r="A19" s="184" t="s">
        <v>288</v>
      </c>
    </row>
    <row r="20" spans="1:1" ht="15.9" customHeight="1" x14ac:dyDescent="0.3">
      <c r="A20" s="184" t="s">
        <v>289</v>
      </c>
    </row>
  </sheetData>
  <mergeCells count="2">
    <mergeCell ref="A3:C3"/>
    <mergeCell ref="A11:C11"/>
  </mergeCells>
  <pageMargins left="0.05" right="0.05" top="0.5" bottom="0.5" header="0" footer="0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7"/>
  <sheetViews>
    <sheetView workbookViewId="0">
      <selection sqref="A1:C1"/>
    </sheetView>
  </sheetViews>
  <sheetFormatPr defaultColWidth="9.109375" defaultRowHeight="14.4" x14ac:dyDescent="0.3"/>
  <cols>
    <col min="1" max="1" width="60.6640625" style="127" customWidth="1"/>
    <col min="2" max="3" width="30.6640625" style="127" customWidth="1"/>
    <col min="4" max="16384" width="9.109375" style="113"/>
  </cols>
  <sheetData>
    <row r="1" spans="1:3" ht="18" x14ac:dyDescent="0.3">
      <c r="A1" s="206" t="s">
        <v>137</v>
      </c>
      <c r="B1" s="207"/>
      <c r="C1" s="207"/>
    </row>
    <row r="2" spans="1:3" ht="48" customHeight="1" x14ac:dyDescent="0.3">
      <c r="A2" s="114" t="s">
        <v>98</v>
      </c>
      <c r="B2" s="208" t="s">
        <v>99</v>
      </c>
      <c r="C2" s="208"/>
    </row>
    <row r="3" spans="1:3" ht="35.25" customHeight="1" x14ac:dyDescent="0.3">
      <c r="A3" s="115" t="s">
        <v>100</v>
      </c>
      <c r="B3" s="209" t="s">
        <v>101</v>
      </c>
      <c r="C3" s="209"/>
    </row>
    <row r="4" spans="1:3" ht="35.25" customHeight="1" x14ac:dyDescent="0.3">
      <c r="A4" s="116" t="s">
        <v>102</v>
      </c>
      <c r="B4" s="205" t="s">
        <v>103</v>
      </c>
      <c r="C4" s="205"/>
    </row>
    <row r="5" spans="1:3" ht="35.25" customHeight="1" x14ac:dyDescent="0.3">
      <c r="A5" s="115" t="s">
        <v>104</v>
      </c>
      <c r="B5" s="209" t="s">
        <v>105</v>
      </c>
      <c r="C5" s="209"/>
    </row>
    <row r="6" spans="1:3" ht="93" customHeight="1" x14ac:dyDescent="0.3">
      <c r="A6" s="116" t="s">
        <v>106</v>
      </c>
      <c r="B6" s="210" t="s">
        <v>107</v>
      </c>
      <c r="C6" s="210"/>
    </row>
    <row r="7" spans="1:3" ht="243" customHeight="1" x14ac:dyDescent="0.3">
      <c r="A7" s="117" t="s">
        <v>108</v>
      </c>
      <c r="B7" s="204" t="s">
        <v>109</v>
      </c>
      <c r="C7" s="204"/>
    </row>
    <row r="8" spans="1:3" ht="75" customHeight="1" x14ac:dyDescent="0.3">
      <c r="A8" s="118" t="s">
        <v>110</v>
      </c>
      <c r="B8" s="119" t="s">
        <v>111</v>
      </c>
      <c r="C8" s="119" t="s">
        <v>112</v>
      </c>
    </row>
    <row r="9" spans="1:3" ht="18.75" customHeight="1" x14ac:dyDescent="0.3">
      <c r="A9" s="120" t="s">
        <v>113</v>
      </c>
      <c r="B9" s="120" t="s">
        <v>114</v>
      </c>
      <c r="C9" s="120" t="s">
        <v>115</v>
      </c>
    </row>
    <row r="10" spans="1:3" ht="28.8" x14ac:dyDescent="0.3">
      <c r="A10" s="121" t="s">
        <v>116</v>
      </c>
      <c r="B10" s="121" t="s">
        <v>117</v>
      </c>
      <c r="C10" s="121" t="s">
        <v>118</v>
      </c>
    </row>
    <row r="11" spans="1:3" ht="63" customHeight="1" x14ac:dyDescent="0.3">
      <c r="A11" s="120" t="s">
        <v>119</v>
      </c>
      <c r="B11" s="120" t="s">
        <v>120</v>
      </c>
      <c r="C11" s="120" t="s">
        <v>121</v>
      </c>
    </row>
    <row r="12" spans="1:3" ht="33" customHeight="1" x14ac:dyDescent="0.3">
      <c r="A12" s="121" t="s">
        <v>122</v>
      </c>
      <c r="B12" s="121" t="s">
        <v>123</v>
      </c>
      <c r="C12" s="121" t="s">
        <v>124</v>
      </c>
    </row>
    <row r="13" spans="1:3" ht="63" customHeight="1" x14ac:dyDescent="0.3">
      <c r="A13" s="120" t="s">
        <v>125</v>
      </c>
      <c r="B13" s="122" t="s">
        <v>126</v>
      </c>
      <c r="C13" s="120" t="s">
        <v>127</v>
      </c>
    </row>
    <row r="14" spans="1:3" ht="43.2" x14ac:dyDescent="0.3">
      <c r="A14" s="121" t="s">
        <v>128</v>
      </c>
      <c r="B14" s="123" t="s">
        <v>128</v>
      </c>
      <c r="C14" s="121" t="s">
        <v>129</v>
      </c>
    </row>
    <row r="15" spans="1:3" ht="115.2" x14ac:dyDescent="0.3">
      <c r="A15" s="124" t="s">
        <v>130</v>
      </c>
      <c r="B15" s="125" t="s">
        <v>131</v>
      </c>
      <c r="C15" s="124" t="s">
        <v>132</v>
      </c>
    </row>
    <row r="16" spans="1:3" ht="43.2" x14ac:dyDescent="0.3">
      <c r="A16" s="126" t="s">
        <v>133</v>
      </c>
      <c r="B16" s="205" t="s">
        <v>134</v>
      </c>
      <c r="C16" s="205"/>
    </row>
    <row r="17" spans="1:3" ht="108" customHeight="1" x14ac:dyDescent="0.3">
      <c r="A17" s="117" t="s">
        <v>135</v>
      </c>
      <c r="B17" s="204" t="s">
        <v>136</v>
      </c>
      <c r="C17" s="204"/>
    </row>
  </sheetData>
  <mergeCells count="9">
    <mergeCell ref="B7:C7"/>
    <mergeCell ref="B16:C16"/>
    <mergeCell ref="B17:C17"/>
    <mergeCell ref="A1:C1"/>
    <mergeCell ref="B2:C2"/>
    <mergeCell ref="B3:C3"/>
    <mergeCell ref="B4:C4"/>
    <mergeCell ref="B5:C5"/>
    <mergeCell ref="B6:C6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36</vt:i4>
      </vt:variant>
    </vt:vector>
  </HeadingPairs>
  <TitlesOfParts>
    <vt:vector size="43" baseType="lpstr">
      <vt:lpstr>DASHBOARD</vt:lpstr>
      <vt:lpstr>DASHBOARD_TRENDING</vt:lpstr>
      <vt:lpstr>CORE SURVEY</vt:lpstr>
      <vt:lpstr>WORK LIFE-TELEWORK</vt:lpstr>
      <vt:lpstr>TREND CORE SURVEY</vt:lpstr>
      <vt:lpstr>ASI</vt:lpstr>
      <vt:lpstr>ITEM CHANGES</vt:lpstr>
      <vt:lpstr>nrAgencyName</vt:lpstr>
      <vt:lpstr>nrChallenges</vt:lpstr>
      <vt:lpstr>nrEngagementIndex</vt:lpstr>
      <vt:lpstr>nrFieldPeriod</vt:lpstr>
      <vt:lpstr>nrHighestAgree</vt:lpstr>
      <vt:lpstr>nrHighestDisagree</vt:lpstr>
      <vt:lpstr>nrHighestPerNeg</vt:lpstr>
      <vt:lpstr>nrHighestPerPos</vt:lpstr>
      <vt:lpstr>nrIntrinsicExperiences</vt:lpstr>
      <vt:lpstr>nrLeadersLead</vt:lpstr>
      <vt:lpstr>nrLowestPerNeg</vt:lpstr>
      <vt:lpstr>nrLowestPerPos</vt:lpstr>
      <vt:lpstr>nrNumAdministered</vt:lpstr>
      <vt:lpstr>nrNumCompleted</vt:lpstr>
      <vt:lpstr>nrQuestions</vt:lpstr>
      <vt:lpstr>nrResponseRate</vt:lpstr>
      <vt:lpstr>nrSampleOrCensus</vt:lpstr>
      <vt:lpstr>nrStrengths</vt:lpstr>
      <vt:lpstr>nrSupervisors</vt:lpstr>
      <vt:lpstr>nrTrendAgencyName</vt:lpstr>
      <vt:lpstr>nrTrendData</vt:lpstr>
      <vt:lpstr>nrTrendLargestDecrease2015</vt:lpstr>
      <vt:lpstr>nrTrendLargestDecrease2016</vt:lpstr>
      <vt:lpstr>nrTrendLargestDecrease2017</vt:lpstr>
      <vt:lpstr>nrTrendLargestIncrease2015</vt:lpstr>
      <vt:lpstr>nrTrendLargestIncrease2016</vt:lpstr>
      <vt:lpstr>nrTrendLargestIncrease2017</vt:lpstr>
      <vt:lpstr>nrTrendNumDecrease2015</vt:lpstr>
      <vt:lpstr>nrTrendNumDecrease2016</vt:lpstr>
      <vt:lpstr>nrTrendNumDecrease2017</vt:lpstr>
      <vt:lpstr>nrTrendNumIncrease2015</vt:lpstr>
      <vt:lpstr>nrTrendNumIncrease2016</vt:lpstr>
      <vt:lpstr>nrTrendNumIncrease2017</vt:lpstr>
      <vt:lpstr>nrTrendQuestions</vt:lpstr>
      <vt:lpstr>DASHBOARD!Print_Area</vt:lpstr>
      <vt:lpstr>DASHBOARD_TRENDING!Print_Area</vt:lpstr>
    </vt:vector>
  </TitlesOfParts>
  <Company>Westat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FEVS AES 2018</dc:title>
  <dc:creator>Westat</dc:creator>
  <cp:lastModifiedBy>Diane Pratte</cp:lastModifiedBy>
  <cp:lastPrinted>2018-10-03T19:05:34Z</cp:lastPrinted>
  <dcterms:created xsi:type="dcterms:W3CDTF">2014-06-02T13:58:11Z</dcterms:created>
  <dcterms:modified xsi:type="dcterms:W3CDTF">2018-10-04T14:13:27Z</dcterms:modified>
</cp:coreProperties>
</file>