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6.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xml" ContentType="application/vnd.openxmlformats-officedocument.spreadsheetml.pivotTable+xml"/>
  <Override PartName="/xl/drawings/drawing9.xml" ContentType="application/vnd.openxmlformats-officedocument.drawing+xml"/>
  <Override PartName="/xl/tables/table11.xml" ContentType="application/vnd.openxmlformats-officedocument.spreadsheetml.tab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0.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1.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tables/table12.xml" ContentType="application/vnd.openxmlformats-officedocument.spreadsheetml.table+xml"/>
  <Override PartName="/xl/pivotTables/pivotTable2.xml" ContentType="application/vnd.openxmlformats-officedocument.spreadsheetml.pivotTable+xml"/>
  <Override PartName="/xl/drawings/drawing12.xml" ContentType="application/vnd.openxmlformats-officedocument.drawing+xml"/>
  <Override PartName="/xl/tables/table13.xml" ContentType="application/vnd.openxmlformats-officedocument.spreadsheetml.tab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13.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14.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Professional\Education\University of Surrey 2017-2020\Year 1\Semester 2\Professional Skills Development\group project\"/>
    </mc:Choice>
  </mc:AlternateContent>
  <bookViews>
    <workbookView xWindow="0" yWindow="0" windowWidth="28800" windowHeight="12437" firstSheet="1" activeTab="1"/>
  </bookViews>
  <sheets>
    <sheet name="Index" sheetId="13" r:id="rId1"/>
    <sheet name="Raw data" sheetId="24" r:id="rId2"/>
    <sheet name="S1a" sheetId="3" r:id="rId3"/>
    <sheet name="S1b" sheetId="9" r:id="rId4"/>
    <sheet name="S2" sheetId="21" r:id="rId5"/>
    <sheet name="S3" sheetId="25" r:id="rId6"/>
    <sheet name="S4" sheetId="16" r:id="rId7"/>
    <sheet name="S5" sheetId="26" r:id="rId8"/>
    <sheet name="S6a" sheetId="28" r:id="rId9"/>
    <sheet name="S6b" sheetId="27" r:id="rId10"/>
    <sheet name="S1a analysis" sheetId="5" r:id="rId11"/>
    <sheet name="S1b analysis" sheetId="10" r:id="rId12"/>
    <sheet name="ExtensionRawData" sheetId="29" r:id="rId13"/>
    <sheet name="E1" sheetId="34" r:id="rId14"/>
    <sheet name="E2" sheetId="35" r:id="rId15"/>
    <sheet name="E3" sheetId="36" r:id="rId16"/>
  </sheets>
  <definedNames>
    <definedName name="OLE_LINK1" localSheetId="0">Index!$D$8</definedName>
  </definedNames>
  <calcPr calcId="162913"/>
  <pivotCaches>
    <pivotCache cacheId="0" r:id="rId17"/>
    <pivotCache cacheId="1" r:id="rId18"/>
  </pivotCaches>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H57" i="35" l="1"/>
  <c r="H58" i="35"/>
  <c r="H59" i="35"/>
  <c r="H60" i="35"/>
  <c r="H61" i="35"/>
  <c r="H62" i="35"/>
  <c r="H63" i="35"/>
  <c r="H64" i="35"/>
  <c r="H65" i="35"/>
  <c r="H66" i="35"/>
  <c r="H67" i="35"/>
  <c r="H68" i="35"/>
  <c r="H69" i="35"/>
  <c r="H70" i="35"/>
  <c r="H71" i="35"/>
  <c r="H72" i="35"/>
  <c r="H73" i="35"/>
  <c r="H74" i="35"/>
  <c r="H75" i="35"/>
  <c r="H76" i="35"/>
  <c r="H77" i="35"/>
  <c r="H78" i="35"/>
  <c r="H79" i="35"/>
  <c r="H80" i="35"/>
  <c r="H81" i="35"/>
  <c r="H82" i="35"/>
  <c r="H83" i="35"/>
  <c r="H84" i="35"/>
  <c r="H85" i="35"/>
  <c r="H86" i="35"/>
  <c r="H87" i="35"/>
  <c r="H88" i="35"/>
  <c r="H89" i="35"/>
  <c r="H90" i="35"/>
  <c r="H91" i="35"/>
  <c r="H92" i="35"/>
  <c r="H93" i="35"/>
  <c r="H94" i="35"/>
  <c r="H95" i="35"/>
  <c r="H96" i="35"/>
  <c r="H97" i="35"/>
  <c r="H98" i="35"/>
  <c r="H99" i="35"/>
  <c r="H100" i="35"/>
  <c r="H101" i="35"/>
  <c r="H102" i="35"/>
  <c r="H103" i="35"/>
  <c r="H104" i="35"/>
  <c r="H105" i="35"/>
  <c r="H106" i="35"/>
  <c r="H16" i="36"/>
  <c r="H5" i="36" l="1"/>
  <c r="H6" i="36"/>
  <c r="H14" i="36"/>
  <c r="H13" i="36"/>
  <c r="H7" i="36"/>
  <c r="H8" i="36"/>
  <c r="H9" i="36"/>
  <c r="H10" i="36"/>
  <c r="H11" i="36"/>
  <c r="H12" i="36"/>
  <c r="H56" i="35"/>
  <c r="H55" i="35"/>
  <c r="H54" i="35"/>
  <c r="H53" i="35"/>
  <c r="H52" i="35"/>
  <c r="H51" i="35"/>
  <c r="H50" i="35"/>
  <c r="H49" i="35"/>
  <c r="H48" i="35"/>
  <c r="H47" i="35"/>
  <c r="H46" i="35"/>
  <c r="H45" i="35"/>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7" i="35"/>
  <c r="H107" i="35" l="1"/>
  <c r="H15" i="36"/>
  <c r="C15" i="34"/>
  <c r="C16" i="34"/>
  <c r="C17" i="34"/>
  <c r="C18" i="34"/>
  <c r="C19" i="34"/>
  <c r="H10" i="28"/>
  <c r="C20" i="34" l="1"/>
  <c r="AJ10" i="28"/>
  <c r="AJ11" i="28"/>
  <c r="AJ12" i="28"/>
  <c r="AJ13" i="28"/>
  <c r="AJ14" i="28"/>
  <c r="AJ15" i="28"/>
  <c r="AJ16" i="28"/>
  <c r="AJ17" i="28"/>
  <c r="AJ18" i="28"/>
  <c r="AJ19" i="28"/>
  <c r="AJ20" i="28"/>
  <c r="AJ21" i="28"/>
  <c r="AJ22" i="28"/>
  <c r="AJ23" i="28"/>
  <c r="AJ24" i="28"/>
  <c r="AJ25" i="28"/>
  <c r="AJ26" i="28"/>
  <c r="AJ27" i="28"/>
  <c r="AJ28" i="28"/>
  <c r="AJ29" i="28"/>
  <c r="AJ30" i="28"/>
  <c r="AC10" i="28"/>
  <c r="AC11" i="28"/>
  <c r="AC12" i="28"/>
  <c r="AC13" i="28"/>
  <c r="AC14" i="28"/>
  <c r="AC15" i="28"/>
  <c r="AC16" i="28"/>
  <c r="AC17" i="28"/>
  <c r="AC18" i="28"/>
  <c r="AC19" i="28"/>
  <c r="AC20" i="28"/>
  <c r="AC21" i="28"/>
  <c r="AC22" i="28"/>
  <c r="AC23" i="28"/>
  <c r="AC24" i="28"/>
  <c r="AC25" i="28"/>
  <c r="AC26" i="28"/>
  <c r="AC27" i="28"/>
  <c r="AC28" i="28"/>
  <c r="AC29" i="28"/>
  <c r="AC30" i="28"/>
  <c r="V10" i="28"/>
  <c r="V11" i="28"/>
  <c r="V12" i="28"/>
  <c r="V13" i="28"/>
  <c r="V14" i="28"/>
  <c r="V15" i="28"/>
  <c r="V16" i="28"/>
  <c r="V17" i="28"/>
  <c r="V18" i="28"/>
  <c r="V19" i="28"/>
  <c r="V20" i="28"/>
  <c r="V21" i="28"/>
  <c r="V22" i="28"/>
  <c r="V23" i="28"/>
  <c r="V24" i="28"/>
  <c r="V25" i="28"/>
  <c r="V26" i="28"/>
  <c r="V27" i="28"/>
  <c r="V28" i="28"/>
  <c r="V29" i="28"/>
  <c r="V30" i="28"/>
  <c r="O10" i="28"/>
  <c r="O11" i="28"/>
  <c r="O12" i="28"/>
  <c r="O13" i="28"/>
  <c r="O14" i="28"/>
  <c r="O15" i="28"/>
  <c r="O16" i="28"/>
  <c r="O17" i="28"/>
  <c r="O18" i="28"/>
  <c r="O19" i="28"/>
  <c r="O20" i="28"/>
  <c r="O21" i="28"/>
  <c r="O22" i="28"/>
  <c r="O23" i="28"/>
  <c r="O24" i="28"/>
  <c r="O25" i="28"/>
  <c r="O26" i="28"/>
  <c r="O27" i="28"/>
  <c r="O28" i="28"/>
  <c r="O29" i="28"/>
  <c r="O30" i="28"/>
  <c r="H11" i="28"/>
  <c r="H12" i="28"/>
  <c r="H13" i="28"/>
  <c r="H14" i="28"/>
  <c r="H15" i="28"/>
  <c r="H16" i="28"/>
  <c r="H17" i="28"/>
  <c r="H18" i="28"/>
  <c r="H19" i="28"/>
  <c r="H20" i="28"/>
  <c r="H21" i="28"/>
  <c r="H22" i="28"/>
  <c r="H23" i="28"/>
  <c r="H24" i="28"/>
  <c r="H25" i="28"/>
  <c r="H26" i="28"/>
  <c r="H27" i="28"/>
  <c r="H28" i="28"/>
  <c r="H29" i="28"/>
  <c r="H30" i="28"/>
  <c r="K9" i="27"/>
  <c r="K10" i="27"/>
  <c r="K11" i="27"/>
  <c r="K12" i="27"/>
  <c r="K13" i="27"/>
  <c r="K14" i="27"/>
  <c r="K15" i="27"/>
  <c r="K16" i="27"/>
  <c r="K17" i="27"/>
  <c r="K18" i="27"/>
  <c r="K19" i="27"/>
  <c r="K20" i="27"/>
  <c r="K21" i="27"/>
  <c r="K22" i="27"/>
  <c r="K23" i="27"/>
  <c r="K24" i="27"/>
  <c r="K25" i="27"/>
  <c r="K26" i="27"/>
  <c r="K27" i="27"/>
  <c r="K28" i="27"/>
  <c r="K29" i="27"/>
  <c r="K30" i="27"/>
  <c r="K31" i="27"/>
  <c r="K32" i="27"/>
  <c r="K33" i="27"/>
  <c r="K34" i="27"/>
  <c r="K35" i="27"/>
  <c r="K36" i="27"/>
  <c r="K37" i="27"/>
  <c r="K38" i="27"/>
  <c r="K39" i="27"/>
  <c r="K40" i="27"/>
  <c r="K41" i="27"/>
  <c r="K42" i="27"/>
  <c r="K43" i="27"/>
  <c r="K44" i="27"/>
  <c r="K45" i="27"/>
  <c r="K46" i="27"/>
  <c r="K47" i="27"/>
  <c r="K48" i="27"/>
  <c r="K49" i="27"/>
  <c r="K50" i="27"/>
  <c r="K51" i="27"/>
  <c r="K52" i="27"/>
  <c r="K53" i="27"/>
  <c r="K54" i="27"/>
  <c r="K55" i="27"/>
  <c r="K56" i="27"/>
  <c r="K57" i="27"/>
  <c r="K58" i="27"/>
  <c r="C8" i="26"/>
  <c r="C9" i="26"/>
  <c r="C10" i="26"/>
  <c r="C11" i="26"/>
  <c r="C12" i="26"/>
  <c r="C13" i="26"/>
  <c r="C14" i="26"/>
  <c r="C15" i="26"/>
  <c r="C16" i="26"/>
  <c r="C17" i="26"/>
  <c r="C18" i="26"/>
  <c r="C19" i="26"/>
  <c r="C20" i="26"/>
  <c r="C21" i="26"/>
  <c r="C22" i="26"/>
  <c r="C25" i="26"/>
  <c r="C26" i="26"/>
  <c r="C27" i="26"/>
  <c r="C28" i="26"/>
  <c r="N9" i="25"/>
  <c r="U9" i="25"/>
  <c r="AB9" i="25"/>
  <c r="AI9" i="25"/>
  <c r="N10" i="25"/>
  <c r="U10" i="25"/>
  <c r="AB10" i="25"/>
  <c r="AI10" i="25"/>
  <c r="N11" i="25"/>
  <c r="U11" i="25"/>
  <c r="AB11" i="25"/>
  <c r="AI11" i="25"/>
  <c r="N12" i="25"/>
  <c r="U12" i="25"/>
  <c r="AB12" i="25"/>
  <c r="AI12" i="25"/>
  <c r="N13" i="25"/>
  <c r="U13" i="25"/>
  <c r="AB13" i="25"/>
  <c r="AI13" i="25"/>
  <c r="N14" i="25"/>
  <c r="U14" i="25"/>
  <c r="AB14" i="25"/>
  <c r="AI14" i="25"/>
  <c r="N15" i="25"/>
  <c r="U15" i="25"/>
  <c r="AB15" i="25"/>
  <c r="AI15" i="25"/>
  <c r="N16" i="25"/>
  <c r="U16" i="25"/>
  <c r="AB16" i="25"/>
  <c r="AI16" i="25"/>
  <c r="N17" i="25"/>
  <c r="U17" i="25"/>
  <c r="AB17" i="25"/>
  <c r="AI17" i="25"/>
  <c r="N18" i="25"/>
  <c r="U18" i="25"/>
  <c r="AB18" i="25"/>
  <c r="AI18" i="25"/>
  <c r="N19" i="25"/>
  <c r="U19" i="25"/>
  <c r="AB19" i="25"/>
  <c r="AI19" i="25"/>
  <c r="N20" i="25"/>
  <c r="U20" i="25"/>
  <c r="AB20" i="25"/>
  <c r="AI20" i="25"/>
  <c r="N21" i="25"/>
  <c r="N60" i="25" s="1"/>
  <c r="U21" i="25"/>
  <c r="AB21" i="25"/>
  <c r="AI21" i="25"/>
  <c r="N22" i="25"/>
  <c r="U22" i="25"/>
  <c r="AB22" i="25"/>
  <c r="AI22" i="25"/>
  <c r="N23" i="25"/>
  <c r="U23" i="25"/>
  <c r="AB23" i="25"/>
  <c r="AI23" i="25"/>
  <c r="N24" i="25"/>
  <c r="U24" i="25"/>
  <c r="AB24" i="25"/>
  <c r="AI24" i="25"/>
  <c r="N25" i="25"/>
  <c r="U25" i="25"/>
  <c r="AB25" i="25"/>
  <c r="AI25" i="25"/>
  <c r="N26" i="25"/>
  <c r="U26" i="25"/>
  <c r="AB26" i="25"/>
  <c r="AI26" i="25"/>
  <c r="N27" i="25"/>
  <c r="U27" i="25"/>
  <c r="AB27" i="25"/>
  <c r="AI27" i="25"/>
  <c r="N28" i="25"/>
  <c r="U28" i="25"/>
  <c r="AB28" i="25"/>
  <c r="AI28" i="25"/>
  <c r="N29" i="25"/>
  <c r="U29" i="25"/>
  <c r="AB29" i="25"/>
  <c r="AI29" i="25"/>
  <c r="N30" i="25"/>
  <c r="U30" i="25"/>
  <c r="AB30" i="25"/>
  <c r="AI30" i="25"/>
  <c r="N31" i="25"/>
  <c r="U31" i="25"/>
  <c r="AB31" i="25"/>
  <c r="AI31" i="25"/>
  <c r="N32" i="25"/>
  <c r="U32" i="25"/>
  <c r="AB32" i="25"/>
  <c r="AI32" i="25"/>
  <c r="N33" i="25"/>
  <c r="U33" i="25"/>
  <c r="AB33" i="25"/>
  <c r="AI33" i="25"/>
  <c r="N34" i="25"/>
  <c r="U34" i="25"/>
  <c r="AB34" i="25"/>
  <c r="AI34" i="25"/>
  <c r="N35" i="25"/>
  <c r="U35" i="25"/>
  <c r="AB35" i="25"/>
  <c r="AI35" i="25"/>
  <c r="N36" i="25"/>
  <c r="U36" i="25"/>
  <c r="AB36" i="25"/>
  <c r="AI36" i="25"/>
  <c r="N37" i="25"/>
  <c r="U37" i="25"/>
  <c r="AB37" i="25"/>
  <c r="AI37" i="25"/>
  <c r="N38" i="25"/>
  <c r="U38" i="25"/>
  <c r="AB38" i="25"/>
  <c r="AI38" i="25"/>
  <c r="N39" i="25"/>
  <c r="U39" i="25"/>
  <c r="AB39" i="25"/>
  <c r="AI39" i="25"/>
  <c r="N40" i="25"/>
  <c r="U40" i="25"/>
  <c r="AB40" i="25"/>
  <c r="AI40" i="25"/>
  <c r="N41" i="25"/>
  <c r="U41" i="25"/>
  <c r="AB41" i="25"/>
  <c r="AI41" i="25"/>
  <c r="N42" i="25"/>
  <c r="U42" i="25"/>
  <c r="AB42" i="25"/>
  <c r="AI42" i="25"/>
  <c r="N43" i="25"/>
  <c r="U43" i="25"/>
  <c r="AB43" i="25"/>
  <c r="AI43" i="25"/>
  <c r="N44" i="25"/>
  <c r="U44" i="25"/>
  <c r="AB44" i="25"/>
  <c r="AI44" i="25"/>
  <c r="N45" i="25"/>
  <c r="U45" i="25"/>
  <c r="AB45" i="25"/>
  <c r="AI45" i="25"/>
  <c r="N46" i="25"/>
  <c r="U46" i="25"/>
  <c r="AB46" i="25"/>
  <c r="AI46" i="25"/>
  <c r="N47" i="25"/>
  <c r="U47" i="25"/>
  <c r="AB47" i="25"/>
  <c r="AI47" i="25"/>
  <c r="N48" i="25"/>
  <c r="U48" i="25"/>
  <c r="AB48" i="25"/>
  <c r="AI48" i="25"/>
  <c r="N49" i="25"/>
  <c r="U49" i="25"/>
  <c r="AB49" i="25"/>
  <c r="AI49" i="25"/>
  <c r="N50" i="25"/>
  <c r="U50" i="25"/>
  <c r="AB50" i="25"/>
  <c r="AI50" i="25"/>
  <c r="N51" i="25"/>
  <c r="U51" i="25"/>
  <c r="AB51" i="25"/>
  <c r="AI51" i="25"/>
  <c r="N52" i="25"/>
  <c r="U52" i="25"/>
  <c r="AB52" i="25"/>
  <c r="AI52" i="25"/>
  <c r="N53" i="25"/>
  <c r="U53" i="25"/>
  <c r="AB53" i="25"/>
  <c r="AI53" i="25"/>
  <c r="N54" i="25"/>
  <c r="U54" i="25"/>
  <c r="AB54" i="25"/>
  <c r="AI54" i="25"/>
  <c r="N55" i="25"/>
  <c r="U55" i="25"/>
  <c r="AB55" i="25"/>
  <c r="AI55" i="25"/>
  <c r="N56" i="25"/>
  <c r="U56" i="25"/>
  <c r="AB56" i="25"/>
  <c r="AI56" i="25"/>
  <c r="N57" i="25"/>
  <c r="U57" i="25"/>
  <c r="AB57" i="25"/>
  <c r="AI57" i="25"/>
  <c r="N58" i="25"/>
  <c r="U58" i="25"/>
  <c r="AB58" i="25"/>
  <c r="AI58" i="25"/>
  <c r="N59" i="25"/>
  <c r="U59" i="25"/>
  <c r="AB59" i="25"/>
  <c r="AI59" i="25"/>
  <c r="D161" i="24"/>
  <c r="G21" i="25" s="1"/>
  <c r="C164" i="21"/>
  <c r="C308" i="21" s="1"/>
  <c r="D308" i="21"/>
  <c r="E308" i="21"/>
  <c r="F308" i="21"/>
  <c r="G308" i="21"/>
  <c r="I8" i="21"/>
  <c r="I9" i="21"/>
  <c r="I10" i="21"/>
  <c r="I11" i="21"/>
  <c r="I12" i="21"/>
  <c r="I13" i="21"/>
  <c r="I14" i="21"/>
  <c r="I15" i="21"/>
  <c r="I16" i="21"/>
  <c r="I17" i="21"/>
  <c r="I18" i="21"/>
  <c r="I19" i="21"/>
  <c r="I20" i="21"/>
  <c r="I21" i="21"/>
  <c r="I22" i="21"/>
  <c r="I23" i="21"/>
  <c r="I24" i="21"/>
  <c r="I25" i="21"/>
  <c r="I26" i="21"/>
  <c r="I27" i="21"/>
  <c r="I28" i="21"/>
  <c r="I29" i="21"/>
  <c r="I30" i="21"/>
  <c r="I31" i="21"/>
  <c r="I32" i="21"/>
  <c r="I33" i="21"/>
  <c r="I34" i="21"/>
  <c r="I35" i="21"/>
  <c r="I36" i="21"/>
  <c r="I37" i="21"/>
  <c r="I38" i="21"/>
  <c r="I39" i="21"/>
  <c r="I40" i="21"/>
  <c r="I41" i="21"/>
  <c r="I42" i="21"/>
  <c r="I43" i="21"/>
  <c r="I44" i="21"/>
  <c r="I45" i="21"/>
  <c r="I46" i="21"/>
  <c r="I47" i="21"/>
  <c r="I48" i="21"/>
  <c r="I49" i="21"/>
  <c r="I50" i="21"/>
  <c r="I51" i="21"/>
  <c r="I52" i="21"/>
  <c r="I53" i="21"/>
  <c r="I54" i="21"/>
  <c r="I55" i="21"/>
  <c r="I56" i="21"/>
  <c r="I57" i="21"/>
  <c r="I58" i="21"/>
  <c r="I59" i="21"/>
  <c r="I60" i="21"/>
  <c r="I61" i="21"/>
  <c r="I62" i="21"/>
  <c r="I63" i="21"/>
  <c r="I64" i="21"/>
  <c r="I65" i="21"/>
  <c r="I66" i="21"/>
  <c r="I67" i="21"/>
  <c r="I68" i="21"/>
  <c r="I69" i="21"/>
  <c r="I70" i="21"/>
  <c r="I71" i="21"/>
  <c r="I72" i="21"/>
  <c r="I73" i="21"/>
  <c r="I74" i="21"/>
  <c r="I75" i="21"/>
  <c r="I76" i="21"/>
  <c r="I77" i="21"/>
  <c r="I78" i="21"/>
  <c r="I79" i="21"/>
  <c r="I80" i="21"/>
  <c r="I81" i="21"/>
  <c r="I82" i="21"/>
  <c r="I83" i="21"/>
  <c r="I84" i="21"/>
  <c r="I85" i="21"/>
  <c r="I86" i="21"/>
  <c r="I87" i="21"/>
  <c r="I88" i="21"/>
  <c r="I89" i="21"/>
  <c r="I90" i="21"/>
  <c r="I91" i="21"/>
  <c r="I92" i="21"/>
  <c r="I93" i="21"/>
  <c r="I94" i="21"/>
  <c r="I95" i="21"/>
  <c r="I96" i="21"/>
  <c r="I97" i="21"/>
  <c r="I98" i="21"/>
  <c r="I99" i="21"/>
  <c r="I100" i="21"/>
  <c r="I101" i="21"/>
  <c r="I102" i="21"/>
  <c r="I103" i="21"/>
  <c r="I104" i="21"/>
  <c r="I105" i="21"/>
  <c r="I106" i="21"/>
  <c r="I107" i="21"/>
  <c r="I108" i="21"/>
  <c r="I109" i="21"/>
  <c r="I110" i="21"/>
  <c r="I111" i="21"/>
  <c r="I112" i="21"/>
  <c r="I113" i="21"/>
  <c r="I114" i="21"/>
  <c r="I115" i="21"/>
  <c r="I116" i="21"/>
  <c r="I117" i="21"/>
  <c r="I118" i="21"/>
  <c r="I119" i="21"/>
  <c r="I120" i="21"/>
  <c r="I121" i="21"/>
  <c r="I122" i="21"/>
  <c r="I123" i="21"/>
  <c r="I124" i="21"/>
  <c r="I125" i="21"/>
  <c r="I126" i="21"/>
  <c r="I127" i="21"/>
  <c r="I128" i="21"/>
  <c r="I129" i="21"/>
  <c r="I130" i="21"/>
  <c r="I131" i="21"/>
  <c r="I132" i="21"/>
  <c r="I133" i="21"/>
  <c r="I134" i="21"/>
  <c r="I135" i="21"/>
  <c r="I136" i="21"/>
  <c r="I137" i="21"/>
  <c r="I138" i="21"/>
  <c r="I139" i="21"/>
  <c r="I140" i="21"/>
  <c r="I141" i="21"/>
  <c r="I142" i="21"/>
  <c r="I143" i="21"/>
  <c r="I144" i="21"/>
  <c r="I145" i="21"/>
  <c r="I146" i="21"/>
  <c r="I147" i="21"/>
  <c r="I148" i="21"/>
  <c r="I149" i="21"/>
  <c r="I150" i="21"/>
  <c r="I151" i="21"/>
  <c r="I152" i="21"/>
  <c r="I153" i="21"/>
  <c r="I154" i="21"/>
  <c r="I155" i="21"/>
  <c r="I156" i="21"/>
  <c r="I157" i="21"/>
  <c r="I158" i="21"/>
  <c r="I159" i="21"/>
  <c r="I160" i="21"/>
  <c r="I161" i="21"/>
  <c r="I162" i="21"/>
  <c r="I163" i="21"/>
  <c r="I164" i="21"/>
  <c r="I165" i="21"/>
  <c r="I166" i="21"/>
  <c r="I167" i="21"/>
  <c r="I168" i="21"/>
  <c r="I169" i="21"/>
  <c r="I170" i="21"/>
  <c r="I171" i="21"/>
  <c r="I172" i="21"/>
  <c r="I173" i="21"/>
  <c r="I174" i="21"/>
  <c r="I175" i="21"/>
  <c r="I176" i="21"/>
  <c r="I177" i="21"/>
  <c r="I178" i="21"/>
  <c r="I179" i="21"/>
  <c r="I180" i="21"/>
  <c r="I181" i="21"/>
  <c r="I182" i="21"/>
  <c r="I183" i="21"/>
  <c r="I184" i="21"/>
  <c r="I185" i="21"/>
  <c r="I186" i="21"/>
  <c r="I187" i="21"/>
  <c r="I188" i="21"/>
  <c r="I189" i="21"/>
  <c r="I190" i="21"/>
  <c r="I191" i="21"/>
  <c r="I192" i="21"/>
  <c r="I193" i="21"/>
  <c r="I194" i="21"/>
  <c r="I195" i="21"/>
  <c r="I196" i="21"/>
  <c r="I197" i="21"/>
  <c r="I198" i="21"/>
  <c r="I199" i="21"/>
  <c r="I200" i="21"/>
  <c r="I201" i="21"/>
  <c r="I202" i="21"/>
  <c r="I203" i="21"/>
  <c r="I204" i="21"/>
  <c r="I205" i="21"/>
  <c r="I206" i="21"/>
  <c r="I207" i="21"/>
  <c r="I208" i="21"/>
  <c r="I209" i="21"/>
  <c r="I210" i="21"/>
  <c r="I211" i="21"/>
  <c r="I212" i="21"/>
  <c r="I213" i="21"/>
  <c r="I214" i="21"/>
  <c r="I215" i="21"/>
  <c r="I216" i="21"/>
  <c r="I217" i="21"/>
  <c r="I218" i="21"/>
  <c r="I219" i="21"/>
  <c r="I220" i="21"/>
  <c r="I221" i="21"/>
  <c r="I222" i="21"/>
  <c r="I223" i="21"/>
  <c r="I224" i="21"/>
  <c r="I225" i="21"/>
  <c r="I226" i="21"/>
  <c r="I227" i="21"/>
  <c r="I228" i="21"/>
  <c r="I229" i="21"/>
  <c r="I230" i="21"/>
  <c r="I231" i="21"/>
  <c r="I232" i="21"/>
  <c r="I233" i="21"/>
  <c r="I234" i="21"/>
  <c r="I235" i="21"/>
  <c r="I236" i="21"/>
  <c r="I237" i="21"/>
  <c r="I238" i="21"/>
  <c r="I239" i="21"/>
  <c r="I240" i="21"/>
  <c r="I241" i="21"/>
  <c r="I242" i="21"/>
  <c r="I243" i="21"/>
  <c r="I244" i="21"/>
  <c r="I245" i="21"/>
  <c r="I246" i="21"/>
  <c r="I247" i="21"/>
  <c r="I248" i="21"/>
  <c r="I249" i="21"/>
  <c r="I250" i="21"/>
  <c r="I251" i="21"/>
  <c r="I252" i="21"/>
  <c r="I253" i="21"/>
  <c r="I254" i="21"/>
  <c r="I255" i="21"/>
  <c r="I256" i="21"/>
  <c r="I257" i="21"/>
  <c r="I258" i="21"/>
  <c r="I259" i="21"/>
  <c r="I260" i="21"/>
  <c r="I261" i="21"/>
  <c r="I262" i="21"/>
  <c r="I263" i="21"/>
  <c r="I264" i="21"/>
  <c r="I265" i="21"/>
  <c r="I266" i="21"/>
  <c r="I267" i="21"/>
  <c r="I268" i="21"/>
  <c r="I269" i="21"/>
  <c r="I270" i="21"/>
  <c r="I271" i="21"/>
  <c r="I272" i="21"/>
  <c r="I273" i="21"/>
  <c r="I274" i="21"/>
  <c r="I275" i="21"/>
  <c r="I276" i="21"/>
  <c r="I277" i="21"/>
  <c r="I278" i="21"/>
  <c r="I279" i="21"/>
  <c r="I280" i="21"/>
  <c r="I281" i="21"/>
  <c r="I282" i="21"/>
  <c r="I283" i="21"/>
  <c r="I284" i="21"/>
  <c r="I285" i="21"/>
  <c r="I286" i="21"/>
  <c r="I287" i="21"/>
  <c r="I288" i="21"/>
  <c r="I289" i="21"/>
  <c r="I290" i="21"/>
  <c r="I291" i="21"/>
  <c r="I292" i="21"/>
  <c r="I293" i="21"/>
  <c r="I294" i="21"/>
  <c r="I295" i="21"/>
  <c r="I296" i="21"/>
  <c r="I297" i="21"/>
  <c r="I298" i="21"/>
  <c r="I299" i="21"/>
  <c r="I300" i="21"/>
  <c r="I301" i="21"/>
  <c r="I302" i="21"/>
  <c r="I303" i="21"/>
  <c r="I304" i="21"/>
  <c r="I305" i="21"/>
  <c r="I306" i="21"/>
  <c r="I307" i="21"/>
  <c r="H8" i="21"/>
  <c r="H9" i="21"/>
  <c r="H10" i="21"/>
  <c r="H11" i="21"/>
  <c r="H12" i="21"/>
  <c r="H13" i="21"/>
  <c r="H14" i="21"/>
  <c r="H15" i="21"/>
  <c r="H16" i="21"/>
  <c r="H17" i="21"/>
  <c r="H18" i="21"/>
  <c r="H19" i="21"/>
  <c r="H20" i="21"/>
  <c r="H21" i="21"/>
  <c r="H22" i="21"/>
  <c r="H23" i="21"/>
  <c r="H24" i="21"/>
  <c r="H25" i="21"/>
  <c r="H26" i="21"/>
  <c r="H27" i="21"/>
  <c r="H28" i="21"/>
  <c r="H29" i="21"/>
  <c r="H30" i="21"/>
  <c r="H31" i="21"/>
  <c r="H32" i="21"/>
  <c r="H33" i="21"/>
  <c r="H34" i="21"/>
  <c r="H35" i="21"/>
  <c r="H36" i="21"/>
  <c r="H37" i="21"/>
  <c r="H38" i="21"/>
  <c r="H39" i="21"/>
  <c r="H40" i="21"/>
  <c r="H41" i="21"/>
  <c r="H42" i="21"/>
  <c r="H43" i="21"/>
  <c r="H44" i="21"/>
  <c r="H45" i="21"/>
  <c r="H46" i="21"/>
  <c r="H47" i="21"/>
  <c r="H48" i="21"/>
  <c r="H49" i="21"/>
  <c r="H50" i="21"/>
  <c r="H51" i="21"/>
  <c r="H52" i="21"/>
  <c r="H53" i="21"/>
  <c r="H54" i="21"/>
  <c r="H55" i="21"/>
  <c r="H56" i="21"/>
  <c r="H57" i="21"/>
  <c r="H58" i="21"/>
  <c r="H59" i="21"/>
  <c r="H60" i="21"/>
  <c r="H61" i="21"/>
  <c r="H62" i="21"/>
  <c r="H63" i="21"/>
  <c r="H64" i="21"/>
  <c r="H65" i="21"/>
  <c r="H66" i="21"/>
  <c r="H67" i="21"/>
  <c r="H68" i="21"/>
  <c r="H69" i="21"/>
  <c r="H70" i="21"/>
  <c r="H71" i="21"/>
  <c r="H72" i="21"/>
  <c r="H73" i="21"/>
  <c r="H74" i="21"/>
  <c r="H75" i="21"/>
  <c r="H76" i="21"/>
  <c r="H77" i="21"/>
  <c r="H78" i="21"/>
  <c r="H79" i="21"/>
  <c r="H80" i="21"/>
  <c r="H81" i="21"/>
  <c r="H82" i="21"/>
  <c r="H83" i="21"/>
  <c r="H84" i="21"/>
  <c r="H85" i="21"/>
  <c r="H86" i="21"/>
  <c r="H87" i="21"/>
  <c r="H88" i="21"/>
  <c r="H89" i="21"/>
  <c r="H90" i="21"/>
  <c r="H91" i="21"/>
  <c r="H92" i="21"/>
  <c r="H93" i="21"/>
  <c r="H94" i="21"/>
  <c r="H95" i="21"/>
  <c r="H96" i="21"/>
  <c r="H97" i="21"/>
  <c r="H98" i="21"/>
  <c r="H99" i="21"/>
  <c r="H100" i="21"/>
  <c r="H101" i="21"/>
  <c r="H102" i="21"/>
  <c r="H103" i="21"/>
  <c r="H104" i="21"/>
  <c r="H105" i="21"/>
  <c r="H106" i="21"/>
  <c r="H107" i="21"/>
  <c r="H108" i="21"/>
  <c r="H109" i="21"/>
  <c r="H110" i="21"/>
  <c r="H111" i="21"/>
  <c r="H112" i="21"/>
  <c r="H113" i="21"/>
  <c r="H114" i="21"/>
  <c r="H115" i="21"/>
  <c r="H116" i="21"/>
  <c r="H117" i="21"/>
  <c r="H118" i="21"/>
  <c r="H119" i="21"/>
  <c r="H120" i="21"/>
  <c r="H121" i="21"/>
  <c r="H122" i="21"/>
  <c r="H123" i="21"/>
  <c r="H124" i="21"/>
  <c r="H125" i="21"/>
  <c r="H126" i="21"/>
  <c r="H127" i="21"/>
  <c r="H128" i="21"/>
  <c r="H129" i="21"/>
  <c r="H130" i="21"/>
  <c r="H131" i="21"/>
  <c r="H132" i="21"/>
  <c r="H133" i="21"/>
  <c r="H134" i="21"/>
  <c r="H135" i="21"/>
  <c r="H136" i="21"/>
  <c r="H137" i="21"/>
  <c r="H138" i="21"/>
  <c r="H139" i="21"/>
  <c r="H140" i="21"/>
  <c r="H141" i="21"/>
  <c r="H142" i="21"/>
  <c r="H143" i="21"/>
  <c r="H144" i="21"/>
  <c r="H145" i="21"/>
  <c r="H146" i="21"/>
  <c r="H147" i="21"/>
  <c r="H148" i="21"/>
  <c r="H149" i="21"/>
  <c r="H150" i="21"/>
  <c r="H151" i="21"/>
  <c r="H152" i="21"/>
  <c r="H153" i="21"/>
  <c r="H154" i="21"/>
  <c r="H155" i="21"/>
  <c r="H156" i="21"/>
  <c r="H157" i="21"/>
  <c r="H158" i="21"/>
  <c r="H159" i="21"/>
  <c r="H160" i="21"/>
  <c r="H161" i="21"/>
  <c r="H162" i="21"/>
  <c r="H163" i="21"/>
  <c r="H165" i="21"/>
  <c r="H166" i="21"/>
  <c r="H167" i="21"/>
  <c r="H168" i="21"/>
  <c r="H169" i="21"/>
  <c r="H170" i="21"/>
  <c r="H171" i="21"/>
  <c r="H172" i="21"/>
  <c r="H173" i="21"/>
  <c r="H174" i="21"/>
  <c r="H175" i="21"/>
  <c r="H176" i="21"/>
  <c r="H177" i="21"/>
  <c r="H178" i="21"/>
  <c r="H179" i="21"/>
  <c r="H180" i="21"/>
  <c r="H181" i="21"/>
  <c r="H182" i="21"/>
  <c r="H183" i="21"/>
  <c r="H184" i="21"/>
  <c r="H185" i="21"/>
  <c r="H186" i="21"/>
  <c r="H187" i="21"/>
  <c r="H188" i="21"/>
  <c r="H189" i="21"/>
  <c r="H190" i="21"/>
  <c r="H191" i="21"/>
  <c r="H192" i="21"/>
  <c r="H193" i="21"/>
  <c r="H194" i="21"/>
  <c r="H195" i="21"/>
  <c r="H196" i="21"/>
  <c r="H197" i="21"/>
  <c r="H198" i="21"/>
  <c r="H199" i="21"/>
  <c r="H200" i="21"/>
  <c r="H201" i="21"/>
  <c r="H202" i="21"/>
  <c r="H203" i="21"/>
  <c r="H204" i="21"/>
  <c r="H205" i="21"/>
  <c r="H206" i="21"/>
  <c r="H207" i="21"/>
  <c r="H208" i="21"/>
  <c r="H209" i="21"/>
  <c r="H210" i="21"/>
  <c r="H211" i="21"/>
  <c r="H212" i="21"/>
  <c r="H213" i="21"/>
  <c r="H214" i="21"/>
  <c r="H215" i="21"/>
  <c r="H216" i="21"/>
  <c r="H217" i="21"/>
  <c r="H218" i="21"/>
  <c r="H219" i="21"/>
  <c r="H220" i="21"/>
  <c r="H221" i="21"/>
  <c r="H222" i="21"/>
  <c r="H223" i="21"/>
  <c r="H224" i="21"/>
  <c r="H225" i="21"/>
  <c r="H226" i="21"/>
  <c r="H227" i="21"/>
  <c r="H228" i="21"/>
  <c r="H229" i="21"/>
  <c r="H230" i="21"/>
  <c r="H231" i="21"/>
  <c r="H232" i="21"/>
  <c r="H233" i="21"/>
  <c r="H234" i="21"/>
  <c r="H235" i="21"/>
  <c r="H236" i="21"/>
  <c r="H237" i="21"/>
  <c r="H238" i="21"/>
  <c r="H239" i="21"/>
  <c r="H240" i="21"/>
  <c r="H241" i="21"/>
  <c r="H242" i="21"/>
  <c r="H243" i="21"/>
  <c r="H244" i="21"/>
  <c r="H245" i="21"/>
  <c r="H246" i="21"/>
  <c r="H247" i="21"/>
  <c r="H248" i="21"/>
  <c r="H249" i="21"/>
  <c r="H250" i="21"/>
  <c r="H251" i="21"/>
  <c r="H252" i="21"/>
  <c r="H253" i="21"/>
  <c r="H254" i="21"/>
  <c r="H255" i="21"/>
  <c r="H256" i="21"/>
  <c r="H257" i="21"/>
  <c r="H258" i="21"/>
  <c r="H259" i="21"/>
  <c r="H260" i="21"/>
  <c r="H261" i="21"/>
  <c r="H262" i="21"/>
  <c r="H263" i="21"/>
  <c r="H264" i="21"/>
  <c r="H265" i="21"/>
  <c r="H266" i="21"/>
  <c r="H267" i="21"/>
  <c r="H268" i="21"/>
  <c r="H269" i="21"/>
  <c r="H270" i="21"/>
  <c r="H271" i="21"/>
  <c r="H272" i="21"/>
  <c r="H273" i="21"/>
  <c r="H274" i="21"/>
  <c r="H275" i="21"/>
  <c r="H276" i="21"/>
  <c r="H277" i="21"/>
  <c r="H278" i="21"/>
  <c r="H279" i="21"/>
  <c r="H280" i="21"/>
  <c r="H281" i="21"/>
  <c r="H282" i="21"/>
  <c r="H283" i="21"/>
  <c r="H284" i="21"/>
  <c r="H285" i="21"/>
  <c r="H286" i="21"/>
  <c r="H287" i="21"/>
  <c r="H288" i="21"/>
  <c r="H289" i="21"/>
  <c r="H290" i="21"/>
  <c r="H291" i="21"/>
  <c r="H292" i="21"/>
  <c r="H293" i="21"/>
  <c r="H294" i="21"/>
  <c r="H295" i="21"/>
  <c r="H296" i="21"/>
  <c r="H297" i="21"/>
  <c r="H298" i="21"/>
  <c r="H299" i="21"/>
  <c r="H300" i="21"/>
  <c r="H301" i="21"/>
  <c r="H302" i="21"/>
  <c r="H303" i="21"/>
  <c r="H304" i="21"/>
  <c r="H305" i="21"/>
  <c r="H306" i="21"/>
  <c r="H307" i="21"/>
  <c r="K259" i="9"/>
  <c r="K260" i="9"/>
  <c r="K261" i="9"/>
  <c r="K262" i="9"/>
  <c r="K263" i="9"/>
  <c r="K264" i="9"/>
  <c r="K265" i="9"/>
  <c r="K266" i="9"/>
  <c r="K267" i="9"/>
  <c r="K268" i="9"/>
  <c r="K269" i="9"/>
  <c r="K270" i="9"/>
  <c r="K271" i="9"/>
  <c r="K272" i="9"/>
  <c r="K273" i="9"/>
  <c r="K274" i="9"/>
  <c r="K275" i="9"/>
  <c r="K276" i="9"/>
  <c r="K277" i="9"/>
  <c r="K278" i="9"/>
  <c r="K279" i="9"/>
  <c r="K280" i="9"/>
  <c r="K281" i="9"/>
  <c r="K282" i="9"/>
  <c r="K283" i="9"/>
  <c r="K284" i="9"/>
  <c r="K285" i="9"/>
  <c r="K286" i="9"/>
  <c r="K287" i="9"/>
  <c r="K288" i="9"/>
  <c r="K289" i="9"/>
  <c r="K290" i="9"/>
  <c r="K291" i="9"/>
  <c r="K292" i="9"/>
  <c r="K293" i="9"/>
  <c r="K294" i="9"/>
  <c r="K295" i="9"/>
  <c r="J296" i="9"/>
  <c r="L141" i="9"/>
  <c r="M141" i="9"/>
  <c r="K141" i="9"/>
  <c r="K142" i="9"/>
  <c r="L142" i="9"/>
  <c r="M142" i="9"/>
  <c r="L8" i="9"/>
  <c r="M8" i="9" s="1"/>
  <c r="L9" i="9"/>
  <c r="L10" i="9"/>
  <c r="L11" i="9"/>
  <c r="L12" i="9"/>
  <c r="M12" i="9" s="1"/>
  <c r="L13" i="9"/>
  <c r="L14" i="9"/>
  <c r="M14" i="9" s="1"/>
  <c r="L15" i="9"/>
  <c r="M15" i="9" s="1"/>
  <c r="L16" i="9"/>
  <c r="M16" i="9" s="1"/>
  <c r="L17" i="9"/>
  <c r="M17" i="9" s="1"/>
  <c r="L18" i="9"/>
  <c r="L19" i="9"/>
  <c r="L20" i="9"/>
  <c r="M20" i="9" s="1"/>
  <c r="L21" i="9"/>
  <c r="L22" i="9"/>
  <c r="L23" i="9"/>
  <c r="L24" i="9"/>
  <c r="M24" i="9" s="1"/>
  <c r="L25" i="9"/>
  <c r="L26" i="9"/>
  <c r="L27" i="9"/>
  <c r="L28" i="9"/>
  <c r="M28" i="9" s="1"/>
  <c r="L29" i="9"/>
  <c r="L30" i="9"/>
  <c r="M30" i="9" s="1"/>
  <c r="L31" i="9"/>
  <c r="M31" i="9" s="1"/>
  <c r="L32" i="9"/>
  <c r="M32" i="9" s="1"/>
  <c r="L33" i="9"/>
  <c r="M33" i="9" s="1"/>
  <c r="L34" i="9"/>
  <c r="L35" i="9"/>
  <c r="L36" i="9"/>
  <c r="M36" i="9" s="1"/>
  <c r="L37" i="9"/>
  <c r="L38" i="9"/>
  <c r="L39" i="9"/>
  <c r="L40" i="9"/>
  <c r="M40" i="9" s="1"/>
  <c r="L41" i="9"/>
  <c r="L42" i="9"/>
  <c r="L43" i="9"/>
  <c r="L44" i="9"/>
  <c r="M44" i="9" s="1"/>
  <c r="L45" i="9"/>
  <c r="L46" i="9"/>
  <c r="L47" i="9"/>
  <c r="L48" i="9"/>
  <c r="M48" i="9" s="1"/>
  <c r="L49" i="9"/>
  <c r="L50" i="9"/>
  <c r="L51" i="9"/>
  <c r="L52" i="9"/>
  <c r="M52" i="9" s="1"/>
  <c r="L53" i="9"/>
  <c r="L54" i="9"/>
  <c r="L55" i="9"/>
  <c r="L56" i="9"/>
  <c r="M56" i="9" s="1"/>
  <c r="L57" i="9"/>
  <c r="L58" i="9"/>
  <c r="L59" i="9"/>
  <c r="L60" i="9"/>
  <c r="M60" i="9" s="1"/>
  <c r="L61" i="9"/>
  <c r="L62" i="9"/>
  <c r="M62" i="9" s="1"/>
  <c r="L64" i="9"/>
  <c r="M64" i="9" s="1"/>
  <c r="L65" i="9"/>
  <c r="M65" i="9" s="1"/>
  <c r="L66" i="9"/>
  <c r="M66" i="9" s="1"/>
  <c r="L67" i="9"/>
  <c r="L68" i="9"/>
  <c r="L69" i="9"/>
  <c r="M69" i="9" s="1"/>
  <c r="L70" i="9"/>
  <c r="L71" i="9"/>
  <c r="L72" i="9"/>
  <c r="L73" i="9"/>
  <c r="M73" i="9" s="1"/>
  <c r="L74" i="9"/>
  <c r="L75" i="9"/>
  <c r="L76" i="9"/>
  <c r="L77" i="9"/>
  <c r="M77" i="9" s="1"/>
  <c r="L78" i="9"/>
  <c r="L79" i="9"/>
  <c r="M79" i="9" s="1"/>
  <c r="L80" i="9"/>
  <c r="M80" i="9" s="1"/>
  <c r="L81" i="9"/>
  <c r="M81" i="9" s="1"/>
  <c r="L82" i="9"/>
  <c r="M82" i="9" s="1"/>
  <c r="L83" i="9"/>
  <c r="L84" i="9"/>
  <c r="L85" i="9"/>
  <c r="M85" i="9" s="1"/>
  <c r="L86" i="9"/>
  <c r="L87" i="9"/>
  <c r="L88" i="9"/>
  <c r="L89" i="9"/>
  <c r="M89" i="9" s="1"/>
  <c r="L90" i="9"/>
  <c r="L91" i="9"/>
  <c r="L92" i="9"/>
  <c r="L93" i="9"/>
  <c r="M93" i="9" s="1"/>
  <c r="L94" i="9"/>
  <c r="L95" i="9"/>
  <c r="M95" i="9" s="1"/>
  <c r="L96" i="9"/>
  <c r="M96" i="9" s="1"/>
  <c r="L97" i="9"/>
  <c r="M97" i="9" s="1"/>
  <c r="L98" i="9"/>
  <c r="M98" i="9" s="1"/>
  <c r="L99" i="9"/>
  <c r="L100" i="9"/>
  <c r="L101" i="9"/>
  <c r="M101" i="9" s="1"/>
  <c r="L102" i="9"/>
  <c r="L103" i="9"/>
  <c r="L104" i="9"/>
  <c r="L105" i="9"/>
  <c r="M105" i="9" s="1"/>
  <c r="L106" i="9"/>
  <c r="L107" i="9"/>
  <c r="L108" i="9"/>
  <c r="L109" i="9"/>
  <c r="M109" i="9" s="1"/>
  <c r="L110" i="9"/>
  <c r="L111" i="9"/>
  <c r="L112" i="9"/>
  <c r="L113" i="9"/>
  <c r="M113" i="9" s="1"/>
  <c r="L114" i="9"/>
  <c r="L115" i="9"/>
  <c r="L116" i="9"/>
  <c r="L117" i="9"/>
  <c r="M117" i="9" s="1"/>
  <c r="L118" i="9"/>
  <c r="L119" i="9"/>
  <c r="L120" i="9"/>
  <c r="L121" i="9"/>
  <c r="M121" i="9" s="1"/>
  <c r="L122" i="9"/>
  <c r="L123" i="9"/>
  <c r="L124" i="9"/>
  <c r="L125" i="9"/>
  <c r="M125" i="9" s="1"/>
  <c r="L126" i="9"/>
  <c r="L127" i="9"/>
  <c r="M127" i="9" s="1"/>
  <c r="L128" i="9"/>
  <c r="M128" i="9" s="1"/>
  <c r="L129" i="9"/>
  <c r="M129" i="9" s="1"/>
  <c r="L130" i="9"/>
  <c r="M130" i="9" s="1"/>
  <c r="L131" i="9"/>
  <c r="L132" i="9"/>
  <c r="L133" i="9"/>
  <c r="M133" i="9" s="1"/>
  <c r="L134" i="9"/>
  <c r="L135" i="9"/>
  <c r="L136" i="9"/>
  <c r="L137" i="9"/>
  <c r="M137" i="9" s="1"/>
  <c r="L138" i="9"/>
  <c r="L139" i="9"/>
  <c r="L140" i="9"/>
  <c r="L143" i="9"/>
  <c r="M143" i="9" s="1"/>
  <c r="L144" i="9"/>
  <c r="L145" i="9"/>
  <c r="M145" i="9" s="1"/>
  <c r="L146" i="9"/>
  <c r="M146" i="9" s="1"/>
  <c r="L147" i="9"/>
  <c r="M147" i="9" s="1"/>
  <c r="L148" i="9"/>
  <c r="M148" i="9" s="1"/>
  <c r="L149" i="9"/>
  <c r="L150" i="9"/>
  <c r="L151" i="9"/>
  <c r="M151" i="9" s="1"/>
  <c r="L152" i="9"/>
  <c r="L153" i="9"/>
  <c r="L154" i="9"/>
  <c r="L155" i="9"/>
  <c r="M155" i="9" s="1"/>
  <c r="L156" i="9"/>
  <c r="L157" i="9"/>
  <c r="L158" i="9"/>
  <c r="L159" i="9"/>
  <c r="M159" i="9" s="1"/>
  <c r="L160" i="9"/>
  <c r="L161" i="9"/>
  <c r="M161" i="9" s="1"/>
  <c r="L162" i="9"/>
  <c r="M162" i="9" s="1"/>
  <c r="L163" i="9"/>
  <c r="M163" i="9" s="1"/>
  <c r="L164" i="9"/>
  <c r="M164" i="9" s="1"/>
  <c r="L165" i="9"/>
  <c r="L166" i="9"/>
  <c r="L167" i="9"/>
  <c r="M167" i="9" s="1"/>
  <c r="L168" i="9"/>
  <c r="L169" i="9"/>
  <c r="L170" i="9"/>
  <c r="L171" i="9"/>
  <c r="M171" i="9" s="1"/>
  <c r="L172" i="9"/>
  <c r="L173" i="9"/>
  <c r="L174" i="9"/>
  <c r="L176" i="9"/>
  <c r="M176" i="9" s="1"/>
  <c r="L177" i="9"/>
  <c r="L178" i="9"/>
  <c r="L179" i="9"/>
  <c r="L180" i="9"/>
  <c r="M180" i="9" s="1"/>
  <c r="L181" i="9"/>
  <c r="L182" i="9"/>
  <c r="L183" i="9"/>
  <c r="L184" i="9"/>
  <c r="M184" i="9" s="1"/>
  <c r="L185" i="9"/>
  <c r="L186" i="9"/>
  <c r="L187" i="9"/>
  <c r="L188" i="9"/>
  <c r="M188" i="9" s="1"/>
  <c r="L189" i="9"/>
  <c r="L190" i="9"/>
  <c r="L191" i="9"/>
  <c r="M191" i="9" s="1"/>
  <c r="L192" i="9"/>
  <c r="M192" i="9" s="1"/>
  <c r="L193" i="9"/>
  <c r="L194" i="9"/>
  <c r="M194" i="9" s="1"/>
  <c r="L195" i="9"/>
  <c r="M195" i="9" s="1"/>
  <c r="L196" i="9"/>
  <c r="M196" i="9" s="1"/>
  <c r="L197" i="9"/>
  <c r="M197" i="9" s="1"/>
  <c r="L198" i="9"/>
  <c r="L199" i="9"/>
  <c r="L200" i="9"/>
  <c r="M200" i="9" s="1"/>
  <c r="L201" i="9"/>
  <c r="L202" i="9"/>
  <c r="L203" i="9"/>
  <c r="L204" i="9"/>
  <c r="M204" i="9" s="1"/>
  <c r="L205" i="9"/>
  <c r="L206" i="9"/>
  <c r="L207" i="9"/>
  <c r="M207" i="9" s="1"/>
  <c r="L208" i="9"/>
  <c r="M208" i="9" s="1"/>
  <c r="L209" i="9"/>
  <c r="L210" i="9"/>
  <c r="M210" i="9" s="1"/>
  <c r="L211" i="9"/>
  <c r="M211" i="9" s="1"/>
  <c r="L212" i="9"/>
  <c r="M212" i="9" s="1"/>
  <c r="L213" i="9"/>
  <c r="M213" i="9" s="1"/>
  <c r="L214" i="9"/>
  <c r="L215" i="9"/>
  <c r="L216" i="9"/>
  <c r="M216" i="9" s="1"/>
  <c r="L217" i="9"/>
  <c r="L218" i="9"/>
  <c r="L219" i="9"/>
  <c r="L220" i="9"/>
  <c r="M220" i="9" s="1"/>
  <c r="C221" i="9"/>
  <c r="L221" i="9"/>
  <c r="L222" i="9"/>
  <c r="L223" i="9"/>
  <c r="M223" i="9" s="1"/>
  <c r="L224" i="9"/>
  <c r="L225" i="9"/>
  <c r="M225" i="9" s="1"/>
  <c r="L226" i="9"/>
  <c r="M226" i="9" s="1"/>
  <c r="L227" i="9"/>
  <c r="M227" i="9" s="1"/>
  <c r="L228" i="9"/>
  <c r="M228" i="9" s="1"/>
  <c r="L229" i="9"/>
  <c r="L230" i="9"/>
  <c r="L231" i="9"/>
  <c r="M231" i="9" s="1"/>
  <c r="L232" i="9"/>
  <c r="L233" i="9"/>
  <c r="L234" i="9"/>
  <c r="L235" i="9"/>
  <c r="M235" i="9" s="1"/>
  <c r="L236" i="9"/>
  <c r="L237" i="9"/>
  <c r="L238" i="9"/>
  <c r="M238" i="9" s="1"/>
  <c r="L239" i="9"/>
  <c r="M239" i="9" s="1"/>
  <c r="L240" i="9"/>
  <c r="L241" i="9"/>
  <c r="L242" i="9"/>
  <c r="L243" i="9"/>
  <c r="M243" i="9" s="1"/>
  <c r="L244" i="9"/>
  <c r="M244" i="9" s="1"/>
  <c r="L245" i="9"/>
  <c r="L246" i="9"/>
  <c r="L247" i="9"/>
  <c r="M247" i="9" s="1"/>
  <c r="L248" i="9"/>
  <c r="L249" i="9"/>
  <c r="L250" i="9"/>
  <c r="L251" i="9"/>
  <c r="M251" i="9" s="1"/>
  <c r="L252" i="9"/>
  <c r="L253" i="9"/>
  <c r="L254" i="9"/>
  <c r="L255" i="9"/>
  <c r="M255" i="9" s="1"/>
  <c r="L256" i="9"/>
  <c r="L257" i="9"/>
  <c r="M257" i="9" s="1"/>
  <c r="L259" i="9"/>
  <c r="M259" i="9" s="1"/>
  <c r="L260" i="9"/>
  <c r="M260" i="9" s="1"/>
  <c r="L261" i="9"/>
  <c r="M261" i="9" s="1"/>
  <c r="L262" i="9"/>
  <c r="L263" i="9"/>
  <c r="L264" i="9"/>
  <c r="M264" i="9" s="1"/>
  <c r="L265" i="9"/>
  <c r="L266" i="9"/>
  <c r="L267" i="9"/>
  <c r="L268" i="9"/>
  <c r="M268" i="9" s="1"/>
  <c r="L269" i="9"/>
  <c r="L270" i="9"/>
  <c r="L271" i="9"/>
  <c r="L272" i="9"/>
  <c r="M272" i="9" s="1"/>
  <c r="L273" i="9"/>
  <c r="L274" i="9"/>
  <c r="M274" i="9" s="1"/>
  <c r="L275" i="9"/>
  <c r="M275" i="9" s="1"/>
  <c r="L276" i="9"/>
  <c r="M276" i="9" s="1"/>
  <c r="L277" i="9"/>
  <c r="M277" i="9" s="1"/>
  <c r="L278" i="9"/>
  <c r="L279" i="9"/>
  <c r="L280" i="9"/>
  <c r="M280" i="9" s="1"/>
  <c r="L281" i="9"/>
  <c r="L282" i="9"/>
  <c r="L283" i="9"/>
  <c r="L284" i="9"/>
  <c r="M284" i="9" s="1"/>
  <c r="L285" i="9"/>
  <c r="L286" i="9"/>
  <c r="L287" i="9"/>
  <c r="L288" i="9"/>
  <c r="M288" i="9" s="1"/>
  <c r="L289" i="9"/>
  <c r="L290" i="9"/>
  <c r="M290" i="9" s="1"/>
  <c r="L291" i="9"/>
  <c r="M291" i="9" s="1"/>
  <c r="L292" i="9"/>
  <c r="M292" i="9" s="1"/>
  <c r="L293" i="9"/>
  <c r="M293" i="9" s="1"/>
  <c r="L294" i="9"/>
  <c r="L295" i="9"/>
  <c r="L297" i="9"/>
  <c r="M297" i="9" s="1"/>
  <c r="L298" i="9"/>
  <c r="L299" i="9"/>
  <c r="L300" i="9"/>
  <c r="L301" i="9"/>
  <c r="M301" i="9" s="1"/>
  <c r="L302" i="9"/>
  <c r="L303" i="9"/>
  <c r="L304" i="9"/>
  <c r="M304" i="9" s="1"/>
  <c r="L305" i="9"/>
  <c r="M305" i="9" s="1"/>
  <c r="L306" i="9"/>
  <c r="L307" i="9"/>
  <c r="L308" i="9"/>
  <c r="L310" i="9"/>
  <c r="M310" i="9" s="1"/>
  <c r="L311" i="9"/>
  <c r="M311" i="9" s="1"/>
  <c r="L313"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J63" i="9"/>
  <c r="K313" i="9"/>
  <c r="K314" i="9" s="1"/>
  <c r="N314" i="9" s="1"/>
  <c r="C328" i="9" s="1"/>
  <c r="J314" i="9"/>
  <c r="K310" i="9"/>
  <c r="K311" i="9"/>
  <c r="K312" i="9" s="1"/>
  <c r="J312" i="9"/>
  <c r="K297" i="9"/>
  <c r="K298" i="9"/>
  <c r="K309" i="9" s="1"/>
  <c r="N309" i="9" s="1"/>
  <c r="C326" i="9" s="1"/>
  <c r="K299" i="9"/>
  <c r="K300" i="9"/>
  <c r="K301" i="9"/>
  <c r="K302" i="9"/>
  <c r="K303" i="9"/>
  <c r="K304" i="9"/>
  <c r="K305" i="9"/>
  <c r="K306" i="9"/>
  <c r="K307" i="9"/>
  <c r="K308" i="9"/>
  <c r="J309" i="9"/>
  <c r="K176" i="9"/>
  <c r="K177" i="9"/>
  <c r="K178" i="9"/>
  <c r="K179" i="9"/>
  <c r="K180" i="9"/>
  <c r="K181" i="9"/>
  <c r="K182" i="9"/>
  <c r="K183" i="9"/>
  <c r="K184" i="9"/>
  <c r="K185" i="9"/>
  <c r="K186" i="9"/>
  <c r="K187" i="9"/>
  <c r="K188" i="9"/>
  <c r="K189" i="9"/>
  <c r="K190" i="9"/>
  <c r="K191" i="9"/>
  <c r="K192" i="9"/>
  <c r="K193" i="9"/>
  <c r="K194" i="9"/>
  <c r="K195" i="9"/>
  <c r="K196" i="9"/>
  <c r="K197" i="9"/>
  <c r="K198" i="9"/>
  <c r="K199" i="9"/>
  <c r="K200" i="9"/>
  <c r="K201" i="9"/>
  <c r="K202" i="9"/>
  <c r="K203" i="9"/>
  <c r="K204" i="9"/>
  <c r="K205" i="9"/>
  <c r="K206" i="9"/>
  <c r="K207" i="9"/>
  <c r="K208" i="9"/>
  <c r="K209" i="9"/>
  <c r="K210" i="9"/>
  <c r="K211" i="9"/>
  <c r="K212" i="9"/>
  <c r="K213" i="9"/>
  <c r="K214" i="9"/>
  <c r="K215" i="9"/>
  <c r="K216" i="9"/>
  <c r="K217" i="9"/>
  <c r="K218" i="9"/>
  <c r="K219" i="9"/>
  <c r="K220" i="9"/>
  <c r="K221" i="9"/>
  <c r="K222" i="9"/>
  <c r="K223" i="9"/>
  <c r="K224" i="9"/>
  <c r="K225" i="9"/>
  <c r="K226" i="9"/>
  <c r="K227" i="9"/>
  <c r="K228" i="9"/>
  <c r="K229" i="9"/>
  <c r="K230" i="9"/>
  <c r="K231" i="9"/>
  <c r="K232" i="9"/>
  <c r="K233" i="9"/>
  <c r="K234" i="9"/>
  <c r="K235" i="9"/>
  <c r="K236" i="9"/>
  <c r="K237" i="9"/>
  <c r="K238" i="9"/>
  <c r="K239" i="9"/>
  <c r="K240" i="9"/>
  <c r="K241" i="9"/>
  <c r="K242" i="9"/>
  <c r="K243" i="9"/>
  <c r="K244" i="9"/>
  <c r="K245" i="9"/>
  <c r="K246" i="9"/>
  <c r="K247" i="9"/>
  <c r="K248" i="9"/>
  <c r="K249" i="9"/>
  <c r="K250" i="9"/>
  <c r="K251" i="9"/>
  <c r="K252" i="9"/>
  <c r="K253" i="9"/>
  <c r="K254" i="9"/>
  <c r="K255" i="9"/>
  <c r="K256" i="9"/>
  <c r="K257" i="9"/>
  <c r="J258" i="9"/>
  <c r="K64" i="9"/>
  <c r="K175" i="9" s="1"/>
  <c r="N175" i="9" s="1"/>
  <c r="C323" i="9" s="1"/>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K131" i="9"/>
  <c r="K132" i="9"/>
  <c r="K133" i="9"/>
  <c r="K134" i="9"/>
  <c r="K135" i="9"/>
  <c r="K136" i="9"/>
  <c r="K137" i="9"/>
  <c r="K138" i="9"/>
  <c r="K139" i="9"/>
  <c r="K140" i="9"/>
  <c r="K143" i="9"/>
  <c r="K144" i="9"/>
  <c r="K145" i="9"/>
  <c r="K146" i="9"/>
  <c r="K147" i="9"/>
  <c r="K148" i="9"/>
  <c r="K149" i="9"/>
  <c r="K150" i="9"/>
  <c r="K151" i="9"/>
  <c r="K152" i="9"/>
  <c r="K153" i="9"/>
  <c r="K154" i="9"/>
  <c r="K155" i="9"/>
  <c r="K156" i="9"/>
  <c r="K157" i="9"/>
  <c r="K158" i="9"/>
  <c r="K159" i="9"/>
  <c r="K160" i="9"/>
  <c r="K161" i="9"/>
  <c r="K162" i="9"/>
  <c r="K163" i="9"/>
  <c r="K164" i="9"/>
  <c r="K165" i="9"/>
  <c r="K166" i="9"/>
  <c r="K167" i="9"/>
  <c r="K168" i="9"/>
  <c r="K169" i="9"/>
  <c r="K170" i="9"/>
  <c r="K171" i="9"/>
  <c r="K172" i="9"/>
  <c r="K173" i="9"/>
  <c r="K174" i="9"/>
  <c r="J175" i="9"/>
  <c r="E8" i="3"/>
  <c r="E9" i="3"/>
  <c r="E10" i="3"/>
  <c r="M9" i="9"/>
  <c r="M10" i="9"/>
  <c r="M11" i="9"/>
  <c r="M13" i="9"/>
  <c r="M18" i="9"/>
  <c r="M19" i="9"/>
  <c r="M21" i="9"/>
  <c r="M22" i="9"/>
  <c r="M23" i="9"/>
  <c r="M25" i="9"/>
  <c r="M26" i="9"/>
  <c r="M27" i="9"/>
  <c r="M29" i="9"/>
  <c r="M34" i="9"/>
  <c r="M35" i="9"/>
  <c r="M37" i="9"/>
  <c r="M38" i="9"/>
  <c r="M39" i="9"/>
  <c r="M41" i="9"/>
  <c r="M42" i="9"/>
  <c r="M43" i="9"/>
  <c r="M45" i="9"/>
  <c r="M46" i="9"/>
  <c r="M47" i="9"/>
  <c r="M49" i="9"/>
  <c r="M50" i="9"/>
  <c r="M51" i="9"/>
  <c r="M53" i="9"/>
  <c r="M54" i="9"/>
  <c r="M55" i="9"/>
  <c r="M57" i="9"/>
  <c r="M58" i="9"/>
  <c r="M59" i="9"/>
  <c r="M61" i="9"/>
  <c r="M67" i="9"/>
  <c r="M68" i="9"/>
  <c r="M70" i="9"/>
  <c r="M71" i="9"/>
  <c r="M72" i="9"/>
  <c r="M74" i="9"/>
  <c r="M75" i="9"/>
  <c r="M76" i="9"/>
  <c r="M78" i="9"/>
  <c r="M83" i="9"/>
  <c r="M84" i="9"/>
  <c r="M86" i="9"/>
  <c r="M87" i="9"/>
  <c r="M88" i="9"/>
  <c r="M90" i="9"/>
  <c r="M91" i="9"/>
  <c r="M92" i="9"/>
  <c r="M94" i="9"/>
  <c r="M99" i="9"/>
  <c r="M100" i="9"/>
  <c r="M102" i="9"/>
  <c r="M103" i="9"/>
  <c r="M104" i="9"/>
  <c r="M106" i="9"/>
  <c r="M107" i="9"/>
  <c r="M108" i="9"/>
  <c r="M110" i="9"/>
  <c r="M111" i="9"/>
  <c r="M112" i="9"/>
  <c r="M114" i="9"/>
  <c r="M115" i="9"/>
  <c r="M116" i="9"/>
  <c r="M118" i="9"/>
  <c r="M119" i="9"/>
  <c r="M120" i="9"/>
  <c r="M122" i="9"/>
  <c r="M123" i="9"/>
  <c r="M124" i="9"/>
  <c r="M126" i="9"/>
  <c r="M131" i="9"/>
  <c r="M132" i="9"/>
  <c r="M134" i="9"/>
  <c r="M135" i="9"/>
  <c r="M136" i="9"/>
  <c r="M138" i="9"/>
  <c r="M139" i="9"/>
  <c r="M140" i="9"/>
  <c r="M144" i="9"/>
  <c r="M149" i="9"/>
  <c r="M150" i="9"/>
  <c r="M152" i="9"/>
  <c r="M153" i="9"/>
  <c r="M154" i="9"/>
  <c r="M156" i="9"/>
  <c r="M157" i="9"/>
  <c r="M158" i="9"/>
  <c r="M160" i="9"/>
  <c r="M165" i="9"/>
  <c r="M166" i="9"/>
  <c r="M168" i="9"/>
  <c r="M169" i="9"/>
  <c r="M170" i="9"/>
  <c r="M172" i="9"/>
  <c r="M173" i="9"/>
  <c r="M174" i="9"/>
  <c r="M177" i="9"/>
  <c r="M178" i="9"/>
  <c r="M179" i="9"/>
  <c r="M181" i="9"/>
  <c r="M182" i="9"/>
  <c r="M183" i="9"/>
  <c r="M185" i="9"/>
  <c r="M186" i="9"/>
  <c r="M187" i="9"/>
  <c r="M189" i="9"/>
  <c r="M190" i="9"/>
  <c r="M193" i="9"/>
  <c r="M198" i="9"/>
  <c r="M199" i="9"/>
  <c r="M201" i="9"/>
  <c r="M202" i="9"/>
  <c r="M203" i="9"/>
  <c r="M205" i="9"/>
  <c r="M206" i="9"/>
  <c r="M209" i="9"/>
  <c r="M214" i="9"/>
  <c r="M215" i="9"/>
  <c r="M217" i="9"/>
  <c r="M218" i="9"/>
  <c r="M219" i="9"/>
  <c r="M221" i="9"/>
  <c r="M222" i="9"/>
  <c r="M224" i="9"/>
  <c r="M229" i="9"/>
  <c r="M230" i="9"/>
  <c r="M232" i="9"/>
  <c r="M233" i="9"/>
  <c r="M234" i="9"/>
  <c r="M236" i="9"/>
  <c r="M237" i="9"/>
  <c r="M240" i="9"/>
  <c r="M241" i="9"/>
  <c r="M242" i="9"/>
  <c r="M245" i="9"/>
  <c r="M246" i="9"/>
  <c r="M248" i="9"/>
  <c r="M249" i="9"/>
  <c r="M250" i="9"/>
  <c r="M252" i="9"/>
  <c r="M253" i="9"/>
  <c r="M254" i="9"/>
  <c r="M256" i="9"/>
  <c r="M262" i="9"/>
  <c r="M263" i="9"/>
  <c r="M265" i="9"/>
  <c r="M266" i="9"/>
  <c r="M267" i="9"/>
  <c r="M269" i="9"/>
  <c r="M270" i="9"/>
  <c r="M271" i="9"/>
  <c r="M273" i="9"/>
  <c r="M278" i="9"/>
  <c r="M279" i="9"/>
  <c r="M281" i="9"/>
  <c r="M282" i="9"/>
  <c r="M283" i="9"/>
  <c r="M285" i="9"/>
  <c r="M286" i="9"/>
  <c r="M287" i="9"/>
  <c r="M289" i="9"/>
  <c r="M294" i="9"/>
  <c r="M295" i="9"/>
  <c r="M298" i="9"/>
  <c r="M299" i="9"/>
  <c r="M300" i="9"/>
  <c r="M302" i="9"/>
  <c r="M303" i="9"/>
  <c r="M306" i="9"/>
  <c r="M307" i="9"/>
  <c r="M308" i="9"/>
  <c r="M313" i="9"/>
  <c r="K9" i="16"/>
  <c r="K10" i="16"/>
  <c r="K11" i="16"/>
  <c r="K13" i="16"/>
  <c r="K14" i="16"/>
  <c r="K15" i="16"/>
  <c r="K16" i="16"/>
  <c r="K17" i="16"/>
  <c r="K19" i="16"/>
  <c r="K20" i="16"/>
  <c r="K21" i="16"/>
  <c r="K22" i="16"/>
  <c r="K23" i="16"/>
  <c r="K24" i="16"/>
  <c r="K25" i="16"/>
  <c r="K26" i="16"/>
  <c r="K27" i="16"/>
  <c r="K28" i="16"/>
  <c r="K29" i="16"/>
  <c r="K30" i="16"/>
  <c r="K31" i="16"/>
  <c r="K33" i="16"/>
  <c r="K34" i="16"/>
  <c r="K35" i="16"/>
  <c r="K36" i="16"/>
  <c r="K37" i="16"/>
  <c r="K38" i="16"/>
  <c r="K39" i="16"/>
  <c r="K40" i="16"/>
  <c r="K41" i="16"/>
  <c r="K42" i="16"/>
  <c r="K43" i="16"/>
  <c r="K44" i="16"/>
  <c r="K45" i="16"/>
  <c r="K46" i="16"/>
  <c r="K47" i="16"/>
  <c r="K48" i="16"/>
  <c r="K49" i="16"/>
  <c r="K50" i="16"/>
  <c r="K51" i="16"/>
  <c r="K52" i="16"/>
  <c r="K53" i="16"/>
  <c r="K54" i="16"/>
  <c r="K55" i="16"/>
  <c r="K56" i="16"/>
  <c r="K57" i="16"/>
  <c r="K58" i="16"/>
  <c r="K59" i="16"/>
  <c r="K61" i="16"/>
  <c r="K62" i="16"/>
  <c r="K63" i="16"/>
  <c r="K64" i="16"/>
  <c r="K65" i="16"/>
  <c r="K66" i="16"/>
  <c r="K67" i="16"/>
  <c r="K68" i="16"/>
  <c r="K69" i="16"/>
  <c r="K70" i="16"/>
  <c r="K71" i="16"/>
  <c r="K72" i="16"/>
  <c r="K73" i="16"/>
  <c r="K74" i="16"/>
  <c r="K75" i="16"/>
  <c r="K76" i="16"/>
  <c r="K77" i="16"/>
  <c r="K78" i="16"/>
  <c r="K79" i="16"/>
  <c r="K80" i="16"/>
  <c r="K81" i="16"/>
  <c r="K82" i="16"/>
  <c r="K83" i="16"/>
  <c r="K84" i="16"/>
  <c r="K85" i="16"/>
  <c r="K86" i="16"/>
  <c r="K87" i="16"/>
  <c r="K88" i="16"/>
  <c r="K89" i="16"/>
  <c r="K90" i="16"/>
  <c r="K92" i="16"/>
  <c r="K93" i="16"/>
  <c r="K94" i="16"/>
  <c r="K95" i="16"/>
  <c r="K96" i="16"/>
  <c r="K97" i="16"/>
  <c r="K98" i="16"/>
  <c r="K99" i="16"/>
  <c r="K100" i="16"/>
  <c r="K101" i="16"/>
  <c r="K102" i="16"/>
  <c r="K103" i="16"/>
  <c r="K104" i="16"/>
  <c r="K105" i="16"/>
  <c r="K106" i="16"/>
  <c r="K107" i="16"/>
  <c r="K108" i="16"/>
  <c r="K109" i="16"/>
  <c r="K110" i="16"/>
  <c r="K111" i="16"/>
  <c r="K112" i="16"/>
  <c r="K113" i="16"/>
  <c r="K114" i="16"/>
  <c r="K115" i="16"/>
  <c r="K116" i="16"/>
  <c r="K117" i="16"/>
  <c r="K118" i="16"/>
  <c r="K119" i="16"/>
  <c r="K120" i="16"/>
  <c r="K121" i="16"/>
  <c r="K123" i="16"/>
  <c r="K124" i="16"/>
  <c r="K125" i="16"/>
  <c r="K126" i="16"/>
  <c r="K127" i="16"/>
  <c r="K128" i="16"/>
  <c r="K129" i="16"/>
  <c r="K130" i="16"/>
  <c r="K131" i="16"/>
  <c r="K132" i="16"/>
  <c r="K133" i="16"/>
  <c r="K134" i="16"/>
  <c r="K135" i="16"/>
  <c r="K136" i="16"/>
  <c r="K137" i="16"/>
  <c r="K138" i="16"/>
  <c r="K139" i="16"/>
  <c r="K140" i="16"/>
  <c r="K141" i="16"/>
  <c r="K142" i="16"/>
  <c r="K143" i="16"/>
  <c r="K144" i="16"/>
  <c r="K145" i="16"/>
  <c r="K146" i="16"/>
  <c r="K147" i="16"/>
  <c r="K148" i="16"/>
  <c r="K149" i="16"/>
  <c r="K150" i="16"/>
  <c r="K151" i="16"/>
  <c r="K152" i="16"/>
  <c r="K153" i="16"/>
  <c r="K154" i="16"/>
  <c r="K155" i="16"/>
  <c r="K156" i="16"/>
  <c r="K157" i="16"/>
  <c r="K158" i="16"/>
  <c r="K159" i="16"/>
  <c r="K160" i="16"/>
  <c r="K161" i="16"/>
  <c r="K163" i="16"/>
  <c r="K164" i="16"/>
  <c r="K165" i="16"/>
  <c r="K166" i="16"/>
  <c r="K197" i="16" s="1"/>
  <c r="K167" i="16"/>
  <c r="K168" i="16"/>
  <c r="K169" i="16"/>
  <c r="K170" i="16"/>
  <c r="K171" i="16"/>
  <c r="K172" i="16"/>
  <c r="K173" i="16"/>
  <c r="K174" i="16"/>
  <c r="K175" i="16"/>
  <c r="K176" i="16"/>
  <c r="K177" i="16"/>
  <c r="K178" i="16"/>
  <c r="K179" i="16"/>
  <c r="K180" i="16"/>
  <c r="K181" i="16"/>
  <c r="K182" i="16"/>
  <c r="K183" i="16"/>
  <c r="K184" i="16"/>
  <c r="K185" i="16"/>
  <c r="K186" i="16"/>
  <c r="K187" i="16"/>
  <c r="K188" i="16"/>
  <c r="K189" i="16"/>
  <c r="K190" i="16"/>
  <c r="K191" i="16"/>
  <c r="K192" i="16"/>
  <c r="K193" i="16"/>
  <c r="K194" i="16"/>
  <c r="K195" i="16"/>
  <c r="K196" i="16"/>
  <c r="K198" i="16"/>
  <c r="K199" i="16"/>
  <c r="K200" i="16"/>
  <c r="K201" i="16"/>
  <c r="K202" i="16"/>
  <c r="K203" i="16"/>
  <c r="K204" i="16"/>
  <c r="K205" i="16"/>
  <c r="K206" i="16"/>
  <c r="K207" i="16"/>
  <c r="K208" i="16"/>
  <c r="K209" i="16"/>
  <c r="K210" i="16"/>
  <c r="K211" i="16"/>
  <c r="K212" i="16"/>
  <c r="K213" i="16"/>
  <c r="K214" i="16"/>
  <c r="K215" i="16"/>
  <c r="K216" i="16"/>
  <c r="K217" i="16"/>
  <c r="K218" i="16"/>
  <c r="K219" i="16"/>
  <c r="K220" i="16"/>
  <c r="K221" i="16"/>
  <c r="K222" i="16"/>
  <c r="K223" i="16"/>
  <c r="K224" i="16"/>
  <c r="K225" i="16"/>
  <c r="K226" i="16"/>
  <c r="K227" i="16"/>
  <c r="K228" i="16"/>
  <c r="K229" i="16"/>
  <c r="K230" i="16"/>
  <c r="K232" i="16"/>
  <c r="K233" i="16"/>
  <c r="K234" i="16"/>
  <c r="K235" i="16"/>
  <c r="K236" i="16"/>
  <c r="K237" i="16"/>
  <c r="K238" i="16"/>
  <c r="K239" i="16"/>
  <c r="K240" i="16"/>
  <c r="K241" i="16"/>
  <c r="K242" i="16"/>
  <c r="K243" i="16"/>
  <c r="K244" i="16"/>
  <c r="K245" i="16"/>
  <c r="K246" i="16"/>
  <c r="K247" i="16"/>
  <c r="K248" i="16"/>
  <c r="K249" i="16"/>
  <c r="K250" i="16"/>
  <c r="K251" i="16"/>
  <c r="K252" i="16"/>
  <c r="K253" i="16"/>
  <c r="K254" i="16"/>
  <c r="K256" i="16"/>
  <c r="K257" i="16"/>
  <c r="K258" i="16"/>
  <c r="K259" i="16"/>
  <c r="K260" i="16"/>
  <c r="K261" i="16"/>
  <c r="K262" i="16"/>
  <c r="K263" i="16"/>
  <c r="K264" i="16"/>
  <c r="K265" i="16"/>
  <c r="K266" i="16"/>
  <c r="K267" i="16"/>
  <c r="K268" i="16"/>
  <c r="K269" i="16"/>
  <c r="K270" i="16"/>
  <c r="K271" i="16"/>
  <c r="K273" i="16"/>
  <c r="K294" i="16" s="1"/>
  <c r="K274" i="16"/>
  <c r="K275" i="16"/>
  <c r="K276" i="16"/>
  <c r="K277" i="16"/>
  <c r="K278" i="16"/>
  <c r="K279" i="16"/>
  <c r="K280" i="16"/>
  <c r="K281" i="16"/>
  <c r="K282" i="16"/>
  <c r="K283" i="16"/>
  <c r="K284" i="16"/>
  <c r="K285" i="16"/>
  <c r="K286" i="16"/>
  <c r="K287" i="16"/>
  <c r="K288" i="16"/>
  <c r="K289" i="16"/>
  <c r="K290" i="16"/>
  <c r="K291" i="16"/>
  <c r="K292" i="16"/>
  <c r="K293" i="16"/>
  <c r="K295" i="16"/>
  <c r="K296" i="16"/>
  <c r="K297" i="16"/>
  <c r="K298" i="16"/>
  <c r="K300" i="16"/>
  <c r="K301" i="16"/>
  <c r="K302" i="16"/>
  <c r="K303" i="16"/>
  <c r="K304" i="16"/>
  <c r="K305" i="16"/>
  <c r="K306" i="16"/>
  <c r="K307" i="16"/>
  <c r="K309" i="16"/>
  <c r="K310" i="16"/>
  <c r="K311" i="16"/>
  <c r="K313" i="16"/>
  <c r="K315" i="16" s="1"/>
  <c r="K314" i="16"/>
  <c r="K316" i="16"/>
  <c r="K318" i="16" s="1"/>
  <c r="K317" i="16"/>
  <c r="K319" i="16"/>
  <c r="K322" i="16" s="1"/>
  <c r="K320" i="16"/>
  <c r="K321" i="16"/>
  <c r="K323" i="16"/>
  <c r="K324" i="16"/>
  <c r="K325" i="16"/>
  <c r="K326" i="16"/>
  <c r="K328" i="16" s="1"/>
  <c r="K327" i="16"/>
  <c r="E12" i="3"/>
  <c r="E13" i="3"/>
  <c r="E14" i="3"/>
  <c r="E15" i="3"/>
  <c r="E16" i="3"/>
  <c r="E18" i="3"/>
  <c r="E19" i="3"/>
  <c r="E20" i="3"/>
  <c r="E21" i="3"/>
  <c r="E22" i="3"/>
  <c r="E23" i="3"/>
  <c r="E24" i="3"/>
  <c r="E25" i="3"/>
  <c r="E26" i="3"/>
  <c r="E27" i="3"/>
  <c r="E28" i="3"/>
  <c r="E29" i="3"/>
  <c r="E30" i="3"/>
  <c r="E32" i="3"/>
  <c r="E33" i="3"/>
  <c r="E34" i="3"/>
  <c r="E35" i="3"/>
  <c r="E36" i="3"/>
  <c r="E37" i="3"/>
  <c r="E38" i="3"/>
  <c r="E39" i="3"/>
  <c r="E40" i="3"/>
  <c r="E41" i="3"/>
  <c r="E42" i="3"/>
  <c r="E43" i="3"/>
  <c r="E44" i="3"/>
  <c r="E45" i="3"/>
  <c r="E46" i="3"/>
  <c r="E47" i="3"/>
  <c r="E48" i="3"/>
  <c r="E49" i="3"/>
  <c r="E50" i="3"/>
  <c r="E51" i="3"/>
  <c r="E52" i="3"/>
  <c r="E53" i="3"/>
  <c r="E54" i="3"/>
  <c r="E55" i="3"/>
  <c r="E56" i="3"/>
  <c r="E57" i="3"/>
  <c r="E58"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1" i="3"/>
  <c r="E232" i="3"/>
  <c r="E233" i="3"/>
  <c r="E234" i="3"/>
  <c r="E235" i="3"/>
  <c r="E236" i="3"/>
  <c r="E237" i="3"/>
  <c r="E238" i="3"/>
  <c r="E239" i="3"/>
  <c r="E240" i="3"/>
  <c r="E241" i="3"/>
  <c r="E242" i="3"/>
  <c r="E243" i="3"/>
  <c r="E244" i="3"/>
  <c r="E245" i="3"/>
  <c r="E246" i="3"/>
  <c r="E247" i="3"/>
  <c r="E248" i="3"/>
  <c r="E249" i="3"/>
  <c r="E250" i="3"/>
  <c r="E251" i="3"/>
  <c r="E252" i="3"/>
  <c r="E253" i="3"/>
  <c r="E255" i="3"/>
  <c r="E256" i="3"/>
  <c r="E257" i="3"/>
  <c r="E258" i="3"/>
  <c r="E259" i="3"/>
  <c r="E260" i="3"/>
  <c r="E261" i="3"/>
  <c r="E262" i="3"/>
  <c r="E263" i="3"/>
  <c r="E264" i="3"/>
  <c r="E265" i="3"/>
  <c r="E266" i="3"/>
  <c r="E267" i="3"/>
  <c r="E268" i="3"/>
  <c r="E269" i="3"/>
  <c r="E270" i="3"/>
  <c r="E272" i="3"/>
  <c r="E273" i="3"/>
  <c r="E293" i="3" s="1"/>
  <c r="H293" i="3" s="1"/>
  <c r="E274" i="3"/>
  <c r="E275" i="3"/>
  <c r="E276" i="3"/>
  <c r="E277" i="3"/>
  <c r="E278" i="3"/>
  <c r="E279" i="3"/>
  <c r="E280" i="3"/>
  <c r="E281" i="3"/>
  <c r="E282" i="3"/>
  <c r="E283" i="3"/>
  <c r="E284" i="3"/>
  <c r="E285" i="3"/>
  <c r="E286" i="3"/>
  <c r="E287" i="3"/>
  <c r="E288" i="3"/>
  <c r="E289" i="3"/>
  <c r="E290" i="3"/>
  <c r="E291" i="3"/>
  <c r="E292" i="3"/>
  <c r="E294" i="3"/>
  <c r="E295" i="3"/>
  <c r="E296" i="3"/>
  <c r="E297" i="3"/>
  <c r="E299" i="3"/>
  <c r="E300" i="3"/>
  <c r="E301" i="3"/>
  <c r="E302" i="3"/>
  <c r="E303" i="3"/>
  <c r="E304" i="3"/>
  <c r="E305" i="3"/>
  <c r="E306" i="3"/>
  <c r="E308" i="3"/>
  <c r="E309" i="3"/>
  <c r="E310" i="3"/>
  <c r="E312" i="3"/>
  <c r="E313" i="3"/>
  <c r="E315" i="3"/>
  <c r="E317" i="3" s="1"/>
  <c r="H317" i="3" s="1"/>
  <c r="E316" i="3"/>
  <c r="E318" i="3"/>
  <c r="E319" i="3"/>
  <c r="E320" i="3"/>
  <c r="E322" i="3"/>
  <c r="E323" i="3"/>
  <c r="E324" i="3" s="1"/>
  <c r="H324" i="3" s="1"/>
  <c r="E325" i="3"/>
  <c r="E327" i="3" s="1"/>
  <c r="H327" i="3" s="1"/>
  <c r="E326" i="3"/>
  <c r="E161" i="3" l="1"/>
  <c r="H161" i="3" s="1"/>
  <c r="C29" i="26"/>
  <c r="E271" i="3"/>
  <c r="H271" i="3" s="1"/>
  <c r="N312" i="9"/>
  <c r="C327" i="9" s="1"/>
  <c r="K296" i="9"/>
  <c r="N296" i="9" s="1"/>
  <c r="C325" i="9" s="1"/>
  <c r="H164" i="21"/>
  <c r="H308" i="21" s="1"/>
  <c r="K258" i="9"/>
  <c r="N258" i="9" s="1"/>
  <c r="C324" i="9" s="1"/>
  <c r="E31" i="3"/>
  <c r="H31" i="3" s="1"/>
  <c r="D72" i="27"/>
  <c r="H31" i="28"/>
  <c r="AC31" i="28"/>
  <c r="E121" i="3"/>
  <c r="H121" i="3" s="1"/>
  <c r="E321" i="3"/>
  <c r="H321" i="3" s="1"/>
  <c r="J315" i="9"/>
  <c r="V31" i="28"/>
  <c r="E59" i="3"/>
  <c r="H59" i="3" s="1"/>
  <c r="AJ31" i="28"/>
  <c r="E196" i="3"/>
  <c r="H196" i="3" s="1"/>
  <c r="E11" i="3"/>
  <c r="H11" i="3" s="1"/>
  <c r="E311" i="3"/>
  <c r="H311" i="3" s="1"/>
  <c r="E307" i="3"/>
  <c r="H307" i="3" s="1"/>
  <c r="O31" i="28"/>
  <c r="K18" i="16"/>
  <c r="K63" i="9"/>
  <c r="N63" i="9" s="1"/>
  <c r="C322" i="9" s="1"/>
  <c r="C329" i="9" s="1"/>
  <c r="E314" i="3"/>
  <c r="H314" i="3" s="1"/>
  <c r="E298" i="3"/>
  <c r="H298" i="3" s="1"/>
  <c r="K312" i="16"/>
  <c r="K255" i="16"/>
  <c r="K91" i="16"/>
  <c r="K32" i="16"/>
  <c r="K12" i="16"/>
  <c r="G53" i="25"/>
  <c r="G37" i="25"/>
  <c r="AB60" i="25"/>
  <c r="G10" i="25"/>
  <c r="G14" i="25"/>
  <c r="G18" i="25"/>
  <c r="G22" i="25"/>
  <c r="G26" i="25"/>
  <c r="G30" i="25"/>
  <c r="G34" i="25"/>
  <c r="G38" i="25"/>
  <c r="G42" i="25"/>
  <c r="G46" i="25"/>
  <c r="G50" i="25"/>
  <c r="G54" i="25"/>
  <c r="G58" i="25"/>
  <c r="G11" i="25"/>
  <c r="G15" i="25"/>
  <c r="G19" i="25"/>
  <c r="G23" i="25"/>
  <c r="G27" i="25"/>
  <c r="G31" i="25"/>
  <c r="G35" i="25"/>
  <c r="G39" i="25"/>
  <c r="G43" i="25"/>
  <c r="G47" i="25"/>
  <c r="G51" i="25"/>
  <c r="G55" i="25"/>
  <c r="G59" i="25"/>
  <c r="G12" i="25"/>
  <c r="G16" i="25"/>
  <c r="G20" i="25"/>
  <c r="G24" i="25"/>
  <c r="G28" i="25"/>
  <c r="G32" i="25"/>
  <c r="G36" i="25"/>
  <c r="G40" i="25"/>
  <c r="G44" i="25"/>
  <c r="G48" i="25"/>
  <c r="G52" i="25"/>
  <c r="G56" i="25"/>
  <c r="G49" i="25"/>
  <c r="G33" i="25"/>
  <c r="G17" i="25"/>
  <c r="U60" i="25"/>
  <c r="D69" i="27"/>
  <c r="E17" i="3"/>
  <c r="K299" i="16"/>
  <c r="I308" i="21"/>
  <c r="G45" i="25"/>
  <c r="G29" i="25"/>
  <c r="G13" i="25"/>
  <c r="K272" i="16"/>
  <c r="K122" i="16"/>
  <c r="E254" i="3"/>
  <c r="H254" i="3" s="1"/>
  <c r="K162" i="16"/>
  <c r="E230" i="3"/>
  <c r="H230" i="3" s="1"/>
  <c r="E90" i="3"/>
  <c r="H90" i="3" s="1"/>
  <c r="K308" i="16"/>
  <c r="K231" i="16"/>
  <c r="K60" i="16"/>
  <c r="G57" i="25"/>
  <c r="G41" i="25"/>
  <c r="G25" i="25"/>
  <c r="AI60" i="25"/>
  <c r="G9" i="25"/>
  <c r="K60" i="27"/>
  <c r="D75" i="27"/>
  <c r="D71" i="27"/>
  <c r="K59" i="27"/>
  <c r="D74" i="27"/>
  <c r="D70" i="27"/>
  <c r="D73" i="27"/>
  <c r="K329" i="16" l="1"/>
  <c r="K315" i="9"/>
  <c r="H17" i="3"/>
  <c r="E328" i="3"/>
  <c r="G60" i="25"/>
  <c r="D76" i="27"/>
</calcChain>
</file>

<file path=xl/sharedStrings.xml><?xml version="1.0" encoding="utf-8"?>
<sst xmlns="http://schemas.openxmlformats.org/spreadsheetml/2006/main" count="1984" uniqueCount="417">
  <si>
    <t xml:space="preserve">Results of horseraces in the UK </t>
  </si>
  <si>
    <t>Grand Total</t>
  </si>
  <si>
    <t>28 Total</t>
  </si>
  <si>
    <t>23 Total</t>
  </si>
  <si>
    <t>20 Total</t>
  </si>
  <si>
    <t>19 Total</t>
  </si>
  <si>
    <t>18 Total</t>
  </si>
  <si>
    <t>17 Total</t>
  </si>
  <si>
    <t>16 Total</t>
  </si>
  <si>
    <t>15 Total</t>
  </si>
  <si>
    <t>14 Total</t>
  </si>
  <si>
    <t>13 Total</t>
  </si>
  <si>
    <t>12 Total</t>
  </si>
  <si>
    <t>11 Total</t>
  </si>
  <si>
    <t>10 Total</t>
  </si>
  <si>
    <t>9 Total</t>
  </si>
  <si>
    <t>8 Total</t>
  </si>
  <si>
    <t>7 Total</t>
  </si>
  <si>
    <t>6 Total</t>
  </si>
  <si>
    <t>5 Total</t>
  </si>
  <si>
    <t>4 Total</t>
  </si>
  <si>
    <t>3 Total</t>
  </si>
  <si>
    <t>Proportion of wins</t>
  </si>
  <si>
    <t>Number of runners</t>
  </si>
  <si>
    <t>Number of Runners</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</si>
  <si>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</si>
  <si>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</si>
  <si>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</si>
  <si>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</si>
  <si>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</si>
  <si>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</si>
  <si>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</si>
  <si>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</si>
  <si>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</si>
  <si>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</si>
  <si>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</si>
  <si>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</si>
  <si>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</si>
  <si>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</si>
  <si>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</si>
  <si>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</si>
  <si>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</si>
  <si>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</si>
  <si>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</si>
  <si>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</si>
  <si>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</si>
  <si>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</si>
  <si>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</si>
  <si>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</si>
  <si>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</si>
  <si>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</si>
  <si>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Residuals</t>
  </si>
  <si>
    <t>Predicted Proportion of wins</t>
  </si>
  <si>
    <t>Price on favourite</t>
  </si>
  <si>
    <t>Predicted Win?</t>
  </si>
  <si>
    <t>AVOCADO</t>
  </si>
  <si>
    <t>Horserace betting</t>
  </si>
  <si>
    <t>The relationship if any between the frequency with which favourites win races and the number of runners</t>
  </si>
  <si>
    <t>The relationship if any between the frequency with which favourites win races and the starting prices of the favourite</t>
  </si>
  <si>
    <t>The distributions of starting prices within a race and over the whole data set</t>
  </si>
  <si>
    <t>Section 1a</t>
  </si>
  <si>
    <t>Section 1b</t>
  </si>
  <si>
    <t>Section 2</t>
  </si>
  <si>
    <t>Section 3</t>
  </si>
  <si>
    <t>Section 4</t>
  </si>
  <si>
    <t>Section 5</t>
  </si>
  <si>
    <t>Consider the relationships if any between starting prices and finishing positions for all five first finishing horses</t>
  </si>
  <si>
    <t>The relationship between the odds for the favourite and the number of runners for any given race</t>
  </si>
  <si>
    <t>Find the distribution of the places in which favourites finished in all 300 races</t>
  </si>
  <si>
    <t>Section 6a</t>
  </si>
  <si>
    <t xml:space="preserve">Compute descriptive and comparative statistics for the 50 meetings </t>
  </si>
  <si>
    <t xml:space="preserve">Examine the frequency with which favourites won at the 50 meetings </t>
  </si>
  <si>
    <t>Section 6b</t>
  </si>
  <si>
    <t>First</t>
  </si>
  <si>
    <t>Second</t>
  </si>
  <si>
    <t>Third</t>
  </si>
  <si>
    <t>Fourth</t>
  </si>
  <si>
    <t>Fifth</t>
  </si>
  <si>
    <t>Favourite place</t>
  </si>
  <si>
    <t>Favourite price if unplaced</t>
  </si>
  <si>
    <t>Runners</t>
  </si>
  <si>
    <t>Race #</t>
  </si>
  <si>
    <t>Number of games</t>
  </si>
  <si>
    <t>Data:</t>
  </si>
  <si>
    <t>Data analysis:</t>
  </si>
  <si>
    <t>Frequency Fav came 1st place</t>
  </si>
  <si>
    <t>There is no correlation between the number of runners and the proportion of wins for the favourite horse.</t>
  </si>
  <si>
    <t>There is a correlation between the number of runners and the proportion of wins for the favourite horse.</t>
  </si>
  <si>
    <t>Using Excel Data Analysis, this set of data has a p-value of 0.0458.</t>
  </si>
  <si>
    <t>The p-value&lt;0.05 so the null hypothosis is rejected.</t>
  </si>
  <si>
    <t>Null Hypothosis:</t>
  </si>
  <si>
    <t>Alternative hypotothsis:</t>
  </si>
  <si>
    <t>There is a correlation between the number of runners and the proportion of wins.</t>
  </si>
  <si>
    <t>Conclusion:</t>
  </si>
  <si>
    <t>Grand Average</t>
  </si>
  <si>
    <t>3       Average</t>
  </si>
  <si>
    <t>4       Average</t>
  </si>
  <si>
    <t>5       Average</t>
  </si>
  <si>
    <t>6       Average</t>
  </si>
  <si>
    <t>7       Average</t>
  </si>
  <si>
    <t>8       Average</t>
  </si>
  <si>
    <t>9       Average</t>
  </si>
  <si>
    <t>10       Average</t>
  </si>
  <si>
    <t>11       Average</t>
  </si>
  <si>
    <t>12       Average</t>
  </si>
  <si>
    <t>13       Average</t>
  </si>
  <si>
    <t>14       Average</t>
  </si>
  <si>
    <t>15       Average</t>
  </si>
  <si>
    <t>16       Average</t>
  </si>
  <si>
    <t>17       Average</t>
  </si>
  <si>
    <t>18       Average</t>
  </si>
  <si>
    <t>19       Average</t>
  </si>
  <si>
    <t>20       Average</t>
  </si>
  <si>
    <t>23       Average</t>
  </si>
  <si>
    <t>28       Average</t>
  </si>
  <si>
    <t>Data Analysis:</t>
  </si>
  <si>
    <t>Avg. odd on favourite</t>
  </si>
  <si>
    <t>R² = 0.85247</t>
  </si>
  <si>
    <r>
      <t>y = 4E-06x</t>
    </r>
    <r>
      <rPr>
        <vertAlign val="superscript"/>
        <sz val="20"/>
        <color rgb="FF595959"/>
        <rFont val="Calibri"/>
        <family val="2"/>
        <scheme val="minor"/>
      </rPr>
      <t>6</t>
    </r>
    <r>
      <rPr>
        <sz val="20"/>
        <color rgb="FF595959"/>
        <rFont val="Calibri"/>
        <family val="2"/>
        <scheme val="minor"/>
      </rPr>
      <t xml:space="preserve"> - 0.0003x</t>
    </r>
    <r>
      <rPr>
        <vertAlign val="superscript"/>
        <sz val="20"/>
        <color rgb="FF595959"/>
        <rFont val="Calibri"/>
        <family val="2"/>
        <scheme val="minor"/>
      </rPr>
      <t>5</t>
    </r>
    <r>
      <rPr>
        <sz val="20"/>
        <color rgb="FF595959"/>
        <rFont val="Calibri"/>
        <family val="2"/>
        <scheme val="minor"/>
      </rPr>
      <t xml:space="preserve"> + 0.0068x</t>
    </r>
    <r>
      <rPr>
        <vertAlign val="superscript"/>
        <sz val="20"/>
        <color rgb="FF595959"/>
        <rFont val="Calibri"/>
        <family val="2"/>
        <scheme val="minor"/>
      </rPr>
      <t>4</t>
    </r>
    <r>
      <rPr>
        <sz val="20"/>
        <color rgb="FF595959"/>
        <rFont val="Calibri"/>
        <family val="2"/>
        <scheme val="minor"/>
      </rPr>
      <t xml:space="preserve"> - 0.0876x</t>
    </r>
    <r>
      <rPr>
        <vertAlign val="superscript"/>
        <sz val="20"/>
        <color rgb="FF595959"/>
        <rFont val="Calibri"/>
        <family val="2"/>
        <scheme val="minor"/>
      </rPr>
      <t>3</t>
    </r>
    <r>
      <rPr>
        <sz val="20"/>
        <color rgb="FF595959"/>
        <rFont val="Calibri"/>
        <family val="2"/>
        <scheme val="minor"/>
      </rPr>
      <t xml:space="preserve"> + 0.5569x</t>
    </r>
    <r>
      <rPr>
        <vertAlign val="superscript"/>
        <sz val="20"/>
        <color rgb="FF595959"/>
        <rFont val="Calibri"/>
        <family val="2"/>
        <scheme val="minor"/>
      </rPr>
      <t>2</t>
    </r>
    <r>
      <rPr>
        <sz val="20"/>
        <color rgb="FF595959"/>
        <rFont val="Calibri"/>
        <family val="2"/>
        <scheme val="minor"/>
      </rPr>
      <t xml:space="preserve"> - 1.3164x + 1.8455</t>
    </r>
  </si>
  <si>
    <r>
      <t>There is a relationship between the number of runners and the odds for the favourite horse; it can be measured using the 6 degree polynomial,
                                                 y = 4E-06x</t>
    </r>
    <r>
      <rPr>
        <vertAlign val="superscript"/>
        <sz val="14"/>
        <color theme="1"/>
        <rFont val="Calibri (Body)"/>
      </rPr>
      <t>6</t>
    </r>
    <r>
      <rPr>
        <sz val="14"/>
        <color theme="1"/>
        <rFont val="Calibri"/>
        <family val="2"/>
        <scheme val="minor"/>
      </rPr>
      <t xml:space="preserve"> - 0.0003x</t>
    </r>
    <r>
      <rPr>
        <vertAlign val="superscript"/>
        <sz val="14"/>
        <color theme="1"/>
        <rFont val="Calibri (Body)"/>
      </rPr>
      <t>5</t>
    </r>
    <r>
      <rPr>
        <sz val="14"/>
        <color theme="1"/>
        <rFont val="Calibri"/>
        <family val="2"/>
        <scheme val="minor"/>
      </rPr>
      <t xml:space="preserve"> + 0.0068x</t>
    </r>
    <r>
      <rPr>
        <vertAlign val="superscript"/>
        <sz val="14"/>
        <color theme="1"/>
        <rFont val="Calibri (Body)"/>
      </rPr>
      <t>4</t>
    </r>
    <r>
      <rPr>
        <sz val="14"/>
        <color theme="1"/>
        <rFont val="Calibri"/>
        <family val="2"/>
        <scheme val="minor"/>
      </rPr>
      <t xml:space="preserve"> - 0.0876x</t>
    </r>
    <r>
      <rPr>
        <vertAlign val="superscript"/>
        <sz val="14"/>
        <color theme="1"/>
        <rFont val="Calibri (Body)"/>
      </rPr>
      <t>3</t>
    </r>
    <r>
      <rPr>
        <sz val="14"/>
        <color theme="1"/>
        <rFont val="Calibri"/>
        <family val="2"/>
        <scheme val="minor"/>
      </rPr>
      <t xml:space="preserve"> + 0.5569x</t>
    </r>
    <r>
      <rPr>
        <vertAlign val="superscript"/>
        <sz val="14"/>
        <color theme="1"/>
        <rFont val="Calibri (Body)"/>
      </rPr>
      <t>2</t>
    </r>
    <r>
      <rPr>
        <sz val="14"/>
        <color theme="1"/>
        <rFont val="Calibri"/>
        <family val="2"/>
        <scheme val="minor"/>
      </rPr>
      <t xml:space="preserve"> - 1.3164x + 1.8455
where x in the number of runners. This model will explain 85.25% of the average odds for the horse.</t>
    </r>
  </si>
  <si>
    <t>0&lt;x&lt;=1 Total</t>
  </si>
  <si>
    <t>1&lt;x&lt;=2 Total</t>
  </si>
  <si>
    <t>2&lt;x&lt;=3 Total</t>
  </si>
  <si>
    <t>3&lt;x&lt;=4 Total</t>
  </si>
  <si>
    <t>4&lt;x&lt;=5 Total</t>
  </si>
  <si>
    <t>5&lt;x&lt;=6 Total</t>
  </si>
  <si>
    <t>x&gt;6 Total</t>
  </si>
  <si>
    <t>Win/
wins</t>
  </si>
  <si>
    <t>0&lt;x&lt;=1</t>
  </si>
  <si>
    <t>1&lt;x&lt;=2</t>
  </si>
  <si>
    <t>2&lt;x&lt;=3</t>
  </si>
  <si>
    <t>3&lt;x&lt;=4</t>
  </si>
  <si>
    <t>4&lt;x&lt;=5</t>
  </si>
  <si>
    <t>5&lt;x&lt;=6</t>
  </si>
  <si>
    <t>x&gt;6</t>
  </si>
  <si>
    <t>Number of races</t>
  </si>
  <si>
    <t>Mean</t>
  </si>
  <si>
    <t>Standard deviation</t>
  </si>
  <si>
    <t>≤</t>
  </si>
  <si>
    <t>&lt;</t>
  </si>
  <si>
    <t>Frequency</t>
  </si>
  <si>
    <t>Meeting</t>
  </si>
  <si>
    <t>Sum</t>
  </si>
  <si>
    <t>the rest</t>
  </si>
  <si>
    <t>Favourite's finishing place</t>
  </si>
  <si>
    <t>Average</t>
  </si>
  <si>
    <t>Total favourite wins</t>
  </si>
  <si>
    <t>Frequency of Win</t>
  </si>
  <si>
    <t>Average of Fifth</t>
  </si>
  <si>
    <t>Average of Fourth</t>
  </si>
  <si>
    <t>Average of Third</t>
  </si>
  <si>
    <t>Average of Second</t>
  </si>
  <si>
    <t>Average of First</t>
  </si>
  <si>
    <t>Meetings</t>
  </si>
  <si>
    <t xml:space="preserve">There is a correlation between the number of runners and the proportion of wins for the favourite horse.
The proportion of wins can be modelled using the polynomial y:
                       y = 3E-06x6 - 0.0001x5 + 0.0026x4 - 0.0218x3 + 0.0769x2 - 0.1409x + 0.7309
With x being the number of runners for a race, his model will explain 51.26% of the wins for the favourite horse.
</t>
  </si>
  <si>
    <t>R Squared value is 0.5126</t>
  </si>
  <si>
    <t>Proportion of wins per price group</t>
  </si>
  <si>
    <t>There is a relationship between the mean and standard deviation of each race; as one increases so does the other, which can be seen in the first graph. There is a linear relationship.</t>
  </si>
  <si>
    <t>Figure 1:</t>
  </si>
  <si>
    <t>From figure (1), it displays that as the n to 1 odds increase, the frequency in which a horse will win a race. This is the same with second and third positions. All three R squared values are above 0.5. However the Rsquared value falls off as the position gets higher.
As you get to the fourth and fifth position, the relationship between the odds and position become less apparent. This is shown in the R sqaured value as being less than 0.4.</t>
  </si>
  <si>
    <t xml:space="preserve">R squared value is 0.05237 so only 5.24% of the wins can be explained by this linear model.
The p-value is 4.09x10^6.
</t>
  </si>
  <si>
    <t>Although the p-value is &lt;0.05, the R sqaured value is also small, 0.05237, which implies that there is not enough data for the price group to form a correlation.</t>
  </si>
  <si>
    <t xml:space="preserve">From both the figures, we can conclude that the favourite horse is more likey to finish at a higher position within the race.
</t>
  </si>
  <si>
    <t>Figure 2:</t>
  </si>
  <si>
    <t>Average:</t>
  </si>
  <si>
    <t>Favourite Wins</t>
  </si>
  <si>
    <t>Frequency of Meetings</t>
  </si>
  <si>
    <t>Total Wins</t>
  </si>
  <si>
    <t>Favourite horses win 2 or 3 times per meeting more often than 0, 1, 4 or 5 times per meeting. On average, the favourite horse wins 2.38 times per meeting.</t>
  </si>
  <si>
    <t>The average starting prices per meeting for first and second place horses seem to be binomially distrubuted. The average starting prices shifts to higher values as the position of the horse increases.
For horses that achieve fifth position, the mode is &gt;20 which is higher than all other positions.</t>
  </si>
  <si>
    <t>Figure 4:</t>
  </si>
  <si>
    <t>Figure 3:</t>
  </si>
  <si>
    <t>Figure 5:</t>
  </si>
  <si>
    <t>Figure 6:</t>
  </si>
  <si>
    <t>Figure 7:</t>
  </si>
  <si>
    <t>Figure 8:</t>
  </si>
  <si>
    <t>Figure 9:</t>
  </si>
  <si>
    <t>Figure 10:</t>
  </si>
  <si>
    <t>Figure 11:</t>
  </si>
  <si>
    <t>Figure 12:</t>
  </si>
  <si>
    <t>Figure 13:</t>
  </si>
  <si>
    <t>Figure 14:</t>
  </si>
  <si>
    <t>Figure 15:</t>
  </si>
  <si>
    <t>Figure 16:</t>
  </si>
  <si>
    <t>Figure 17:</t>
  </si>
  <si>
    <t>Figure 18:</t>
  </si>
  <si>
    <t>Figure 19:</t>
  </si>
  <si>
    <t>Number of runners 
(x axis)</t>
  </si>
  <si>
    <t>Proportion of wins 
(y axis)</t>
  </si>
  <si>
    <t>Starting prices</t>
  </si>
  <si>
    <t>x</t>
  </si>
  <si>
    <t>total x</t>
  </si>
  <si>
    <r>
      <t>1</t>
    </r>
    <r>
      <rPr>
        <b/>
        <vertAlign val="superscript"/>
        <sz val="14"/>
        <color theme="0"/>
        <rFont val="Calibri (Body)"/>
      </rPr>
      <t>st</t>
    </r>
    <r>
      <rPr>
        <b/>
        <sz val="14"/>
        <color theme="0"/>
        <rFont val="Calibri"/>
        <family val="2"/>
        <scheme val="minor"/>
      </rPr>
      <t xml:space="preserve"> place starting prices</t>
    </r>
  </si>
  <si>
    <r>
      <t xml:space="preserve"> 2</t>
    </r>
    <r>
      <rPr>
        <b/>
        <vertAlign val="superscript"/>
        <sz val="14"/>
        <color theme="0"/>
        <rFont val="Calibri (Body)"/>
      </rPr>
      <t>nd</t>
    </r>
    <r>
      <rPr>
        <b/>
        <sz val="14"/>
        <color theme="0"/>
        <rFont val="Calibri"/>
        <family val="2"/>
        <scheme val="minor"/>
      </rPr>
      <t xml:space="preserve"> place starting prices</t>
    </r>
  </si>
  <si>
    <r>
      <t>3</t>
    </r>
    <r>
      <rPr>
        <b/>
        <vertAlign val="superscript"/>
        <sz val="14"/>
        <color theme="0"/>
        <rFont val="Calibri (Body)"/>
      </rPr>
      <t>rd</t>
    </r>
    <r>
      <rPr>
        <b/>
        <sz val="14"/>
        <color theme="0"/>
        <rFont val="Calibri"/>
        <family val="2"/>
        <scheme val="minor"/>
      </rPr>
      <t xml:space="preserve"> place starting prices</t>
    </r>
  </si>
  <si>
    <r>
      <t>4</t>
    </r>
    <r>
      <rPr>
        <b/>
        <vertAlign val="superscript"/>
        <sz val="14"/>
        <color theme="0"/>
        <rFont val="Calibri (Body)"/>
      </rPr>
      <t>th</t>
    </r>
    <r>
      <rPr>
        <b/>
        <sz val="14"/>
        <color theme="0"/>
        <rFont val="Calibri"/>
        <family val="2"/>
        <scheme val="minor"/>
      </rPr>
      <t xml:space="preserve"> place starting prices</t>
    </r>
  </si>
  <si>
    <r>
      <t>5</t>
    </r>
    <r>
      <rPr>
        <b/>
        <vertAlign val="superscript"/>
        <sz val="14"/>
        <color theme="0"/>
        <rFont val="Calibri (Body)"/>
      </rPr>
      <t>th</t>
    </r>
    <r>
      <rPr>
        <b/>
        <sz val="14"/>
        <color theme="0"/>
        <rFont val="Calibri"/>
        <family val="2"/>
        <scheme val="minor"/>
      </rPr>
      <t xml:space="preserve"> place starting prices</t>
    </r>
  </si>
  <si>
    <t>~</t>
  </si>
  <si>
    <t>Favourite's x to 1 odd if unplaced</t>
  </si>
  <si>
    <t>x to 1 odds on favourite</t>
  </si>
  <si>
    <t>Average x to 1 odds for 1st</t>
  </si>
  <si>
    <t>Average x to 1 odds for 2nd</t>
  </si>
  <si>
    <t>Average x to 1 odds for 3rd</t>
  </si>
  <si>
    <t>Average x to 1 odds for 4th</t>
  </si>
  <si>
    <t>Average x to 1 odds for 5th</t>
  </si>
  <si>
    <t>x total</t>
  </si>
  <si>
    <t>Year</t>
  </si>
  <si>
    <t>Horse</t>
  </si>
  <si>
    <t>Age</t>
  </si>
  <si>
    <t>Trainer</t>
  </si>
  <si>
    <t>Jockey</t>
  </si>
  <si>
    <t>SP</t>
  </si>
  <si>
    <t>Favourite</t>
  </si>
  <si>
    <t>Tiger Roll</t>
  </si>
  <si>
    <t>Gordon Elliott</t>
  </si>
  <si>
    <t>Davy Russell</t>
  </si>
  <si>
    <t>One For Arthur</t>
  </si>
  <si>
    <t>Lucinda Russell</t>
  </si>
  <si>
    <t>Derek Fox</t>
  </si>
  <si>
    <t>Rule The World</t>
  </si>
  <si>
    <t>Mouse Morris</t>
  </si>
  <si>
    <t>David Mullins</t>
  </si>
  <si>
    <t>Many Clouds</t>
  </si>
  <si>
    <t>Oliver Sherwood</t>
  </si>
  <si>
    <t>Leighton Aspell</t>
  </si>
  <si>
    <t>Pineau De Re</t>
  </si>
  <si>
    <t>Dr Richard Newland</t>
  </si>
  <si>
    <t>Auroras Encore</t>
  </si>
  <si>
    <t>Mrs S Smith</t>
  </si>
  <si>
    <t>Ryan Mania</t>
  </si>
  <si>
    <t>Neptune Collonges</t>
  </si>
  <si>
    <t>P Nicholls</t>
  </si>
  <si>
    <t>D Jacob</t>
  </si>
  <si>
    <t>Ballabriggs</t>
  </si>
  <si>
    <t>D McCain</t>
  </si>
  <si>
    <t>J Maguire</t>
  </si>
  <si>
    <t>Don’t Push It</t>
  </si>
  <si>
    <t>J O’Neill</t>
  </si>
  <si>
    <t>AP McCoy</t>
  </si>
  <si>
    <t>jf</t>
  </si>
  <si>
    <t>Mon Mome</t>
  </si>
  <si>
    <t>Miss V Williams</t>
  </si>
  <si>
    <t>L Treadwell</t>
  </si>
  <si>
    <t>Comply Or Die</t>
  </si>
  <si>
    <t>D E Pipe</t>
  </si>
  <si>
    <t>T Murphy</t>
  </si>
  <si>
    <t>Silver Birch</t>
  </si>
  <si>
    <t>G Elliott</t>
  </si>
  <si>
    <t>R M Power</t>
  </si>
  <si>
    <t>Numbersixvalverde</t>
  </si>
  <si>
    <t>M Brassil</t>
  </si>
  <si>
    <t>N P Madden</t>
  </si>
  <si>
    <t>Hedgehunter</t>
  </si>
  <si>
    <t>W P Mullins</t>
  </si>
  <si>
    <t>R Walsh</t>
  </si>
  <si>
    <t>f</t>
  </si>
  <si>
    <t>Amberleigh House</t>
  </si>
  <si>
    <t>G Lee</t>
  </si>
  <si>
    <t>Monty´s Pass</t>
  </si>
  <si>
    <t>JJ Mangan</t>
  </si>
  <si>
    <t>B J Geraghty</t>
  </si>
  <si>
    <t>Bindaree</t>
  </si>
  <si>
    <t>N A Twiston-Davies</t>
  </si>
  <si>
    <t>J Culloty</t>
  </si>
  <si>
    <t>Red Marauder</t>
  </si>
  <si>
    <t>N B Mason</t>
  </si>
  <si>
    <t>Richard Guest</t>
  </si>
  <si>
    <t>Papillon</t>
  </si>
  <si>
    <t>T M Walsh</t>
  </si>
  <si>
    <t>Bobbyjo</t>
  </si>
  <si>
    <t>T Carberry</t>
  </si>
  <si>
    <t>P Carberry</t>
  </si>
  <si>
    <t>Earth Summit</t>
  </si>
  <si>
    <t>C Llewellyn</t>
  </si>
  <si>
    <t>Lord Gyllene</t>
  </si>
  <si>
    <t>S A Brookshaw</t>
  </si>
  <si>
    <t>A Dobbin</t>
  </si>
  <si>
    <t>Rough Quest</t>
  </si>
  <si>
    <t>T Casey</t>
  </si>
  <si>
    <t>M A Fitzgerald</t>
  </si>
  <si>
    <t>Royal Athlete</t>
  </si>
  <si>
    <t>Mrs J Pitman</t>
  </si>
  <si>
    <t>J F Titley</t>
  </si>
  <si>
    <t>Miinnehoma</t>
  </si>
  <si>
    <t>M C Pipe</t>
  </si>
  <si>
    <t>R Dunwoody</t>
  </si>
  <si>
    <t>Party Politics</t>
  </si>
  <si>
    <t>N A Gaselee</t>
  </si>
  <si>
    <t>Seagram</t>
  </si>
  <si>
    <t>D H Barons</t>
  </si>
  <si>
    <t>N Hawke</t>
  </si>
  <si>
    <t>Mr Frisk</t>
  </si>
  <si>
    <t>K C Bailey</t>
  </si>
  <si>
    <t>Mr M Armytage</t>
  </si>
  <si>
    <t>Little Polveir</t>
  </si>
  <si>
    <t>G B Balding</t>
  </si>
  <si>
    <t>J Frost</t>
  </si>
  <si>
    <t>Rhyme ´N´ Reason</t>
  </si>
  <si>
    <t>D R C Elsworth</t>
  </si>
  <si>
    <t>B Powell</t>
  </si>
  <si>
    <t>Maori Venture</t>
  </si>
  <si>
    <t>A Turnell</t>
  </si>
  <si>
    <t>S Knight</t>
  </si>
  <si>
    <t>West Tip</t>
  </si>
  <si>
    <t>M Oliver</t>
  </si>
  <si>
    <t>Last Suspect</t>
  </si>
  <si>
    <t>T Forster</t>
  </si>
  <si>
    <t>H Davies</t>
  </si>
  <si>
    <t>Hallo Dandy</t>
  </si>
  <si>
    <t>G Richards</t>
  </si>
  <si>
    <t>N Doughty</t>
  </si>
  <si>
    <t>Corbiere</t>
  </si>
  <si>
    <t>B de Haan</t>
  </si>
  <si>
    <t>Grittar</t>
  </si>
  <si>
    <t>F Gilman</t>
  </si>
  <si>
    <t>Mr R Saunders</t>
  </si>
  <si>
    <t>Aldaniti</t>
  </si>
  <si>
    <t>J Gifford</t>
  </si>
  <si>
    <t>R Champion</t>
  </si>
  <si>
    <t>Ben Nevis</t>
  </si>
  <si>
    <t>Mr C Fenwick</t>
  </si>
  <si>
    <t>Rubstic</t>
  </si>
  <si>
    <t>S J Leadbetter</t>
  </si>
  <si>
    <t>M Barnes</t>
  </si>
  <si>
    <t>Lucius</t>
  </si>
  <si>
    <t>G W Richards</t>
  </si>
  <si>
    <t>B R Davies</t>
  </si>
  <si>
    <t>Red Rum</t>
  </si>
  <si>
    <t>T Stack</t>
  </si>
  <si>
    <t>Rag Trade</t>
  </si>
  <si>
    <t>T F Rimell</t>
  </si>
  <si>
    <t>J Burke</t>
  </si>
  <si>
    <t>L’Escargot</t>
  </si>
  <si>
    <t>D Moore</t>
  </si>
  <si>
    <t>B Fletcher</t>
  </si>
  <si>
    <t>Well To Do</t>
  </si>
  <si>
    <t>Capt. T A Forster</t>
  </si>
  <si>
    <t>G Thorner</t>
  </si>
  <si>
    <t>Specify</t>
  </si>
  <si>
    <t>J Sutcliffe</t>
  </si>
  <si>
    <t>J Cook</t>
  </si>
  <si>
    <t>Gay Trip</t>
  </si>
  <si>
    <t>P Taaffe</t>
  </si>
  <si>
    <t>Highland Wedding</t>
  </si>
  <si>
    <t>T Balding</t>
  </si>
  <si>
    <t>E Harty</t>
  </si>
  <si>
    <t>Red Alligator</t>
  </si>
  <si>
    <t>D Smith</t>
  </si>
  <si>
    <t>Foinavon</t>
  </si>
  <si>
    <t>J Kempton</t>
  </si>
  <si>
    <t>J Buckingham</t>
  </si>
  <si>
    <t>Anglo</t>
  </si>
  <si>
    <t>F Winter</t>
  </si>
  <si>
    <t>T Norman</t>
  </si>
  <si>
    <t>Jay Trump</t>
  </si>
  <si>
    <t>T Smith</t>
  </si>
  <si>
    <t>Team Spirit</t>
  </si>
  <si>
    <t>F Walwyn</t>
  </si>
  <si>
    <t>W Robinson</t>
  </si>
  <si>
    <t>Ayala</t>
  </si>
  <si>
    <t>K Piggott</t>
  </si>
  <si>
    <t>P Buckley</t>
  </si>
  <si>
    <t>Kilmore</t>
  </si>
  <si>
    <t>R Price</t>
  </si>
  <si>
    <t>Nicolaus Silver</t>
  </si>
  <si>
    <t>F Rimell</t>
  </si>
  <si>
    <t>B Beasley</t>
  </si>
  <si>
    <t>Merryman II</t>
  </si>
  <si>
    <t>N Crump</t>
  </si>
  <si>
    <t>G Scott</t>
  </si>
  <si>
    <t>Oxo</t>
  </si>
  <si>
    <t>M Scudamore</t>
  </si>
  <si>
    <t>W Stephenson</t>
  </si>
  <si>
    <t>Mr. What</t>
  </si>
  <si>
    <t>T Taaffe, Sr</t>
  </si>
  <si>
    <t>A Freeman</t>
  </si>
  <si>
    <t>Sundew</t>
  </si>
  <si>
    <t>F Hudson</t>
  </si>
  <si>
    <t>ESB</t>
  </si>
  <si>
    <t>D Dick</t>
  </si>
  <si>
    <t>Quare Times</t>
  </si>
  <si>
    <t>V O’Brien</t>
  </si>
  <si>
    <t>Royal Tan</t>
  </si>
  <si>
    <t>B Marshall</t>
  </si>
  <si>
    <t>Early Mist</t>
  </si>
  <si>
    <t>Teal</t>
  </si>
  <si>
    <t>A Thompson</t>
  </si>
  <si>
    <t>Nickel Coin</t>
  </si>
  <si>
    <t>J O’Donoghue</t>
  </si>
  <si>
    <t>J Bullock</t>
  </si>
  <si>
    <t>Freebooter</t>
  </si>
  <si>
    <t>B Renton</t>
  </si>
  <si>
    <t>J Power</t>
  </si>
  <si>
    <t>Win Frequency</t>
  </si>
  <si>
    <t>total</t>
  </si>
  <si>
    <t>Decade</t>
  </si>
  <si>
    <t>Average of Age</t>
  </si>
  <si>
    <t>https://www.grandnational.org.uk/previous-winners.php</t>
  </si>
  <si>
    <t>distribution of winning starting prices</t>
  </si>
  <si>
    <t>distribution of winning weight classes</t>
  </si>
  <si>
    <t>Grand Nationals Previous Winners since 1950</t>
  </si>
  <si>
    <t>distribution of win frequency over age group</t>
  </si>
  <si>
    <t>Figure 20:</t>
  </si>
  <si>
    <t>Figure 21:</t>
  </si>
  <si>
    <t>Figure 22:</t>
  </si>
  <si>
    <t>As seen in figure 20, the modal value of the distribution of win per age group is 9. There isn't really a visible trend between win frequency and age due to the lack of data, but we can assume that as the age tends to a higher number, the win frequency of the horse decreases. From figure 21, we can conclude that 52% of the grand national wins is of the age 9 and 10. Figure 22 supports this by showing that in the average age per decade the distrubution of wins tends to be between 9.2-10.2 . From this data, we can conclude that punters should generally aim for horses with ages between the range of 9-10, as the statistical data found from previous winners supports this.</t>
  </si>
  <si>
    <t>Figure 23:</t>
  </si>
  <si>
    <t>Figure 24:</t>
  </si>
  <si>
    <t>Figure 25:</t>
  </si>
  <si>
    <t>average weight</t>
  </si>
  <si>
    <t>Winning weight classes (kg)</t>
  </si>
  <si>
    <t>Weight (kg)</t>
  </si>
  <si>
    <t xml:space="preserve"> Class No.</t>
  </si>
  <si>
    <t>Starting Prices Class</t>
  </si>
  <si>
    <t>Class No.</t>
  </si>
  <si>
    <r>
      <t>As seen from figure 24, the distribution of the winning weight class shows that the modal weight class is 5 (67.5kg</t>
    </r>
    <r>
      <rPr>
        <sz val="14"/>
        <color theme="1"/>
        <rFont val="Calibri"/>
        <family val="2"/>
      </rPr>
      <t>≤</t>
    </r>
    <r>
      <rPr>
        <sz val="14"/>
        <color theme="1"/>
        <rFont val="Calibri"/>
        <family val="2"/>
        <scheme val="minor"/>
      </rPr>
      <t>x&lt;70kg). In terms of trend, it's visible from the distribution that as the weight classes increases after 6 (that being over 70kg), the win frequency of horses tend to decline. Figure 25 demonstrates this as the class 4&amp;5 together makes up 55% of the wins overall the Grand Nationals, and that and further classes decreases in win percentage. From this, we can conclude that with the statistical data we have gathered, that the punters should generally aim for horses with the weight class of 4 or 5 as their win frequency comes out highest out of any other classes.</t>
    </r>
  </si>
  <si>
    <r>
      <t xml:space="preserve">The trend that figure 23 generally shows is that as the starting price class increases, the win frequency decreases. Since the modal starting price class is 15 (14 </t>
    </r>
    <r>
      <rPr>
        <sz val="14"/>
        <color theme="1"/>
        <rFont val="Calibri"/>
        <family val="2"/>
      </rPr>
      <t>≤ x &lt; 15), punters should aim to bet within that class to maximise their potential winnings.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</si>
</sst>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0.0"/>
  </numFmts>
  <fonts count="32">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sz val="28"/>
      <color theme="1"/>
      <name val="Abadi MT Condensed Extra Bold"/>
    </font>
    <font>
      <sz val="36"/>
      <color theme="1"/>
      <name val="Abadi MT Condensed Extra Bold"/>
    </font>
    <font>
      <sz val="14"/>
      <color theme="1"/>
      <name val="Calibri"/>
      <family val="2"/>
      <scheme val="minor"/>
    </font>
    <font>
      <sz val="16"/>
      <color theme="1"/>
      <name val="Calibri"/>
      <family val="2"/>
      <scheme val="minor"/>
    </font>
    <font>
      <b/>
      <sz val="11"/>
      <color theme="0"/>
      <name val="Calibri"/>
      <family val="2"/>
      <scheme val="minor"/>
    </font>
    <font>
      <b/>
      <sz val="14"/>
      <color theme="0"/>
      <name val="Calibri"/>
      <family val="2"/>
      <scheme val="minor"/>
    </font>
    <font>
      <sz val="20"/>
      <color theme="1"/>
      <name val="Calibri"/>
      <family val="2"/>
      <scheme val="minor"/>
    </font>
    <font>
      <sz val="18"/>
      <color theme="1"/>
      <name val="Calibri"/>
      <family val="2"/>
      <scheme val="minor"/>
    </font>
    <font>
      <b/>
      <sz val="36"/>
      <color theme="1"/>
      <name val="Calibri"/>
      <family val="2"/>
      <scheme val="minor"/>
    </font>
    <font>
      <b/>
      <sz val="16"/>
      <color theme="1"/>
      <name val="Calibri"/>
      <family val="2"/>
      <scheme val="minor"/>
    </font>
    <font>
      <b/>
      <sz val="18"/>
      <color theme="1"/>
      <name val="Calibri"/>
      <family val="2"/>
      <scheme val="minor"/>
    </font>
    <font>
      <sz val="11"/>
      <color rgb="FFFF0000"/>
      <name val="Calibri"/>
      <family val="2"/>
      <scheme val="minor"/>
    </font>
    <font>
      <sz val="20"/>
      <color rgb="FF595959"/>
      <name val="Calibri"/>
      <family val="2"/>
      <scheme val="minor"/>
    </font>
    <font>
      <vertAlign val="superscript"/>
      <sz val="20"/>
      <color rgb="FF595959"/>
      <name val="Calibri"/>
      <family val="2"/>
      <scheme val="minor"/>
    </font>
    <font>
      <vertAlign val="superscript"/>
      <sz val="14"/>
      <color theme="1"/>
      <name val="Calibri (Body)"/>
    </font>
    <font>
      <sz val="11"/>
      <name val="Calibri"/>
      <family val="2"/>
      <scheme val="minor"/>
    </font>
    <font>
      <b/>
      <sz val="12"/>
      <color theme="1"/>
      <name val="Calibri"/>
      <family val="2"/>
      <scheme val="minor"/>
    </font>
    <font>
      <sz val="36"/>
      <color theme="1"/>
      <name val="Franklin Gothic Demi"/>
      <family val="2"/>
    </font>
    <font>
      <sz val="36"/>
      <color theme="1"/>
      <name val="Calibri"/>
      <family val="2"/>
      <scheme val="minor"/>
    </font>
    <font>
      <b/>
      <vertAlign val="superscript"/>
      <sz val="14"/>
      <color theme="0"/>
      <name val="Calibri (Body)"/>
    </font>
    <font>
      <sz val="14"/>
      <color theme="0"/>
      <name val="Calibri"/>
      <family val="2"/>
      <scheme val="minor"/>
    </font>
    <font>
      <sz val="30"/>
      <color theme="1"/>
      <name val="Franklin Gothic Demi"/>
      <family val="2"/>
    </font>
    <font>
      <sz val="11"/>
      <color theme="0"/>
      <name val="Calibri"/>
      <family val="2"/>
      <scheme val="minor"/>
    </font>
    <font>
      <u/>
      <sz val="11"/>
      <color theme="10"/>
      <name val="Calibri"/>
      <family val="2"/>
      <scheme val="minor"/>
    </font>
    <font>
      <b/>
      <sz val="28"/>
      <color theme="1"/>
      <name val="Calibri"/>
      <family val="2"/>
      <scheme val="minor"/>
    </font>
    <font>
      <sz val="14"/>
      <color theme="1"/>
      <name val="Calibri"/>
      <family val="2"/>
    </font>
  </fonts>
  <fills count="6">
    <fill>
      <patternFill patternType="none"/>
    </fill>
    <fill>
      <patternFill patternType="gray125"/>
    </fill>
    <fill>
      <patternFill patternType="solid">
        <fgColor rgb="FF811B7F"/>
        <bgColor indexed="64"/>
      </patternFill>
    </fill>
    <fill>
      <patternFill patternType="solid">
        <fgColor theme="2"/>
        <bgColor indexed="64"/>
      </patternFill>
    </fill>
    <fill>
      <patternFill patternType="solid">
        <fgColor theme="0"/>
        <bgColor indexed="64"/>
      </patternFill>
    </fill>
    <fill>
      <patternFill patternType="solid">
        <fgColor rgb="FF811B7F"/>
        <bgColor rgb="FF811B7F"/>
      </patternFill>
    </fill>
  </fills>
  <borders count="23">
    <border>
      <left/>
      <right/>
      <top/>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right/>
      <top/>
      <bottom style="medium">
        <color auto="1"/>
      </bottom>
      <diagonal/>
    </border>
    <border>
      <left/>
      <right/>
      <top style="medium">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bottom/>
      <diagonal/>
    </border>
    <border>
      <left/>
      <right/>
      <top style="thin">
        <color auto="1"/>
      </top>
      <bottom/>
      <diagonal/>
    </border>
    <border>
      <left/>
      <right/>
      <top style="thin">
        <color auto="1"/>
      </top>
      <bottom style="thin">
        <color auto="1"/>
      </bottom>
      <diagonal/>
    </border>
    <border>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top/>
      <bottom/>
      <diagonal/>
    </border>
    <border>
      <left style="medium">
        <color auto="1"/>
      </left>
      <right/>
      <top style="medium">
        <color auto="1"/>
      </top>
      <bottom style="medium">
        <color auto="1"/>
      </bottom>
      <diagonal/>
    </border>
    <border>
      <left/>
      <right/>
      <top/>
      <bottom style="thick">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29" fillId="0" borderId="0" applyNumberFormat="0" applyFill="0" applyBorder="0" applyAlignment="0" applyProtection="0"/>
  </cellStyleXfs>
  <cellXfs count="336">
    <xf numFmtId="0" fontId="0" fillId="0" borderId="0" xfId="0"/>
    <xf numFmtId="1" fontId="0" fillId="0" borderId="0" xfId="0" applyNumberFormat="1" applyAlignment="1">
      <alignment horizontal="center"/>
    </xf>
    <xf numFmtId="1" fontId="0" fillId="0" borderId="0" xfId="0" quotePrefix="1" applyNumberFormat="1" applyAlignment="1">
      <alignment horizontal="center"/>
    </xf>
    <xf numFmtId="13" fontId="0" fillId="0" borderId="0" xfId="0" applyNumberFormat="1" applyAlignment="1">
      <alignment horizontal="center"/>
    </xf>
    <xf numFmtId="13" fontId="3" fillId="0" borderId="0" xfId="0" applyNumberFormat="1" applyFont="1" applyAlignment="1">
      <alignment horizontal="center"/>
    </xf>
    <xf numFmtId="13" fontId="0" fillId="0" borderId="0" xfId="0" applyNumberFormat="1"/>
    <xf numFmtId="1" fontId="0" fillId="0" borderId="0" xfId="0" applyNumberFormat="1"/>
    <xf numFmtId="12" fontId="0" fillId="0" borderId="0" xfId="0" applyNumberFormat="1"/>
    <xf numFmtId="1" fontId="4" fillId="0" borderId="0" xfId="0" applyNumberFormat="1" applyFont="1" applyAlignment="1"/>
    <xf numFmtId="1" fontId="0" fillId="0" borderId="0" xfId="0" applyNumberFormat="1" applyAlignment="1">
      <alignment horizontal="center" wrapText="1"/>
    </xf>
    <xf numFmtId="0" fontId="0" fillId="0" borderId="0" xfId="0" applyFill="1" applyBorder="1" applyAlignment="1"/>
    <xf numFmtId="0" fontId="0" fillId="0" borderId="5" xfId="0" applyFill="1" applyBorder="1" applyAlignment="1"/>
    <xf numFmtId="0" fontId="5" fillId="0" borderId="6" xfId="0" applyFont="1" applyFill="1" applyBorder="1" applyAlignment="1">
      <alignment horizontal="center"/>
    </xf>
    <xf numFmtId="0" fontId="5" fillId="0" borderId="6" xfId="0" applyFont="1" applyFill="1" applyBorder="1" applyAlignment="1">
      <alignment horizontal="centerContinuous"/>
    </xf>
    <xf numFmtId="0" fontId="0" fillId="0" borderId="0" xfId="0" applyNumberFormat="1"/>
    <xf numFmtId="0" fontId="0" fillId="0" borderId="0" xfId="0" applyBorder="1"/>
    <xf numFmtId="0" fontId="0" fillId="0" borderId="7" xfId="0" applyBorder="1"/>
    <xf numFmtId="0" fontId="0" fillId="0" borderId="10" xfId="0" applyBorder="1"/>
    <xf numFmtId="0" fontId="0" fillId="0" borderId="12" xfId="0" applyBorder="1"/>
    <xf numFmtId="0" fontId="0" fillId="0" borderId="5" xfId="0" applyBorder="1"/>
    <xf numFmtId="0" fontId="2" fillId="0" borderId="0" xfId="0" applyFont="1"/>
    <xf numFmtId="0" fontId="8" fillId="0" borderId="0" xfId="0" applyFont="1"/>
    <xf numFmtId="0" fontId="2" fillId="0" borderId="0" xfId="0" applyFont="1" applyAlignment="1">
      <alignment horizontal="center" vertical="center"/>
    </xf>
    <xf numFmtId="0" fontId="0" fillId="0" borderId="13" xfId="0" applyBorder="1"/>
    <xf numFmtId="0" fontId="8" fillId="0" borderId="0" xfId="0" applyFont="1" applyBorder="1" applyAlignment="1"/>
    <xf numFmtId="0" fontId="8" fillId="0" borderId="0" xfId="0" applyFont="1" applyBorder="1"/>
    <xf numFmtId="0" fontId="8" fillId="0" borderId="0" xfId="0" applyFont="1" applyBorder="1" applyAlignment="1">
      <alignment wrapText="1"/>
    </xf>
    <xf numFmtId="0" fontId="8" fillId="0" borderId="0" xfId="0" applyFont="1" applyBorder="1" applyAlignment="1">
      <alignment vertical="center"/>
    </xf>
    <xf numFmtId="0" fontId="6" fillId="0" borderId="0" xfId="0" applyFont="1" applyBorder="1" applyAlignment="1"/>
    <xf numFmtId="0" fontId="9" fillId="0" borderId="0" xfId="0" applyFont="1" applyBorder="1" applyAlignment="1">
      <alignment vertical="top"/>
    </xf>
    <xf numFmtId="0" fontId="13" fillId="0" borderId="11" xfId="0" applyFont="1" applyBorder="1" applyAlignment="1">
      <alignment vertical="top"/>
    </xf>
    <xf numFmtId="1" fontId="0" fillId="0" borderId="0" xfId="0" quotePrefix="1" applyNumberFormat="1" applyFont="1" applyFill="1" applyBorder="1" applyAlignment="1">
      <alignment horizontal="center"/>
    </xf>
    <xf numFmtId="13" fontId="0" fillId="0" borderId="0" xfId="0" applyNumberFormat="1" applyFont="1" applyFill="1" applyBorder="1" applyAlignment="1">
      <alignment horizontal="center"/>
    </xf>
    <xf numFmtId="1" fontId="0" fillId="0" borderId="0" xfId="0" applyNumberFormat="1" applyFont="1" applyFill="1" applyBorder="1" applyAlignment="1">
      <alignment horizontal="center"/>
    </xf>
    <xf numFmtId="0" fontId="9" fillId="0" borderId="0" xfId="0" applyFont="1"/>
    <xf numFmtId="1" fontId="9" fillId="0" borderId="0" xfId="0" applyNumberFormat="1" applyFont="1" applyFill="1" applyBorder="1" applyAlignment="1">
      <alignment horizontal="center" vertical="center" wrapText="1"/>
    </xf>
    <xf numFmtId="13" fontId="9" fillId="0" borderId="0" xfId="0" applyNumberFormat="1" applyFont="1" applyFill="1" applyBorder="1" applyAlignment="1">
      <alignment horizontal="center" vertical="center" wrapText="1"/>
    </xf>
    <xf numFmtId="0" fontId="9" fillId="0" borderId="5" xfId="0" applyFont="1" applyBorder="1" applyAlignment="1"/>
    <xf numFmtId="0" fontId="9" fillId="0" borderId="0" xfId="0" applyFont="1" applyBorder="1" applyAlignment="1"/>
    <xf numFmtId="0" fontId="9" fillId="0" borderId="0" xfId="0" applyFont="1" applyBorder="1" applyAlignment="1">
      <alignment horizontal="left"/>
    </xf>
    <xf numFmtId="0" fontId="7" fillId="0" borderId="7" xfId="0" applyFont="1" applyBorder="1" applyAlignment="1">
      <alignment vertical="top"/>
    </xf>
    <xf numFmtId="0" fontId="9" fillId="0" borderId="12" xfId="0" applyFont="1" applyBorder="1" applyAlignment="1"/>
    <xf numFmtId="0" fontId="0" fillId="0" borderId="11" xfId="0" applyBorder="1"/>
    <xf numFmtId="0" fontId="7" fillId="0" borderId="8" xfId="0" applyFont="1" applyBorder="1" applyAlignment="1">
      <alignment vertical="top"/>
    </xf>
    <xf numFmtId="0" fontId="9" fillId="0" borderId="10" xfId="0" applyFont="1" applyBorder="1" applyAlignment="1"/>
    <xf numFmtId="0" fontId="0" fillId="0" borderId="0" xfId="0" applyFont="1" applyFill="1" applyBorder="1" applyAlignment="1">
      <alignment horizontal="center"/>
    </xf>
    <xf numFmtId="12" fontId="0" fillId="0" borderId="0" xfId="0" applyNumberFormat="1" applyFont="1" applyFill="1" applyBorder="1" applyAlignment="1">
      <alignment horizontal="center"/>
    </xf>
    <xf numFmtId="0" fontId="12" fillId="0" borderId="0" xfId="0" applyFont="1" applyBorder="1" applyAlignment="1">
      <alignment horizontal="left" vertical="center" wrapText="1" indent="1"/>
    </xf>
    <xf numFmtId="0" fontId="4" fillId="0" borderId="0" xfId="0" applyFont="1"/>
    <xf numFmtId="1" fontId="4" fillId="0" borderId="0" xfId="0" applyNumberFormat="1" applyFont="1" applyFill="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0" xfId="0" applyFont="1" applyFill="1" applyBorder="1" applyAlignment="1">
      <alignment horizontal="center" vertical="center"/>
    </xf>
    <xf numFmtId="1" fontId="2" fillId="0" borderId="0" xfId="0" quotePrefix="1" applyNumberFormat="1" applyFont="1" applyFill="1" applyBorder="1" applyAlignment="1">
      <alignment horizontal="center"/>
    </xf>
    <xf numFmtId="1" fontId="2" fillId="0" borderId="0" xfId="0" applyNumberFormat="1" applyFont="1" applyFill="1" applyBorder="1" applyAlignment="1">
      <alignment horizontal="center"/>
    </xf>
    <xf numFmtId="13" fontId="2" fillId="0" borderId="0" xfId="0" applyNumberFormat="1" applyFont="1" applyFill="1" applyBorder="1" applyAlignment="1">
      <alignment horizontal="center"/>
    </xf>
    <xf numFmtId="0" fontId="12" fillId="0" borderId="8" xfId="0" applyFont="1" applyBorder="1" applyAlignment="1">
      <alignment vertical="center" wrapText="1"/>
    </xf>
    <xf numFmtId="0" fontId="12" fillId="0" borderId="0" xfId="0" applyFont="1" applyBorder="1" applyAlignment="1">
      <alignment vertical="center" wrapText="1"/>
    </xf>
    <xf numFmtId="1" fontId="16" fillId="0" borderId="0" xfId="0" applyNumberFormat="1" applyFont="1" applyAlignment="1"/>
    <xf numFmtId="1" fontId="8" fillId="0" borderId="0" xfId="0" quotePrefix="1" applyNumberFormat="1" applyFont="1" applyFill="1" applyBorder="1" applyAlignment="1">
      <alignment horizontal="center"/>
    </xf>
    <xf numFmtId="1" fontId="8" fillId="0" borderId="0" xfId="0" applyNumberFormat="1" applyFont="1" applyFill="1" applyBorder="1" applyAlignment="1">
      <alignment horizontal="center"/>
    </xf>
    <xf numFmtId="0" fontId="8" fillId="0" borderId="0" xfId="0" applyFont="1" applyFill="1" applyBorder="1" applyAlignment="1">
      <alignment horizontal="center"/>
    </xf>
    <xf numFmtId="0" fontId="8" fillId="0" borderId="0" xfId="0" applyFont="1" applyFill="1" applyBorder="1" applyAlignment="1">
      <alignment horizontal="center" vertical="center"/>
    </xf>
    <xf numFmtId="12" fontId="8" fillId="0" borderId="0" xfId="0" applyNumberFormat="1" applyFont="1" applyFill="1" applyBorder="1" applyAlignment="1">
      <alignment horizontal="center"/>
    </xf>
    <xf numFmtId="13" fontId="8" fillId="0" borderId="0" xfId="0" applyNumberFormat="1" applyFont="1" applyFill="1" applyBorder="1" applyAlignment="1">
      <alignment horizontal="center"/>
    </xf>
    <xf numFmtId="1" fontId="15" fillId="0" borderId="0" xfId="0" applyNumberFormat="1" applyFont="1" applyFill="1" applyBorder="1" applyAlignment="1">
      <alignment horizontal="center" vertical="center" wrapText="1"/>
    </xf>
    <xf numFmtId="12" fontId="15" fillId="0" borderId="0" xfId="0" applyNumberFormat="1" applyFont="1" applyFill="1" applyBorder="1" applyAlignment="1">
      <alignment horizontal="center" vertical="center" wrapText="1"/>
    </xf>
    <xf numFmtId="0" fontId="17" fillId="0" borderId="0" xfId="0" applyFont="1" applyFill="1" applyBorder="1" applyAlignment="1"/>
    <xf numFmtId="0" fontId="17" fillId="0" borderId="5" xfId="0" applyFont="1" applyFill="1" applyBorder="1" applyAlignment="1"/>
    <xf numFmtId="1" fontId="13" fillId="0" borderId="0" xfId="0" applyNumberFormat="1" applyFont="1" applyAlignment="1">
      <alignment horizontal="left" wrapText="1" indent="2"/>
    </xf>
    <xf numFmtId="12" fontId="0" fillId="0" borderId="0" xfId="0" applyNumberFormat="1" applyAlignment="1">
      <alignment horizontal="left" indent="2"/>
    </xf>
    <xf numFmtId="0" fontId="0" fillId="0" borderId="0" xfId="0" applyAlignment="1">
      <alignment horizontal="left" indent="2"/>
    </xf>
    <xf numFmtId="1" fontId="0" fillId="0" borderId="0" xfId="0" applyNumberFormat="1" applyAlignment="1">
      <alignment horizontal="left" indent="2"/>
    </xf>
    <xf numFmtId="0" fontId="0" fillId="0" borderId="0" xfId="0" applyAlignment="1">
      <alignment horizontal="left" vertical="center" indent="2"/>
    </xf>
    <xf numFmtId="1" fontId="13" fillId="0" borderId="0" xfId="0" applyNumberFormat="1" applyFont="1" applyAlignment="1">
      <alignment horizontal="left" wrapText="1" indent="3"/>
    </xf>
    <xf numFmtId="1" fontId="0" fillId="0" borderId="0" xfId="0" quotePrefix="1" applyNumberFormat="1" applyAlignment="1">
      <alignment horizontal="left" indent="2"/>
    </xf>
    <xf numFmtId="1" fontId="16" fillId="0" borderId="0" xfId="0" applyNumberFormat="1" applyFont="1" applyAlignment="1">
      <alignment vertical="top"/>
    </xf>
    <xf numFmtId="13" fontId="15" fillId="0" borderId="0" xfId="0" applyNumberFormat="1" applyFont="1" applyFill="1" applyBorder="1" applyAlignment="1">
      <alignment horizontal="center" vertical="center" wrapText="1"/>
    </xf>
    <xf numFmtId="0" fontId="4" fillId="0" borderId="0" xfId="0" applyFont="1" applyFill="1" applyBorder="1" applyAlignment="1">
      <alignment horizontal="center"/>
    </xf>
    <xf numFmtId="0" fontId="4" fillId="3" borderId="14" xfId="0" applyFont="1" applyFill="1" applyBorder="1" applyAlignment="1">
      <alignment horizontal="center"/>
    </xf>
    <xf numFmtId="0" fontId="4" fillId="4" borderId="16" xfId="0" applyFont="1" applyFill="1" applyBorder="1" applyAlignment="1">
      <alignment horizontal="center"/>
    </xf>
    <xf numFmtId="12" fontId="4" fillId="0" borderId="0" xfId="0" applyNumberFormat="1" applyFont="1" applyFill="1" applyBorder="1" applyAlignment="1">
      <alignment horizontal="center"/>
    </xf>
    <xf numFmtId="13" fontId="4" fillId="0" borderId="0" xfId="0" applyNumberFormat="1" applyFont="1" applyFill="1" applyBorder="1" applyAlignment="1">
      <alignment horizontal="center"/>
    </xf>
    <xf numFmtId="0" fontId="8" fillId="0" borderId="0" xfId="0" applyFont="1" applyFill="1" applyBorder="1"/>
    <xf numFmtId="0" fontId="8" fillId="0" borderId="0" xfId="0" applyFont="1" applyFill="1" applyBorder="1" applyAlignment="1">
      <alignment horizontal="center" vertical="center" wrapText="1"/>
    </xf>
    <xf numFmtId="0" fontId="9" fillId="0" borderId="5" xfId="0" applyFont="1" applyBorder="1" applyAlignment="1">
      <alignment horizontal="left"/>
    </xf>
    <xf numFmtId="0" fontId="9" fillId="0" borderId="11" xfId="0" applyFont="1" applyBorder="1" applyAlignment="1">
      <alignment horizontal="left"/>
    </xf>
    <xf numFmtId="0" fontId="18" fillId="0" borderId="0" xfId="0" applyFont="1" applyAlignment="1">
      <alignment horizontal="left" vertical="top" readingOrder="1"/>
    </xf>
    <xf numFmtId="0" fontId="8" fillId="0" borderId="0" xfId="0" applyFont="1" applyAlignment="1">
      <alignment horizontal="left" vertical="top" wrapText="1"/>
    </xf>
    <xf numFmtId="12" fontId="9" fillId="0" borderId="0" xfId="0" applyNumberFormat="1" applyFont="1" applyFill="1" applyBorder="1" applyAlignment="1">
      <alignment horizontal="center" vertical="center" wrapText="1"/>
    </xf>
    <xf numFmtId="0" fontId="9" fillId="0" borderId="0" xfId="0" applyNumberFormat="1" applyFont="1" applyFill="1" applyBorder="1" applyAlignment="1">
      <alignment horizontal="center" vertical="center" wrapText="1"/>
    </xf>
    <xf numFmtId="12" fontId="0" fillId="0" borderId="0" xfId="0" applyNumberFormat="1" applyBorder="1"/>
    <xf numFmtId="12" fontId="2" fillId="0" borderId="0" xfId="0" applyNumberFormat="1" applyFont="1"/>
    <xf numFmtId="0" fontId="4" fillId="3" borderId="14" xfId="0" applyFont="1" applyFill="1" applyBorder="1"/>
    <xf numFmtId="0" fontId="4" fillId="4" borderId="17" xfId="0" applyFont="1" applyFill="1" applyBorder="1"/>
    <xf numFmtId="0" fontId="9" fillId="0" borderId="0" xfId="0" applyFont="1" applyAlignment="1">
      <alignment horizontal="center" vertical="center" wrapText="1"/>
    </xf>
    <xf numFmtId="0" fontId="8" fillId="0" borderId="0" xfId="0" applyFont="1" applyAlignment="1">
      <alignment horizontal="center" vertical="center" wrapText="1"/>
    </xf>
    <xf numFmtId="12" fontId="8" fillId="0" borderId="0" xfId="0" applyNumberFormat="1" applyFont="1" applyAlignment="1">
      <alignment horizontal="center" vertical="center" wrapText="1"/>
    </xf>
    <xf numFmtId="0" fontId="12" fillId="0" borderId="5" xfId="0" applyFont="1" applyBorder="1" applyAlignment="1">
      <alignment vertical="center" wrapText="1"/>
    </xf>
    <xf numFmtId="0" fontId="0" fillId="0" borderId="0" xfId="0" applyNumberFormat="1" applyBorder="1"/>
    <xf numFmtId="0" fontId="12" fillId="0" borderId="5" xfId="0" applyFont="1" applyBorder="1" applyAlignment="1">
      <alignment horizontal="left" vertical="center" wrapText="1" indent="1"/>
    </xf>
    <xf numFmtId="0" fontId="8" fillId="0" borderId="0" xfId="0" applyNumberFormat="1" applyFont="1" applyFill="1" applyBorder="1" applyAlignment="1">
      <alignment horizontal="center"/>
    </xf>
    <xf numFmtId="12" fontId="8" fillId="0" borderId="0" xfId="0" applyNumberFormat="1" applyFont="1" applyFill="1" applyBorder="1"/>
    <xf numFmtId="0" fontId="4" fillId="0" borderId="0" xfId="0" applyFont="1" applyFill="1" applyBorder="1"/>
    <xf numFmtId="12" fontId="8" fillId="0" borderId="0" xfId="0" quotePrefix="1" applyNumberFormat="1" applyFont="1" applyFill="1" applyBorder="1" applyAlignment="1">
      <alignment horizontal="center"/>
    </xf>
    <xf numFmtId="0" fontId="4" fillId="0" borderId="0" xfId="0" applyNumberFormat="1" applyFont="1" applyFill="1" applyBorder="1" applyAlignment="1">
      <alignment horizontal="center"/>
    </xf>
    <xf numFmtId="12" fontId="4" fillId="4" borderId="17" xfId="0" applyNumberFormat="1" applyFont="1" applyFill="1" applyBorder="1"/>
    <xf numFmtId="164" fontId="0" fillId="0" borderId="0" xfId="0" applyNumberFormat="1"/>
    <xf numFmtId="0" fontId="16" fillId="0" borderId="0" xfId="0" applyFont="1" applyAlignment="1">
      <alignment horizontal="left" vertical="top"/>
    </xf>
    <xf numFmtId="0" fontId="21" fillId="0" borderId="5" xfId="0" applyFont="1" applyFill="1" applyBorder="1"/>
    <xf numFmtId="0" fontId="21" fillId="0" borderId="10" xfId="0" applyFont="1" applyFill="1" applyBorder="1"/>
    <xf numFmtId="0" fontId="21" fillId="0" borderId="0" xfId="0" applyFont="1" applyFill="1" applyBorder="1"/>
    <xf numFmtId="0" fontId="21" fillId="0" borderId="0" xfId="0" applyFont="1" applyFill="1" applyBorder="1" applyAlignment="1">
      <alignment horizontal="center" vertical="center"/>
    </xf>
    <xf numFmtId="0" fontId="21" fillId="0" borderId="12" xfId="0" applyFont="1" applyFill="1" applyBorder="1"/>
    <xf numFmtId="0" fontId="0" fillId="4" borderId="0" xfId="0" applyFill="1"/>
    <xf numFmtId="12" fontId="0" fillId="4" borderId="4" xfId="0" applyNumberFormat="1" applyFill="1" applyBorder="1"/>
    <xf numFmtId="0" fontId="0" fillId="4" borderId="0" xfId="0" applyFill="1" applyBorder="1"/>
    <xf numFmtId="0" fontId="0" fillId="4" borderId="0" xfId="0" applyFill="1" applyBorder="1" applyAlignment="1">
      <alignment horizontal="center" vertical="center"/>
    </xf>
    <xf numFmtId="0" fontId="0" fillId="4" borderId="12" xfId="0" applyFill="1" applyBorder="1"/>
    <xf numFmtId="12" fontId="0" fillId="4" borderId="9" xfId="0" applyNumberFormat="1" applyFill="1" applyBorder="1"/>
    <xf numFmtId="0" fontId="0" fillId="4" borderId="8" xfId="0" applyFill="1" applyBorder="1"/>
    <xf numFmtId="0" fontId="0" fillId="4" borderId="8" xfId="0" applyFill="1" applyBorder="1" applyAlignment="1">
      <alignment horizontal="center" vertical="center"/>
    </xf>
    <xf numFmtId="0" fontId="0" fillId="4" borderId="7" xfId="0" applyFill="1" applyBorder="1"/>
    <xf numFmtId="0" fontId="3" fillId="4" borderId="0" xfId="0" applyFont="1" applyFill="1"/>
    <xf numFmtId="0" fontId="0" fillId="4" borderId="5" xfId="0" applyFill="1" applyBorder="1"/>
    <xf numFmtId="1" fontId="16" fillId="0" borderId="0" xfId="0" applyNumberFormat="1" applyFont="1" applyAlignment="1">
      <alignment horizontal="left" vertical="center" wrapText="1" indent="3"/>
    </xf>
    <xf numFmtId="1" fontId="9" fillId="0" borderId="0" xfId="0" applyNumberFormat="1" applyFont="1" applyAlignment="1">
      <alignment horizontal="left" vertical="center" wrapText="1"/>
    </xf>
    <xf numFmtId="0" fontId="2" fillId="4" borderId="0" xfId="0" applyFont="1" applyFill="1"/>
    <xf numFmtId="0" fontId="0" fillId="0" borderId="0" xfId="0" applyBorder="1" applyAlignment="1"/>
    <xf numFmtId="0" fontId="0" fillId="0" borderId="5" xfId="0" applyBorder="1" applyAlignment="1"/>
    <xf numFmtId="0" fontId="0" fillId="0" borderId="11" xfId="0" applyBorder="1" applyAlignment="1"/>
    <xf numFmtId="1" fontId="0" fillId="0" borderId="0" xfId="0" applyNumberFormat="1" applyAlignment="1">
      <alignment horizontal="left" indent="4"/>
    </xf>
    <xf numFmtId="0" fontId="8" fillId="4" borderId="0" xfId="0" applyFont="1" applyFill="1" applyAlignment="1">
      <alignment horizontal="center"/>
    </xf>
    <xf numFmtId="0" fontId="9" fillId="0" borderId="0" xfId="0" applyFont="1" applyAlignment="1">
      <alignment horizontal="center" vertical="center"/>
    </xf>
    <xf numFmtId="0" fontId="2" fillId="0" borderId="0" xfId="0" applyFont="1" applyAlignment="1"/>
    <xf numFmtId="0" fontId="8" fillId="3" borderId="14" xfId="0" applyFont="1" applyFill="1" applyBorder="1"/>
    <xf numFmtId="0" fontId="8" fillId="4" borderId="17" xfId="0" applyFont="1" applyFill="1" applyBorder="1"/>
    <xf numFmtId="0" fontId="8" fillId="4" borderId="15" xfId="0" applyFont="1" applyFill="1" applyBorder="1"/>
    <xf numFmtId="0" fontId="0" fillId="0" borderId="0" xfId="0" applyBorder="1" applyAlignment="1">
      <alignment horizontal="center"/>
    </xf>
    <xf numFmtId="164" fontId="9" fillId="0" borderId="0" xfId="0" applyNumberFormat="1" applyFont="1" applyAlignment="1">
      <alignment horizontal="center" vertical="center" wrapText="1"/>
    </xf>
    <xf numFmtId="0" fontId="0" fillId="4" borderId="11" xfId="0" applyFill="1" applyBorder="1"/>
    <xf numFmtId="0" fontId="11" fillId="2" borderId="7" xfId="0" applyFont="1" applyFill="1" applyBorder="1" applyAlignment="1">
      <alignment vertical="top"/>
    </xf>
    <xf numFmtId="0" fontId="8" fillId="0" borderId="9" xfId="0" applyFont="1" applyBorder="1" applyAlignment="1">
      <alignment vertical="top" wrapText="1"/>
    </xf>
    <xf numFmtId="0" fontId="11" fillId="2" borderId="12" xfId="0" applyFont="1" applyFill="1" applyBorder="1" applyAlignment="1">
      <alignment vertical="top"/>
    </xf>
    <xf numFmtId="0" fontId="8" fillId="0" borderId="4" xfId="0" applyFont="1" applyBorder="1" applyAlignment="1">
      <alignment vertical="top" wrapText="1"/>
    </xf>
    <xf numFmtId="0" fontId="11" fillId="2" borderId="10" xfId="0" applyFont="1" applyFill="1" applyBorder="1" applyAlignment="1">
      <alignment vertical="top"/>
    </xf>
    <xf numFmtId="0" fontId="8" fillId="0" borderId="11" xfId="0" applyFont="1" applyBorder="1" applyAlignment="1">
      <alignment vertical="top" wrapText="1"/>
    </xf>
    <xf numFmtId="1" fontId="2" fillId="0" borderId="0" xfId="0" applyNumberFormat="1" applyFont="1" applyAlignment="1">
      <alignment horizontal="left" indent="5"/>
    </xf>
    <xf numFmtId="12" fontId="9" fillId="0" borderId="0" xfId="0" applyNumberFormat="1" applyFont="1" applyAlignment="1">
      <alignment horizontal="center" vertical="top" wrapText="1"/>
    </xf>
    <xf numFmtId="12" fontId="0" fillId="0" borderId="0" xfId="0" applyNumberFormat="1" applyAlignment="1">
      <alignment horizontal="center"/>
    </xf>
    <xf numFmtId="0" fontId="0" fillId="0" borderId="0" xfId="0" applyAlignment="1">
      <alignment horizontal="center"/>
    </xf>
    <xf numFmtId="0" fontId="1" fillId="0" borderId="0" xfId="0" applyFont="1"/>
    <xf numFmtId="0" fontId="0" fillId="0" borderId="0" xfId="0" applyAlignment="1">
      <alignment vertical="top"/>
    </xf>
    <xf numFmtId="0" fontId="1" fillId="0" borderId="0" xfId="0" applyFont="1" applyAlignment="1">
      <alignment horizontal="center" vertical="top"/>
    </xf>
    <xf numFmtId="1" fontId="16" fillId="0" borderId="0" xfId="0" applyNumberFormat="1" applyFont="1" applyAlignment="1">
      <alignment vertical="center"/>
    </xf>
    <xf numFmtId="0" fontId="0" fillId="0" borderId="0" xfId="0" applyFont="1"/>
    <xf numFmtId="0" fontId="8" fillId="4" borderId="0" xfId="0" applyFont="1" applyFill="1" applyAlignment="1">
      <alignment vertical="top" wrapText="1"/>
    </xf>
    <xf numFmtId="0" fontId="8" fillId="4" borderId="0" xfId="0" applyFont="1" applyFill="1" applyAlignment="1">
      <alignment horizontal="center" vertical="top" wrapText="1"/>
    </xf>
    <xf numFmtId="0" fontId="0" fillId="4" borderId="0" xfId="0" applyFill="1" applyAlignment="1">
      <alignment horizontal="center"/>
    </xf>
    <xf numFmtId="0" fontId="1" fillId="0" borderId="0" xfId="0" applyFont="1" applyAlignment="1">
      <alignment horizontal="left" indent="2"/>
    </xf>
    <xf numFmtId="12" fontId="0" fillId="0" borderId="0" xfId="0" applyNumberFormat="1" applyBorder="1" applyAlignment="1">
      <alignment horizontal="right"/>
    </xf>
    <xf numFmtId="12" fontId="0" fillId="0" borderId="0" xfId="0" applyNumberFormat="1" applyAlignment="1">
      <alignment horizontal="right"/>
    </xf>
    <xf numFmtId="12" fontId="9" fillId="0" borderId="0" xfId="0" applyNumberFormat="1" applyFont="1" applyFill="1" applyBorder="1" applyAlignment="1">
      <alignment horizontal="right" vertical="center" wrapText="1"/>
    </xf>
    <xf numFmtId="12" fontId="8" fillId="0" borderId="0" xfId="0" applyNumberFormat="1" applyFont="1" applyFill="1" applyBorder="1" applyAlignment="1">
      <alignment horizontal="right"/>
    </xf>
    <xf numFmtId="12" fontId="4" fillId="0" borderId="0" xfId="0" applyNumberFormat="1" applyFont="1" applyFill="1" applyBorder="1" applyAlignment="1">
      <alignment horizontal="right"/>
    </xf>
    <xf numFmtId="0" fontId="0" fillId="0" borderId="0" xfId="0" applyAlignment="1">
      <alignment horizontal="right"/>
    </xf>
    <xf numFmtId="12" fontId="9" fillId="0" borderId="0" xfId="0" applyNumberFormat="1" applyFont="1" applyAlignment="1">
      <alignment horizontal="right" vertical="top" wrapText="1"/>
    </xf>
    <xf numFmtId="0" fontId="0" fillId="0" borderId="0" xfId="0" applyAlignment="1">
      <alignment horizontal="left"/>
    </xf>
    <xf numFmtId="0" fontId="12" fillId="0" borderId="5" xfId="0" applyFont="1" applyBorder="1" applyAlignment="1">
      <alignment horizontal="center" vertical="center" wrapText="1"/>
    </xf>
    <xf numFmtId="0" fontId="12" fillId="0" borderId="5" xfId="0" applyFont="1" applyBorder="1" applyAlignment="1">
      <alignment horizontal="right" vertical="center" wrapText="1"/>
    </xf>
    <xf numFmtId="0" fontId="0" fillId="0" borderId="5" xfId="0" applyBorder="1" applyAlignment="1">
      <alignment horizontal="center"/>
    </xf>
    <xf numFmtId="12" fontId="21" fillId="0" borderId="4" xfId="0" applyNumberFormat="1" applyFont="1" applyFill="1" applyBorder="1" applyAlignment="1">
      <alignment horizontal="center"/>
    </xf>
    <xf numFmtId="12" fontId="21" fillId="0" borderId="11" xfId="0" applyNumberFormat="1" applyFont="1" applyFill="1" applyBorder="1" applyAlignment="1">
      <alignment horizontal="center"/>
    </xf>
    <xf numFmtId="12" fontId="22" fillId="0" borderId="1" xfId="0" applyNumberFormat="1" applyFont="1" applyBorder="1" applyAlignment="1">
      <alignment horizontal="center"/>
    </xf>
    <xf numFmtId="0" fontId="22" fillId="0" borderId="0" xfId="0" applyFont="1"/>
    <xf numFmtId="0" fontId="8" fillId="0" borderId="0" xfId="0" applyFont="1" applyAlignment="1">
      <alignment vertical="top"/>
    </xf>
    <xf numFmtId="0" fontId="8" fillId="0" borderId="7" xfId="0" applyFont="1" applyBorder="1"/>
    <xf numFmtId="0" fontId="8" fillId="0" borderId="9" xfId="0" applyFont="1" applyBorder="1"/>
    <xf numFmtId="0" fontId="8" fillId="0" borderId="12" xfId="0" applyFont="1" applyBorder="1"/>
    <xf numFmtId="0" fontId="8" fillId="0" borderId="4" xfId="0" applyFont="1" applyBorder="1"/>
    <xf numFmtId="0" fontId="8" fillId="0" borderId="10" xfId="0" applyFont="1" applyBorder="1"/>
    <xf numFmtId="0" fontId="8" fillId="0" borderId="11" xfId="0" applyFont="1" applyBorder="1"/>
    <xf numFmtId="0" fontId="11" fillId="5" borderId="19" xfId="0" applyFont="1" applyFill="1" applyBorder="1" applyAlignment="1">
      <alignment horizontal="center" vertical="center" wrapText="1"/>
    </xf>
    <xf numFmtId="0" fontId="26" fillId="2" borderId="18" xfId="0" applyFont="1" applyFill="1" applyBorder="1" applyAlignment="1">
      <alignment horizontal="center" vertical="center" wrapText="1"/>
    </xf>
    <xf numFmtId="0" fontId="26" fillId="2" borderId="2" xfId="0" applyFont="1" applyFill="1" applyBorder="1" applyAlignment="1">
      <alignment horizontal="center" vertical="center" wrapText="1"/>
    </xf>
    <xf numFmtId="0" fontId="26" fillId="2" borderId="3" xfId="0" applyFont="1" applyFill="1" applyBorder="1" applyAlignment="1">
      <alignment horizontal="center" vertical="center" wrapText="1"/>
    </xf>
    <xf numFmtId="0" fontId="11" fillId="2" borderId="7" xfId="0" applyFont="1" applyFill="1" applyBorder="1" applyAlignment="1">
      <alignment horizontal="center" vertical="center"/>
    </xf>
    <xf numFmtId="0" fontId="11" fillId="2" borderId="9" xfId="0" applyFont="1" applyFill="1" applyBorder="1" applyAlignment="1">
      <alignment horizontal="center" vertical="center" wrapText="1"/>
    </xf>
    <xf numFmtId="0" fontId="22" fillId="4" borderId="1" xfId="0" applyFont="1" applyFill="1" applyBorder="1" applyAlignment="1">
      <alignment horizontal="center" vertical="center" wrapText="1"/>
    </xf>
    <xf numFmtId="0" fontId="8" fillId="4" borderId="0" xfId="0" applyFont="1" applyFill="1" applyAlignment="1">
      <alignment vertical="center"/>
    </xf>
    <xf numFmtId="0" fontId="16" fillId="4" borderId="0" xfId="0" applyFont="1" applyFill="1" applyAlignment="1">
      <alignment horizontal="left"/>
    </xf>
    <xf numFmtId="0" fontId="0" fillId="4" borderId="0" xfId="0" applyFill="1" applyAlignment="1">
      <alignment horizontal="left"/>
    </xf>
    <xf numFmtId="0" fontId="9" fillId="0" borderId="11" xfId="0" applyFont="1" applyBorder="1" applyAlignment="1">
      <alignment horizontal="center"/>
    </xf>
    <xf numFmtId="0" fontId="16" fillId="4" borderId="0" xfId="0" applyFont="1" applyFill="1" applyAlignment="1">
      <alignment horizontal="center"/>
    </xf>
    <xf numFmtId="0" fontId="1" fillId="4" borderId="12" xfId="0" applyFont="1" applyFill="1" applyBorder="1" applyAlignment="1">
      <alignment horizontal="center"/>
    </xf>
    <xf numFmtId="0" fontId="1" fillId="4" borderId="10" xfId="0" applyFont="1" applyFill="1" applyBorder="1" applyAlignment="1">
      <alignment horizontal="center"/>
    </xf>
    <xf numFmtId="0" fontId="1" fillId="4" borderId="0" xfId="0" applyFont="1" applyFill="1" applyAlignment="1">
      <alignment horizontal="center"/>
    </xf>
    <xf numFmtId="0" fontId="9" fillId="0" borderId="5" xfId="0" applyFont="1" applyBorder="1" applyAlignment="1">
      <alignment horizontal="center"/>
    </xf>
    <xf numFmtId="12" fontId="1" fillId="4" borderId="0" xfId="0" applyNumberFormat="1" applyFont="1" applyFill="1" applyBorder="1" applyAlignment="1">
      <alignment horizontal="center"/>
    </xf>
    <xf numFmtId="12" fontId="1" fillId="4" borderId="4" xfId="0" applyNumberFormat="1" applyFont="1" applyFill="1" applyBorder="1" applyAlignment="1">
      <alignment horizontal="center"/>
    </xf>
    <xf numFmtId="0" fontId="1" fillId="4" borderId="4" xfId="0" applyFont="1" applyFill="1" applyBorder="1" applyAlignment="1">
      <alignment horizontal="center"/>
    </xf>
    <xf numFmtId="12" fontId="1" fillId="4" borderId="5" xfId="0" applyNumberFormat="1" applyFont="1" applyFill="1" applyBorder="1" applyAlignment="1">
      <alignment horizontal="center"/>
    </xf>
    <xf numFmtId="12" fontId="1" fillId="4" borderId="11" xfId="0" applyNumberFormat="1" applyFont="1" applyFill="1" applyBorder="1" applyAlignment="1">
      <alignment horizontal="center"/>
    </xf>
    <xf numFmtId="0" fontId="22" fillId="4" borderId="18" xfId="0" applyFont="1" applyFill="1" applyBorder="1" applyAlignment="1">
      <alignment horizontal="center" vertical="center" wrapText="1"/>
    </xf>
    <xf numFmtId="0" fontId="22" fillId="4" borderId="18" xfId="0" applyFont="1" applyFill="1" applyBorder="1" applyAlignment="1">
      <alignment horizontal="center"/>
    </xf>
    <xf numFmtId="0" fontId="22" fillId="4" borderId="3" xfId="0" applyFont="1" applyFill="1" applyBorder="1" applyAlignment="1">
      <alignment horizontal="center"/>
    </xf>
    <xf numFmtId="0" fontId="0" fillId="4" borderId="0" xfId="0" applyFill="1" applyAlignment="1">
      <alignment horizontal="center" vertical="top"/>
    </xf>
    <xf numFmtId="0" fontId="8" fillId="4" borderId="0" xfId="0" applyFont="1" applyFill="1" applyAlignment="1">
      <alignment horizontal="center" vertical="center"/>
    </xf>
    <xf numFmtId="0" fontId="8" fillId="0" borderId="0" xfId="0" applyFont="1" applyAlignment="1">
      <alignment vertical="center"/>
    </xf>
    <xf numFmtId="0" fontId="1" fillId="4" borderId="0" xfId="0" applyFont="1" applyFill="1" applyAlignment="1">
      <alignment horizontal="center" vertical="center"/>
    </xf>
    <xf numFmtId="0" fontId="2" fillId="4" borderId="0" xfId="0" applyFont="1" applyFill="1" applyAlignment="1">
      <alignment horizontal="center" vertical="center"/>
    </xf>
    <xf numFmtId="0" fontId="2" fillId="4" borderId="0" xfId="0" applyFont="1" applyFill="1" applyAlignment="1">
      <alignment vertical="center"/>
    </xf>
    <xf numFmtId="0" fontId="27" fillId="0" borderId="9" xfId="0" applyFont="1" applyBorder="1" applyAlignment="1"/>
    <xf numFmtId="12" fontId="3" fillId="4" borderId="1" xfId="0" applyNumberFormat="1" applyFont="1" applyFill="1" applyBorder="1"/>
    <xf numFmtId="12" fontId="3" fillId="4" borderId="3" xfId="0" applyNumberFormat="1" applyFont="1" applyFill="1" applyBorder="1"/>
    <xf numFmtId="0" fontId="3" fillId="0" borderId="0" xfId="0" applyFont="1"/>
    <xf numFmtId="1" fontId="0" fillId="0" borderId="0" xfId="0" applyNumberFormat="1" applyAlignment="1">
      <alignment horizontal="center" vertical="center"/>
    </xf>
    <xf numFmtId="165" fontId="0" fillId="0" borderId="0" xfId="0" applyNumberFormat="1" applyAlignment="1">
      <alignment horizontal="center" vertical="center"/>
    </xf>
    <xf numFmtId="0" fontId="21" fillId="4" borderId="0" xfId="0" applyFont="1" applyFill="1" applyBorder="1"/>
    <xf numFmtId="0" fontId="21" fillId="4" borderId="0" xfId="0" applyFont="1" applyFill="1" applyBorder="1" applyAlignment="1">
      <alignment horizontal="center" vertical="center"/>
    </xf>
    <xf numFmtId="0" fontId="0" fillId="4" borderId="4" xfId="0" applyFill="1" applyBorder="1"/>
    <xf numFmtId="0" fontId="0" fillId="0" borderId="20" xfId="0" applyNumberFormat="1" applyBorder="1"/>
    <xf numFmtId="0" fontId="0" fillId="0" borderId="21" xfId="0" applyNumberFormat="1" applyBorder="1"/>
    <xf numFmtId="0" fontId="0" fillId="0" borderId="20" xfId="0" applyBorder="1" applyAlignment="1">
      <alignment horizontal="left"/>
    </xf>
    <xf numFmtId="0" fontId="0" fillId="0" borderId="21" xfId="0" applyBorder="1" applyAlignment="1">
      <alignment horizontal="left"/>
    </xf>
    <xf numFmtId="0" fontId="0" fillId="0" borderId="22" xfId="0" applyBorder="1" applyAlignment="1">
      <alignment horizontal="left"/>
    </xf>
    <xf numFmtId="0" fontId="28" fillId="2" borderId="1" xfId="0" applyFont="1" applyFill="1" applyBorder="1"/>
    <xf numFmtId="2" fontId="21" fillId="4" borderId="1" xfId="0" applyNumberFormat="1" applyFont="1" applyFill="1" applyBorder="1"/>
    <xf numFmtId="0" fontId="21" fillId="4" borderId="1" xfId="0" applyFont="1" applyFill="1" applyBorder="1" applyAlignment="1">
      <alignment horizontal="left"/>
    </xf>
    <xf numFmtId="0" fontId="29" fillId="4" borderId="0" xfId="1" applyFill="1"/>
    <xf numFmtId="0" fontId="4" fillId="4" borderId="0" xfId="0" applyFont="1" applyFill="1"/>
    <xf numFmtId="0" fontId="0" fillId="4" borderId="12" xfId="0" applyFill="1" applyBorder="1" applyAlignment="1">
      <alignment horizontal="center" vertical="center"/>
    </xf>
    <xf numFmtId="0" fontId="0" fillId="4" borderId="0" xfId="0" applyFont="1" applyFill="1"/>
    <xf numFmtId="0" fontId="0" fillId="4" borderId="3" xfId="0" applyFill="1" applyBorder="1"/>
    <xf numFmtId="0" fontId="21" fillId="4" borderId="8" xfId="0" applyFont="1" applyFill="1" applyBorder="1"/>
    <xf numFmtId="0" fontId="21" fillId="4" borderId="8" xfId="0" applyFont="1" applyFill="1" applyBorder="1" applyAlignment="1">
      <alignment horizontal="center" vertical="center"/>
    </xf>
    <xf numFmtId="0" fontId="0" fillId="4" borderId="9" xfId="0" applyFill="1" applyBorder="1"/>
    <xf numFmtId="0" fontId="0" fillId="4" borderId="7" xfId="0" applyFill="1" applyBorder="1" applyAlignment="1">
      <alignment horizontal="left"/>
    </xf>
    <xf numFmtId="0" fontId="0" fillId="4" borderId="12" xfId="0" applyFill="1" applyBorder="1" applyAlignment="1">
      <alignment horizontal="left"/>
    </xf>
    <xf numFmtId="0" fontId="4" fillId="4" borderId="0" xfId="0" applyFont="1" applyFill="1" applyBorder="1"/>
    <xf numFmtId="1" fontId="14" fillId="0" borderId="0" xfId="0" applyNumberFormat="1" applyFont="1" applyAlignment="1">
      <alignment horizontal="left"/>
    </xf>
    <xf numFmtId="0" fontId="23" fillId="0" borderId="8" xfId="0" applyFont="1" applyBorder="1" applyAlignment="1">
      <alignment horizontal="left" vertical="top"/>
    </xf>
    <xf numFmtId="0" fontId="23" fillId="0" borderId="9" xfId="0" applyFont="1" applyBorder="1" applyAlignment="1">
      <alignment horizontal="left" vertical="top"/>
    </xf>
    <xf numFmtId="0" fontId="9" fillId="0" borderId="0" xfId="0" applyFont="1" applyBorder="1" applyAlignment="1">
      <alignment horizontal="left"/>
    </xf>
    <xf numFmtId="0" fontId="9" fillId="0" borderId="4" xfId="0" applyFont="1" applyBorder="1" applyAlignment="1">
      <alignment horizontal="left"/>
    </xf>
    <xf numFmtId="0" fontId="12" fillId="0" borderId="7" xfId="0" applyFont="1" applyBorder="1" applyAlignment="1">
      <alignment horizontal="left" vertical="center" wrapText="1" indent="3"/>
    </xf>
    <xf numFmtId="0" fontId="12" fillId="0" borderId="8" xfId="0" applyFont="1" applyBorder="1" applyAlignment="1">
      <alignment horizontal="left" vertical="center" wrapText="1" indent="3"/>
    </xf>
    <xf numFmtId="0" fontId="12" fillId="0" borderId="12" xfId="0" applyFont="1" applyBorder="1" applyAlignment="1">
      <alignment horizontal="left" vertical="center" wrapText="1" indent="3"/>
    </xf>
    <xf numFmtId="0" fontId="12" fillId="0" borderId="0" xfId="0" applyFont="1" applyBorder="1" applyAlignment="1">
      <alignment horizontal="left" vertical="center" wrapText="1" indent="3"/>
    </xf>
    <xf numFmtId="1" fontId="13" fillId="0" borderId="0" xfId="0" applyNumberFormat="1" applyFont="1" applyAlignment="1">
      <alignment horizontal="left" vertical="top" wrapText="1"/>
    </xf>
    <xf numFmtId="1" fontId="16" fillId="0" borderId="0" xfId="0" applyNumberFormat="1" applyFont="1" applyAlignment="1">
      <alignment horizontal="left" vertical="center" wrapText="1" indent="3"/>
    </xf>
    <xf numFmtId="1" fontId="13" fillId="0" borderId="0" xfId="0" applyNumberFormat="1" applyFont="1" applyAlignment="1">
      <alignment horizontal="left" wrapText="1" indent="2"/>
    </xf>
    <xf numFmtId="1" fontId="9" fillId="0" borderId="0" xfId="0" applyNumberFormat="1" applyFont="1" applyAlignment="1">
      <alignment horizontal="left" wrapText="1" indent="2"/>
    </xf>
    <xf numFmtId="1" fontId="13" fillId="0" borderId="0" xfId="0" applyNumberFormat="1" applyFont="1" applyAlignment="1">
      <alignment horizontal="left" wrapText="1" indent="3"/>
    </xf>
    <xf numFmtId="1" fontId="13" fillId="0" borderId="0" xfId="0" applyNumberFormat="1" applyFont="1" applyAlignment="1">
      <alignment horizontal="left" vertical="top" wrapText="1" indent="3"/>
    </xf>
    <xf numFmtId="1" fontId="16" fillId="0" borderId="0" xfId="0" applyNumberFormat="1" applyFont="1" applyAlignment="1">
      <alignment horizontal="left"/>
    </xf>
    <xf numFmtId="0" fontId="12" fillId="0" borderId="0" xfId="0" applyFont="1" applyBorder="1" applyAlignment="1">
      <alignment horizontal="left" vertical="center" wrapText="1" indent="1"/>
    </xf>
    <xf numFmtId="12" fontId="13" fillId="0" borderId="0" xfId="0" applyNumberFormat="1" applyFont="1" applyAlignment="1">
      <alignment horizontal="left" vertical="top" wrapText="1" indent="3"/>
    </xf>
    <xf numFmtId="1" fontId="9" fillId="0" borderId="0" xfId="0" applyNumberFormat="1" applyFont="1" applyAlignment="1">
      <alignment horizontal="left" vertical="center" wrapText="1"/>
    </xf>
    <xf numFmtId="0" fontId="16" fillId="0" borderId="0" xfId="0" applyFont="1" applyAlignment="1">
      <alignment horizontal="left" vertical="top"/>
    </xf>
    <xf numFmtId="0" fontId="13" fillId="0" borderId="0" xfId="0" applyFont="1" applyAlignment="1">
      <alignment horizontal="left" vertical="top" wrapText="1" indent="1"/>
    </xf>
    <xf numFmtId="1" fontId="16" fillId="0" borderId="0" xfId="0" applyNumberFormat="1" applyFont="1" applyAlignment="1">
      <alignment horizontal="left" vertical="center"/>
    </xf>
    <xf numFmtId="0" fontId="1" fillId="0" borderId="0" xfId="0" applyFont="1" applyAlignment="1">
      <alignment horizontal="left" wrapText="1"/>
    </xf>
    <xf numFmtId="0" fontId="12" fillId="0" borderId="0" xfId="0" applyFont="1" applyBorder="1" applyAlignment="1">
      <alignment horizontal="left" vertical="center" wrapText="1" indent="4"/>
    </xf>
    <xf numFmtId="0" fontId="11" fillId="2" borderId="7"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10"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2" fillId="0" borderId="5" xfId="0" applyFont="1" applyBorder="1" applyAlignment="1">
      <alignment horizontal="left" vertical="center" wrapText="1" indent="1"/>
    </xf>
    <xf numFmtId="0" fontId="12" fillId="0" borderId="12" xfId="0" applyFont="1" applyBorder="1" applyAlignment="1">
      <alignment horizontal="left" vertical="center" wrapText="1" indent="2"/>
    </xf>
    <xf numFmtId="0" fontId="12" fillId="0" borderId="0" xfId="0" applyFont="1" applyBorder="1" applyAlignment="1">
      <alignment horizontal="left" vertical="center" wrapText="1" indent="2"/>
    </xf>
    <xf numFmtId="0" fontId="9" fillId="0" borderId="0" xfId="0" applyFont="1" applyBorder="1" applyAlignment="1">
      <alignment horizontal="left" vertical="center"/>
    </xf>
    <xf numFmtId="0" fontId="9" fillId="0" borderId="4" xfId="0" applyFont="1" applyBorder="1" applyAlignment="1">
      <alignment horizontal="left" vertical="center"/>
    </xf>
    <xf numFmtId="0" fontId="12" fillId="0" borderId="10" xfId="0" applyFont="1" applyBorder="1" applyAlignment="1">
      <alignment horizontal="left" vertical="center" wrapText="1" indent="1"/>
    </xf>
    <xf numFmtId="0" fontId="11" fillId="2" borderId="9" xfId="0" applyFont="1" applyFill="1" applyBorder="1" applyAlignment="1">
      <alignment horizontal="center" vertical="center"/>
    </xf>
    <xf numFmtId="0" fontId="11" fillId="2" borderId="11" xfId="0" applyFont="1" applyFill="1" applyBorder="1" applyAlignment="1">
      <alignment horizontal="center" vertical="center"/>
    </xf>
    <xf numFmtId="0" fontId="13" fillId="0" borderId="0" xfId="0" applyFont="1" applyAlignment="1">
      <alignment horizontal="left" vertical="top" wrapText="1" indent="4"/>
    </xf>
    <xf numFmtId="0" fontId="15" fillId="0" borderId="0" xfId="0" applyFont="1" applyAlignment="1">
      <alignment horizontal="left" vertical="top"/>
    </xf>
    <xf numFmtId="0" fontId="22" fillId="0" borderId="18" xfId="0" applyFont="1" applyBorder="1" applyAlignment="1">
      <alignment horizontal="center"/>
    </xf>
    <xf numFmtId="0" fontId="22" fillId="0" borderId="2" xfId="0" applyFont="1" applyBorder="1" applyAlignment="1">
      <alignment horizontal="center"/>
    </xf>
    <xf numFmtId="1" fontId="16" fillId="0" borderId="0" xfId="0" applyNumberFormat="1" applyFont="1" applyAlignment="1">
      <alignment horizontal="left" vertical="top"/>
    </xf>
    <xf numFmtId="0" fontId="8" fillId="0" borderId="0" xfId="0" applyFont="1" applyAlignment="1">
      <alignment horizontal="left" vertical="top" wrapText="1"/>
    </xf>
    <xf numFmtId="0" fontId="23" fillId="0" borderId="8" xfId="0" applyFont="1" applyBorder="1" applyAlignment="1">
      <alignment horizontal="left"/>
    </xf>
    <xf numFmtId="0" fontId="23" fillId="0" borderId="9" xfId="0" applyFont="1" applyBorder="1" applyAlignment="1">
      <alignment horizontal="left"/>
    </xf>
    <xf numFmtId="0" fontId="12" fillId="0" borderId="12" xfId="0" applyFont="1" applyBorder="1" applyAlignment="1">
      <alignment horizontal="left" wrapText="1" indent="1"/>
    </xf>
    <xf numFmtId="0" fontId="12" fillId="0" borderId="0" xfId="0" applyFont="1" applyBorder="1" applyAlignment="1">
      <alignment horizontal="left" wrapText="1" indent="1"/>
    </xf>
    <xf numFmtId="0" fontId="1" fillId="0" borderId="0" xfId="0" applyFont="1" applyAlignment="1">
      <alignment horizontal="left" vertical="top" indent="5"/>
    </xf>
    <xf numFmtId="0" fontId="13" fillId="0" borderId="0" xfId="0" applyFont="1" applyAlignment="1">
      <alignment horizontal="left" vertical="top" wrapText="1"/>
    </xf>
    <xf numFmtId="1" fontId="16" fillId="0" borderId="0" xfId="0" applyNumberFormat="1" applyFont="1" applyAlignment="1">
      <alignment horizontal="center" vertical="center"/>
    </xf>
    <xf numFmtId="0" fontId="16" fillId="4" borderId="0" xfId="0" applyFont="1" applyFill="1" applyAlignment="1">
      <alignment horizontal="left" vertical="center"/>
    </xf>
    <xf numFmtId="0" fontId="10" fillId="2" borderId="7"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3" fillId="4" borderId="18" xfId="0" applyFont="1" applyFill="1" applyBorder="1" applyAlignment="1">
      <alignment horizontal="center"/>
    </xf>
    <xf numFmtId="0" fontId="3" fillId="4" borderId="2" xfId="0" applyFont="1" applyFill="1" applyBorder="1" applyAlignment="1">
      <alignment horizontal="center"/>
    </xf>
    <xf numFmtId="0" fontId="3" fillId="4" borderId="3" xfId="0" applyFont="1" applyFill="1" applyBorder="1" applyAlignment="1">
      <alignment horizontal="center"/>
    </xf>
    <xf numFmtId="0" fontId="16" fillId="0" borderId="0" xfId="0" applyFont="1" applyAlignment="1">
      <alignment horizontal="left"/>
    </xf>
    <xf numFmtId="0" fontId="1" fillId="0" borderId="0" xfId="0" applyFont="1" applyAlignment="1">
      <alignment horizontal="left" indent="2"/>
    </xf>
    <xf numFmtId="0" fontId="13" fillId="4" borderId="0" xfId="0" applyFont="1" applyFill="1" applyAlignment="1">
      <alignment horizontal="left" vertical="top" wrapText="1"/>
    </xf>
    <xf numFmtId="0" fontId="16" fillId="4" borderId="0" xfId="0" applyFont="1" applyFill="1" applyAlignment="1">
      <alignment horizontal="left"/>
    </xf>
    <xf numFmtId="0" fontId="24" fillId="0" borderId="8" xfId="0" applyFont="1" applyBorder="1" applyAlignment="1">
      <alignment horizontal="left" vertical="top"/>
    </xf>
    <xf numFmtId="0" fontId="24" fillId="0" borderId="9" xfId="0" applyFont="1" applyBorder="1" applyAlignment="1">
      <alignment horizontal="left" vertical="top"/>
    </xf>
    <xf numFmtId="0" fontId="12" fillId="4" borderId="12" xfId="0" applyFont="1" applyFill="1" applyBorder="1" applyAlignment="1">
      <alignment horizontal="left" vertical="center" wrapText="1" indent="3"/>
    </xf>
    <xf numFmtId="0" fontId="12" fillId="4" borderId="0" xfId="0" applyFont="1" applyFill="1" applyBorder="1" applyAlignment="1">
      <alignment horizontal="left" vertical="center" wrapText="1" indent="3"/>
    </xf>
    <xf numFmtId="0" fontId="12" fillId="4" borderId="10" xfId="0" applyFont="1" applyFill="1" applyBorder="1" applyAlignment="1">
      <alignment horizontal="left" vertical="center" wrapText="1" indent="3"/>
    </xf>
    <xf numFmtId="0" fontId="12" fillId="4" borderId="5" xfId="0" applyFont="1" applyFill="1" applyBorder="1" applyAlignment="1">
      <alignment horizontal="left" vertical="center" wrapText="1" indent="3"/>
    </xf>
    <xf numFmtId="0" fontId="10" fillId="2" borderId="9" xfId="0" applyFont="1" applyFill="1" applyBorder="1" applyAlignment="1">
      <alignment horizontal="center" vertical="center"/>
    </xf>
    <xf numFmtId="0" fontId="10" fillId="2" borderId="11" xfId="0" applyFont="1" applyFill="1" applyBorder="1" applyAlignment="1">
      <alignment horizontal="center" vertical="center"/>
    </xf>
    <xf numFmtId="0" fontId="12" fillId="4" borderId="0" xfId="0" applyFont="1" applyFill="1" applyAlignment="1">
      <alignment horizontal="center" vertical="top" wrapText="1"/>
    </xf>
    <xf numFmtId="0" fontId="0" fillId="4" borderId="0" xfId="0" applyFill="1" applyAlignment="1">
      <alignment horizontal="center" vertical="top" wrapText="1"/>
    </xf>
    <xf numFmtId="1" fontId="0" fillId="0" borderId="0" xfId="0" applyNumberFormat="1" applyAlignment="1">
      <alignment horizontal="center" wrapText="1"/>
    </xf>
    <xf numFmtId="0" fontId="30" fillId="4" borderId="0" xfId="0" applyFont="1" applyFill="1" applyAlignment="1">
      <alignment horizontal="center"/>
    </xf>
    <xf numFmtId="0" fontId="8" fillId="4" borderId="7" xfId="0" applyFont="1" applyFill="1" applyBorder="1" applyAlignment="1">
      <alignment horizontal="left" vertical="top" wrapText="1"/>
    </xf>
    <xf numFmtId="0" fontId="8" fillId="4" borderId="8" xfId="0" applyFont="1" applyFill="1" applyBorder="1" applyAlignment="1">
      <alignment horizontal="left" vertical="top" wrapText="1"/>
    </xf>
    <xf numFmtId="0" fontId="8" fillId="4" borderId="9" xfId="0" applyFont="1" applyFill="1" applyBorder="1" applyAlignment="1">
      <alignment horizontal="left" vertical="top" wrapText="1"/>
    </xf>
    <xf numFmtId="0" fontId="8" fillId="4" borderId="12" xfId="0" applyFont="1" applyFill="1" applyBorder="1" applyAlignment="1">
      <alignment horizontal="left" vertical="top" wrapText="1"/>
    </xf>
    <xf numFmtId="0" fontId="8" fillId="4" borderId="0"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10" xfId="0" applyFont="1" applyFill="1" applyBorder="1" applyAlignment="1">
      <alignment horizontal="left" vertical="top" wrapText="1"/>
    </xf>
    <xf numFmtId="0" fontId="8" fillId="4" borderId="5" xfId="0" applyFont="1" applyFill="1" applyBorder="1" applyAlignment="1">
      <alignment horizontal="left" vertical="top" wrapText="1"/>
    </xf>
    <xf numFmtId="0" fontId="8" fillId="4" borderId="11" xfId="0" applyFont="1" applyFill="1" applyBorder="1" applyAlignment="1">
      <alignment horizontal="left" vertical="top" wrapText="1"/>
    </xf>
    <xf numFmtId="0" fontId="0" fillId="4" borderId="18" xfId="0" applyFill="1" applyBorder="1" applyAlignment="1">
      <alignment horizontal="right"/>
    </xf>
    <xf numFmtId="0" fontId="0" fillId="4" borderId="2" xfId="0" applyFill="1" applyBorder="1" applyAlignment="1">
      <alignment horizontal="right"/>
    </xf>
    <xf numFmtId="0" fontId="10" fillId="2" borderId="0"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7" xfId="0" applyFont="1" applyFill="1" applyBorder="1" applyAlignment="1">
      <alignment horizontal="center" wrapText="1"/>
    </xf>
    <xf numFmtId="0" fontId="10" fillId="2" borderId="12" xfId="0" applyFont="1" applyFill="1" applyBorder="1" applyAlignment="1">
      <alignment horizontal="center" wrapText="1"/>
    </xf>
    <xf numFmtId="0" fontId="10" fillId="2" borderId="11" xfId="0" applyFont="1" applyFill="1" applyBorder="1" applyAlignment="1">
      <alignment horizontal="center" vertical="center" wrapText="1"/>
    </xf>
    <xf numFmtId="0" fontId="10" fillId="2" borderId="7" xfId="0" applyFont="1" applyFill="1" applyBorder="1" applyAlignment="1">
      <alignment horizontal="center" vertical="center"/>
    </xf>
    <xf numFmtId="0" fontId="10" fillId="2" borderId="10" xfId="0" applyFont="1" applyFill="1" applyBorder="1" applyAlignment="1">
      <alignment horizontal="center" vertical="center"/>
    </xf>
    <xf numFmtId="0" fontId="0" fillId="4" borderId="18" xfId="0" applyFill="1" applyBorder="1" applyAlignment="1">
      <alignment horizontal="center"/>
    </xf>
    <xf numFmtId="0" fontId="0" fillId="4" borderId="2" xfId="0" applyFill="1" applyBorder="1" applyAlignment="1">
      <alignment horizontal="center"/>
    </xf>
    <xf numFmtId="0" fontId="0" fillId="4" borderId="10" xfId="0" applyFill="1" applyBorder="1" applyAlignment="1">
      <alignment horizontal="center"/>
    </xf>
    <xf numFmtId="0" fontId="0" fillId="4" borderId="5" xfId="0" applyFill="1" applyBorder="1" applyAlignment="1">
      <alignment horizontal="center"/>
    </xf>
  </cellXfs>
  <cellStyles count="2">
    <cellStyle name="Hyperlink" xfId="1" builtinId="8"/>
    <cellStyle name="Normal" xfId="0" builtinId="0"/>
  </cellStyles>
  <dxfs count="146">
    <dxf>
      <border diagonalUp="0" diagonalDown="0">
        <left style="medium">
          <color indexed="64"/>
        </left>
        <right style="medium">
          <color indexed="64"/>
        </right>
        <top style="medium">
          <color indexed="64"/>
        </top>
        <bottom style="medium">
          <color indexed="64"/>
        </bottom>
      </border>
    </dxf>
    <dxf>
      <font>
        <color auto="1"/>
      </font>
    </dxf>
    <dxf>
      <font>
        <color auto="1"/>
      </font>
    </dxf>
    <dxf>
      <fill>
        <patternFill>
          <bgColor theme="0"/>
        </patternFill>
      </fill>
    </dxf>
    <dxf>
      <fill>
        <patternFill>
          <bgColor theme="0"/>
        </patternFill>
      </fill>
    </dxf>
    <dxf>
      <border>
        <top style="medium">
          <color indexed="64"/>
        </top>
      </border>
    </dxf>
    <dxf>
      <border>
        <top style="medium">
          <color indexed="64"/>
        </top>
      </border>
    </dxf>
    <dxf>
      <numFmt numFmtId="2" formatCode="0.00"/>
    </dxf>
    <dxf>
      <font>
        <color theme="0"/>
      </font>
    </dxf>
    <dxf>
      <font>
        <color theme="0"/>
      </font>
    </dxf>
    <dxf>
      <fill>
        <patternFill patternType="solid">
          <bgColor rgb="FF811B7F"/>
        </patternFill>
      </fill>
    </dxf>
    <dxf>
      <fill>
        <patternFill patternType="solid">
          <bgColor rgb="FF811B7F"/>
        </patternFill>
      </fill>
    </dxf>
    <dxf>
      <font>
        <color theme="0"/>
      </font>
    </dxf>
    <dxf>
      <font>
        <color theme="0"/>
      </font>
    </dxf>
    <dxf>
      <fill>
        <patternFill patternType="solid">
          <bgColor rgb="FF811B7F"/>
        </patternFill>
      </fill>
    </dxf>
    <dxf>
      <fill>
        <patternFill patternType="solid">
          <bgColor rgb="FF811B7F"/>
        </patternFill>
      </fill>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 formatCode="#\ ?/?"/>
      <alignment horizontal="right" vertical="bottom" textRotation="0" wrapText="0" indent="0" justifyLastLine="0" shrinkToFit="0" readingOrder="0"/>
    </dxf>
    <dxf>
      <numFmt numFmtId="165" formatCode="0.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alignment horizontal="center" vertical="center" textRotation="0" wrapText="0" indent="0" justifyLastLine="0" shrinkToFit="0" readingOrder="0"/>
    </dxf>
    <dxf>
      <font>
        <strike val="0"/>
        <outline val="0"/>
        <shadow val="0"/>
        <u val="none"/>
        <vertAlign val="baseline"/>
        <sz val="14"/>
        <color theme="1"/>
        <name val="Calibri"/>
        <scheme val="minor"/>
      </font>
      <alignment horizontal="center" textRotation="0" indent="0" justifyLastLine="0" shrinkToFit="0"/>
    </dxf>
    <dxf>
      <font>
        <strike val="0"/>
        <outline val="0"/>
        <shadow val="0"/>
        <u val="none"/>
        <vertAlign val="baseline"/>
        <sz val="14"/>
        <color theme="1"/>
        <name val="Calibri"/>
        <scheme val="minor"/>
      </font>
      <alignment horizontal="center" vertical="bottom" textRotation="0" indent="0" justifyLastLine="0" shrinkToFit="0"/>
    </dxf>
    <dxf>
      <font>
        <strike val="0"/>
        <outline val="0"/>
        <shadow val="0"/>
        <u val="none"/>
        <vertAlign val="baseline"/>
        <sz val="14"/>
        <color theme="1"/>
        <name val="Calibri"/>
        <scheme val="minor"/>
      </font>
      <alignment horizontal="center" textRotation="0" indent="0" justifyLastLine="0" shrinkToFit="0"/>
    </dxf>
    <dxf>
      <font>
        <strike val="0"/>
        <outline val="0"/>
        <shadow val="0"/>
        <u val="none"/>
        <vertAlign val="baseline"/>
        <sz val="14"/>
        <color theme="1"/>
        <name val="Calibri"/>
        <scheme val="minor"/>
      </font>
      <alignment horizontal="center" vertical="center" textRotation="0" wrapText="1" indent="0" justifyLastLine="0" shrinkToFit="0"/>
    </dxf>
    <dxf>
      <alignment vertical="center"/>
    </dxf>
    <dxf>
      <alignment vertical="center"/>
    </dxf>
    <dxf>
      <alignment horizontal="center"/>
    </dxf>
    <dxf>
      <alignment horizontal="left" indent="0"/>
    </dxf>
    <dxf>
      <alignment vertical="bottom"/>
    </dxf>
    <dxf>
      <alignment vertical="bottom"/>
    </dxf>
    <dxf>
      <font>
        <sz val="12"/>
      </font>
    </dxf>
    <dxf>
      <font>
        <sz val="12"/>
      </font>
    </dxf>
    <dxf>
      <font>
        <sz val="12"/>
      </font>
    </dxf>
    <dxf>
      <font>
        <sz val="14"/>
      </font>
    </dxf>
    <dxf>
      <font>
        <sz val="14"/>
      </font>
    </dxf>
    <dxf>
      <fill>
        <patternFill>
          <bgColor rgb="FF811B7F"/>
        </patternFill>
      </fill>
    </dxf>
    <dxf>
      <fill>
        <patternFill>
          <bgColor rgb="FF811B7F"/>
        </patternFill>
      </fill>
    </dxf>
    <dxf>
      <fill>
        <patternFill>
          <bgColor theme="0"/>
        </patternFill>
      </fill>
    </dxf>
    <dxf>
      <fill>
        <patternFill>
          <bgColor theme="0"/>
        </patternFill>
      </fill>
    </dxf>
    <dxf>
      <fill>
        <patternFill>
          <bgColor theme="0"/>
        </patternFill>
      </fill>
    </dxf>
    <dxf>
      <fill>
        <patternFill>
          <bgColor theme="0"/>
        </patternFill>
      </fil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theme="0"/>
      </font>
    </dxf>
    <dxf>
      <font>
        <color theme="0"/>
      </font>
    </dxf>
    <dxf>
      <fill>
        <patternFill patternType="solid">
          <bgColor rgb="FF811B7F"/>
        </patternFill>
      </fill>
    </dxf>
    <dxf>
      <fill>
        <patternFill patternType="solid">
          <bgColor rgb="FF811B7F"/>
        </patternFill>
      </fill>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numFmt numFmtId="17" formatCode="#\ ?/?"/>
    </dxf>
    <dxf>
      <font>
        <strike val="0"/>
        <outline val="0"/>
        <shadow val="0"/>
        <u val="none"/>
        <vertAlign val="baseline"/>
        <sz val="14"/>
        <name val="Calibri"/>
        <scheme val="minor"/>
      </font>
    </dxf>
    <dxf>
      <font>
        <strike val="0"/>
        <outline val="0"/>
        <shadow val="0"/>
        <u val="none"/>
        <vertAlign val="baseline"/>
        <sz val="14"/>
        <name val="Calibri"/>
        <scheme val="minor"/>
      </font>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14"/>
        <name val="Calibri"/>
        <scheme val="minor"/>
      </font>
    </dxf>
    <dxf>
      <border outline="0">
        <bottom style="thick">
          <color auto="1"/>
        </bottom>
      </border>
    </dxf>
    <dxf>
      <font>
        <b/>
        <i val="0"/>
        <strike val="0"/>
        <condense val="0"/>
        <extend val="0"/>
        <outline val="0"/>
        <shadow val="0"/>
        <u val="none"/>
        <vertAlign val="baseline"/>
        <sz val="14"/>
        <color theme="0"/>
        <name val="Calibri"/>
        <scheme val="minor"/>
      </font>
      <fill>
        <patternFill patternType="solid">
          <fgColor rgb="FF811B7F"/>
          <bgColor rgb="FF811B7F"/>
        </patternFill>
      </fill>
      <alignment horizontal="center" vertical="center" textRotation="0" wrapText="1" indent="0" justifyLastLine="0" shrinkToFit="0" readingOrder="0"/>
    </dxf>
    <dxf>
      <font>
        <strike val="0"/>
        <outline val="0"/>
        <shadow val="0"/>
        <u val="none"/>
        <vertAlign val="baseline"/>
        <sz val="14"/>
        <color theme="1"/>
        <name val="Calibri"/>
        <scheme val="minor"/>
      </font>
      <border diagonalUp="0" diagonalDown="0" outline="0">
        <left/>
        <right style="medium">
          <color indexed="64"/>
        </right>
        <top/>
        <bottom/>
      </border>
    </dxf>
    <dxf>
      <font>
        <strike val="0"/>
        <outline val="0"/>
        <shadow val="0"/>
        <u val="none"/>
        <vertAlign val="baseline"/>
        <sz val="14"/>
        <color theme="1"/>
        <name val="Calibri"/>
        <scheme val="minor"/>
      </font>
      <border diagonalUp="0" diagonalDown="0" outline="0">
        <left style="medium">
          <color indexed="64"/>
        </left>
        <right/>
        <top/>
        <bottom/>
      </border>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alignment horizontal="center" vertical="center" textRotation="0" wrapText="1" indent="0" justifyLastLine="0" shrinkToFit="0" readingOrder="0"/>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alignment horizontal="center" vertical="center" textRotation="0" wrapText="1" indent="0" justifyLastLine="0" shrinkToFit="0"/>
    </dxf>
    <dxf>
      <font>
        <b val="0"/>
        <i val="0"/>
        <strike val="0"/>
        <condense val="0"/>
        <extend val="0"/>
        <outline val="0"/>
        <shadow val="0"/>
        <u val="none"/>
        <vertAlign val="baseline"/>
        <sz val="11"/>
        <color theme="1"/>
        <name val="Calibri"/>
        <scheme val="minor"/>
      </font>
      <numFmt numFmtId="18" formatCode="#\ ??/??"/>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16"/>
        <color theme="1"/>
        <name val="Calibri"/>
        <scheme val="minor"/>
      </font>
    </dxf>
    <dxf>
      <numFmt numFmtId="164" formatCode="0.0000"/>
    </dxf>
    <dxf>
      <numFmt numFmtId="164" formatCode="0.0000"/>
    </dxf>
    <dxf>
      <numFmt numFmtId="164" formatCode="0.0000"/>
    </dxf>
    <dxf>
      <numFmt numFmtId="164" formatCode="0.0000"/>
    </dxf>
    <dxf>
      <numFmt numFmtId="164" formatCode="0.0000"/>
    </dxf>
    <dxf>
      <numFmt numFmtId="164" formatCode="0.0000"/>
    </dxf>
    <dxf>
      <numFmt numFmtId="164" formatCode="0.0000"/>
    </dxf>
    <dxf>
      <numFmt numFmtId="164" formatCode="0.0000"/>
    </dxf>
    <dxf>
      <numFmt numFmtId="164" formatCode="0.0000"/>
    </dxf>
    <dxf>
      <numFmt numFmtId="1" formatCode="0"/>
      <alignment horizontal="center" vertical="bottom" textRotation="0" wrapText="0" indent="0" justifyLastLine="0" shrinkToFit="0" readingOrder="0"/>
    </dxf>
    <dxf>
      <font>
        <strike val="0"/>
        <outline val="0"/>
        <shadow val="0"/>
        <u val="none"/>
        <vertAlign val="baseline"/>
        <sz val="16"/>
        <color theme="1"/>
        <name val="Calibri"/>
        <scheme val="minor"/>
      </font>
      <alignment horizontal="center" vertical="center" textRotation="0" wrapText="1" indent="0" justifyLastLine="0" shrinkToFit="0"/>
    </dxf>
    <dxf>
      <font>
        <b/>
        <i val="0"/>
        <strike val="0"/>
        <condense val="0"/>
        <extend val="0"/>
        <outline val="0"/>
        <shadow val="0"/>
        <u val="none"/>
        <vertAlign val="baseline"/>
        <sz val="14"/>
        <color theme="1"/>
        <name val="Calibri"/>
        <scheme val="minor"/>
      </font>
      <numFmt numFmtId="17" formatCode="#\ ?/?"/>
      <fill>
        <patternFill patternType="solid">
          <fgColor indexed="64"/>
          <bgColor theme="0"/>
        </patternFill>
      </fill>
      <border diagonalUp="0" diagonalDown="0" outline="0">
        <left style="thin">
          <color theme="0" tint="-0.24994659260841701"/>
        </left>
        <right/>
        <top/>
        <bottom/>
      </border>
    </dxf>
    <dxf>
      <font>
        <b/>
        <i val="0"/>
        <strike val="0"/>
        <condense val="0"/>
        <extend val="0"/>
        <outline val="0"/>
        <shadow val="0"/>
        <u val="none"/>
        <vertAlign val="baseline"/>
        <sz val="14"/>
        <color theme="1"/>
        <name val="Calibri"/>
        <scheme val="minor"/>
      </font>
      <fill>
        <patternFill patternType="solid">
          <fgColor indexed="64"/>
          <bgColor theme="0"/>
        </patternFill>
      </fill>
      <border diagonalUp="0" diagonalDown="0" outline="0">
        <left style="thin">
          <color theme="0" tint="-0.24994659260841701"/>
        </left>
        <right/>
        <top/>
        <bottom/>
      </border>
    </dxf>
    <dxf>
      <font>
        <b/>
        <i val="0"/>
        <strike val="0"/>
        <condense val="0"/>
        <extend val="0"/>
        <outline val="0"/>
        <shadow val="0"/>
        <u val="none"/>
        <vertAlign val="baseline"/>
        <sz val="14"/>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outline="0">
        <left style="thin">
          <color theme="0" tint="-0.24994659260841701"/>
        </left>
        <right style="thin">
          <color theme="0" tint="-0.24994659260841701"/>
        </right>
        <top/>
        <bottom/>
      </border>
    </dxf>
    <dxf>
      <font>
        <b/>
        <i val="0"/>
        <strike val="0"/>
        <condense val="0"/>
        <extend val="0"/>
        <outline val="0"/>
        <shadow val="0"/>
        <u val="none"/>
        <vertAlign val="baseline"/>
        <sz val="14"/>
        <color theme="1"/>
        <name val="Calibri"/>
        <scheme val="minor"/>
      </font>
      <fill>
        <patternFill patternType="solid">
          <fgColor indexed="64"/>
          <bgColor theme="0"/>
        </patternFill>
      </fill>
      <alignment horizontal="center" vertical="bottom" textRotation="0" wrapText="0" indent="0" justifyLastLine="0" shrinkToFit="0"/>
      <border diagonalUp="0" diagonalDown="0" outline="0">
        <left style="thin">
          <color theme="0" tint="-0.24994659260841701"/>
        </left>
        <right style="thin">
          <color theme="0" tint="-0.24994659260841701"/>
        </right>
        <top/>
        <bottom/>
      </border>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alignment horizontal="center" vertical="center" textRotation="0" wrapText="1" indent="0" justifyLastLine="0" shrinkToFit="0"/>
    </dxf>
    <dxf>
      <numFmt numFmtId="0" formatCode="General"/>
    </dxf>
    <dxf>
      <alignment horizontal="center" textRotation="0" indent="0" justifyLastLine="0" shrinkToFit="0"/>
    </dxf>
    <dxf>
      <alignment horizontal="right" textRotation="0" indent="0" justifyLastLine="0" shrinkToFit="0"/>
    </dxf>
    <dxf>
      <font>
        <strike val="0"/>
        <outline val="0"/>
        <shadow val="0"/>
        <u val="none"/>
        <vertAlign val="baseline"/>
        <sz val="16"/>
        <color theme="1"/>
        <name val="Calibri"/>
        <scheme val="minor"/>
      </font>
      <alignment horizontal="center" vertical="center" textRotation="0" indent="0" justifyLastLine="0" shrinkToFit="0"/>
    </dxf>
    <dxf>
      <font>
        <strike val="0"/>
        <outline val="0"/>
        <shadow val="0"/>
        <u val="none"/>
        <vertAlign val="baseline"/>
        <sz val="14"/>
        <color theme="1"/>
        <name val="Calibri"/>
        <scheme val="minor"/>
      </font>
      <alignment horizontal="center" vertical="bottom" textRotation="0" wrapText="0" indent="0" justifyLastLine="0" shrinkToFit="0"/>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b/>
        <i val="0"/>
        <strike val="0"/>
        <condense val="0"/>
        <extend val="0"/>
        <outline val="0"/>
        <shadow val="0"/>
        <u val="none"/>
        <vertAlign val="baseline"/>
        <sz val="14"/>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dxf>
    <dxf>
      <alignment horizontal="center" vertical="center" textRotation="0" indent="0" justifyLastLine="0" shrinkToFit="0"/>
    </dxf>
    <dxf>
      <font>
        <strike val="0"/>
        <outline val="0"/>
        <shadow val="0"/>
        <u val="none"/>
        <vertAlign val="baseline"/>
        <sz val="16"/>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alignment horizontal="general" vertical="bottom" textRotation="0" wrapText="0" indent="0" justifyLastLine="0" shrinkToFit="0" readingOrder="0"/>
    </dxf>
    <dxf>
      <font>
        <strike val="0"/>
        <outline val="0"/>
        <shadow val="0"/>
        <u val="none"/>
        <vertAlign val="baseline"/>
        <sz val="12"/>
        <color theme="1"/>
        <name val="Calibri"/>
        <scheme val="minor"/>
      </font>
    </dxf>
    <dxf>
      <font>
        <strike val="0"/>
        <outline val="0"/>
        <shadow val="0"/>
        <u val="none"/>
        <vertAlign val="baseline"/>
        <sz val="16"/>
        <color theme="1"/>
        <name val="Calibri"/>
        <scheme val="minor"/>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strike val="0"/>
        <color theme="1"/>
      </font>
      <fill>
        <patternFill>
          <bgColor theme="0"/>
        </patternFill>
      </fill>
      <border>
        <left/>
        <right/>
        <top/>
        <bottom/>
        <vertical style="thin">
          <color theme="0" tint="-0.24994659260841701"/>
        </vertical>
        <horizontal style="thin">
          <color theme="0" tint="-0.24994659260841701"/>
        </horizontal>
      </border>
    </dxf>
    <dxf>
      <font>
        <strike val="0"/>
      </font>
      <fill>
        <patternFill>
          <bgColor theme="2"/>
        </patternFill>
      </fill>
      <border>
        <left/>
        <right/>
        <top style="thin">
          <color auto="1"/>
        </top>
        <bottom style="thin">
          <color auto="1"/>
        </bottom>
        <vertical/>
        <horizontal/>
      </border>
    </dxf>
    <dxf>
      <font>
        <b/>
        <i val="0"/>
        <strike val="0"/>
        <color theme="0"/>
      </font>
      <fill>
        <patternFill patternType="solid">
          <fgColor rgb="FF811B7F"/>
          <bgColor rgb="FF811B7F"/>
        </patternFill>
      </fill>
      <border>
        <left style="thick">
          <color auto="1"/>
        </left>
        <right style="thick">
          <color auto="1"/>
        </right>
        <top style="thick">
          <color auto="1"/>
        </top>
        <bottom style="thick">
          <color auto="1"/>
        </bottom>
        <vertical/>
        <horizontal/>
      </border>
    </dxf>
    <dxf>
      <border>
        <left style="thick">
          <color auto="1"/>
        </left>
        <right style="thick">
          <color auto="1"/>
        </right>
        <top style="thick">
          <color auto="1"/>
        </top>
        <bottom style="thick">
          <color auto="1"/>
        </bottom>
        <vertical/>
        <horizontal/>
      </border>
    </dxf>
    <dxf>
      <font>
        <strike val="0"/>
        <color theme="1"/>
      </font>
      <fill>
        <patternFill>
          <bgColor theme="0"/>
        </patternFill>
      </fill>
      <border>
        <left/>
        <right/>
        <top/>
        <bottom/>
        <vertical style="thin">
          <color theme="0" tint="-0.24994659260841701"/>
        </vertical>
        <horizontal style="thin">
          <color theme="0" tint="-0.24994659260841701"/>
        </horizontal>
      </border>
    </dxf>
    <dxf>
      <font>
        <strike val="0"/>
      </font>
      <fill>
        <patternFill>
          <bgColor theme="2"/>
        </patternFill>
      </fill>
      <border>
        <left/>
        <right/>
        <top style="thin">
          <color auto="1"/>
        </top>
        <bottom style="thin">
          <color auto="1"/>
        </bottom>
        <vertical/>
        <horizontal/>
      </border>
    </dxf>
    <dxf>
      <font>
        <b/>
        <i val="0"/>
        <strike val="0"/>
        <color theme="0"/>
      </font>
      <fill>
        <patternFill patternType="solid">
          <fgColor rgb="FF811B7F"/>
          <bgColor rgb="FF811B7F"/>
        </patternFill>
      </fill>
      <border>
        <left style="thick">
          <color auto="1"/>
        </left>
        <right style="thick">
          <color auto="1"/>
        </right>
        <top style="thick">
          <color auto="1"/>
        </top>
        <bottom style="thick">
          <color auto="1"/>
        </bottom>
        <vertical/>
        <horizontal/>
      </border>
    </dxf>
    <dxf>
      <border>
        <left style="thick">
          <color auto="1"/>
        </left>
        <right style="thick">
          <color auto="1"/>
        </right>
        <top style="thick">
          <color auto="1"/>
        </top>
        <bottom style="thick">
          <color auto="1"/>
        </bottom>
        <vertical/>
        <horizontal/>
      </border>
    </dxf>
    <dxf>
      <font>
        <strike val="0"/>
        <color theme="1"/>
      </font>
      <fill>
        <patternFill>
          <bgColor theme="0"/>
        </patternFill>
      </fill>
      <border>
        <left/>
        <right/>
        <top/>
        <bottom/>
        <vertical style="thin">
          <color theme="0" tint="-0.24994659260841701"/>
        </vertical>
        <horizontal style="thin">
          <color theme="0" tint="-0.24994659260841701"/>
        </horizontal>
      </border>
    </dxf>
    <dxf>
      <font>
        <strike val="0"/>
      </font>
      <fill>
        <patternFill>
          <bgColor theme="2"/>
        </patternFill>
      </fill>
      <border>
        <left/>
        <right/>
        <top style="thin">
          <color auto="1"/>
        </top>
        <bottom style="thin">
          <color auto="1"/>
        </bottom>
        <vertical/>
        <horizontal/>
      </border>
    </dxf>
    <dxf>
      <font>
        <b/>
        <i val="0"/>
        <strike val="0"/>
        <color theme="0"/>
      </font>
      <fill>
        <patternFill patternType="solid">
          <fgColor rgb="FF811B7F"/>
          <bgColor rgb="FF811B7F"/>
        </patternFill>
      </fill>
      <border>
        <left style="thick">
          <color auto="1"/>
        </left>
        <right style="thick">
          <color auto="1"/>
        </right>
        <top style="thick">
          <color auto="1"/>
        </top>
        <bottom style="thick">
          <color auto="1"/>
        </bottom>
        <vertical/>
        <horizontal/>
      </border>
    </dxf>
    <dxf>
      <border>
        <left style="thick">
          <color auto="1"/>
        </left>
        <right style="thick">
          <color auto="1"/>
        </right>
        <top style="thick">
          <color auto="1"/>
        </top>
        <bottom style="thick">
          <color auto="1"/>
        </bottom>
        <vertical/>
        <horizontal/>
      </border>
    </dxf>
    <dxf>
      <font>
        <strike val="0"/>
        <color theme="1"/>
      </font>
      <fill>
        <patternFill>
          <bgColor theme="0"/>
        </patternFill>
      </fill>
      <border>
        <left/>
        <right/>
        <top/>
        <bottom/>
        <vertical style="thin">
          <color theme="0" tint="-0.24994659260841701"/>
        </vertical>
        <horizontal style="thin">
          <color theme="0" tint="-0.24994659260841701"/>
        </horizontal>
      </border>
    </dxf>
    <dxf>
      <font>
        <strike val="0"/>
      </font>
      <fill>
        <patternFill>
          <bgColor theme="2"/>
        </patternFill>
      </fill>
      <border>
        <left/>
        <right/>
        <top style="thin">
          <color auto="1"/>
        </top>
        <bottom style="thin">
          <color auto="1"/>
        </bottom>
        <vertical/>
        <horizontal/>
      </border>
    </dxf>
    <dxf>
      <font>
        <b/>
        <i val="0"/>
        <strike val="0"/>
        <color theme="0"/>
      </font>
      <fill>
        <patternFill patternType="solid">
          <fgColor rgb="FF811B7F"/>
          <bgColor rgb="FF811B7F"/>
        </patternFill>
      </fill>
      <border>
        <left style="thick">
          <color auto="1"/>
        </left>
        <right style="thick">
          <color auto="1"/>
        </right>
        <top style="thick">
          <color auto="1"/>
        </top>
        <bottom style="thick">
          <color auto="1"/>
        </bottom>
        <vertical/>
        <horizontal/>
      </border>
    </dxf>
    <dxf>
      <border>
        <left style="thick">
          <color auto="1"/>
        </left>
        <right style="thick">
          <color auto="1"/>
        </right>
        <top style="thick">
          <color auto="1"/>
        </top>
        <bottom style="thick">
          <color auto="1"/>
        </bottom>
        <vertical/>
        <horizontal/>
      </border>
    </dxf>
  </dxfs>
  <tableStyles count="4" defaultTableStyle="TableStyleMedium2" defaultPivotStyle="PivotStyleLight16">
    <tableStyle name="Avocado" pivot="0" count="4">
      <tableStyleElement type="wholeTable" dxfId="145"/>
      <tableStyleElement type="headerRow" dxfId="144"/>
      <tableStyleElement type="firstRowStripe" dxfId="143"/>
      <tableStyleElement type="secondRowStripe" dxfId="142"/>
    </tableStyle>
    <tableStyle name="Avocado 2" pivot="0" count="4">
      <tableStyleElement type="wholeTable" dxfId="141"/>
      <tableStyleElement type="headerRow" dxfId="140"/>
      <tableStyleElement type="firstRowStripe" dxfId="139"/>
      <tableStyleElement type="secondRowStripe" dxfId="138"/>
    </tableStyle>
    <tableStyle name="Avocado 3" pivot="0" count="4">
      <tableStyleElement type="wholeTable" dxfId="137"/>
      <tableStyleElement type="headerRow" dxfId="136"/>
      <tableStyleElement type="firstRowStripe" dxfId="135"/>
      <tableStyleElement type="secondRowStripe" dxfId="134"/>
    </tableStyle>
    <tableStyle name="Avocado 4" pivot="0" count="4">
      <tableStyleElement type="wholeTable" dxfId="133"/>
      <tableStyleElement type="headerRow" dxfId="132"/>
      <tableStyleElement type="firstRowStripe" dxfId="131"/>
      <tableStyleElement type="secondRowStripe" dxfId="130"/>
    </tableStyle>
  </tableStyles>
  <colors>
    <mruColors>
      <color rgb="FF811B7F"/>
      <color rgb="FFED7D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Relationship between</a:t>
            </a:r>
            <a:r>
              <a:rPr lang="en-US" sz="1800" b="1" baseline="0"/>
              <a:t> the number of runners and the wins for the favourite horse</a:t>
            </a:r>
          </a:p>
        </c:rich>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46927093021651E-2"/>
          <c:y val="8.9998319900242096E-2"/>
          <c:w val="0.91980441778355104"/>
          <c:h val="0.69507915736060999"/>
        </c:manualLayout>
      </c:layout>
      <c:barChart>
        <c:barDir val="col"/>
        <c:grouping val="clustered"/>
        <c:varyColors val="0"/>
        <c:ser>
          <c:idx val="0"/>
          <c:order val="0"/>
          <c:tx>
            <c:strRef>
              <c:f>S1a!$H$7</c:f>
              <c:strCache>
                <c:ptCount val="1"/>
                <c:pt idx="0">
                  <c:v>Proportion of wins 
(y axis)</c:v>
                </c:pt>
              </c:strCache>
            </c:strRef>
          </c:tx>
          <c:spPr>
            <a:solidFill>
              <a:schemeClr val="accent4"/>
            </a:solidFill>
            <a:ln>
              <a:noFill/>
            </a:ln>
            <a:effectLst/>
          </c:spPr>
          <c:invertIfNegative val="0"/>
          <c:trendline>
            <c:spPr>
              <a:ln w="19050" cap="rnd">
                <a:solidFill>
                  <a:srgbClr val="811B7F"/>
                </a:solidFill>
                <a:prstDash val="sysDot"/>
              </a:ln>
              <a:effectLst/>
            </c:spPr>
            <c:trendlineType val="poly"/>
            <c:order val="6"/>
            <c:dispRSqr val="1"/>
            <c:dispEq val="0"/>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f>S1a!$F$8:$F$327</c:f>
              <c:numCache>
                <c:formatCode>General</c:formatCode>
                <c:ptCount val="20"/>
                <c:pt idx="0">
                  <c:v>3</c:v>
                </c:pt>
                <c:pt idx="1">
                  <c:v>4</c:v>
                </c:pt>
                <c:pt idx="2">
                  <c:v>5</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23</c:v>
                </c:pt>
                <c:pt idx="19">
                  <c:v>28</c:v>
                </c:pt>
              </c:numCache>
            </c:numRef>
          </c:cat>
          <c:val>
            <c:numRef>
              <c:f>S1a!$H$8:$H$327</c:f>
              <c:numCache>
                <c:formatCode>#\ ?/?</c:formatCode>
                <c:ptCount val="20"/>
                <c:pt idx="0">
                  <c:v>0.66666666666666663</c:v>
                </c:pt>
                <c:pt idx="1">
                  <c:v>0.6</c:v>
                </c:pt>
                <c:pt idx="2">
                  <c:v>0.46153846153846156</c:v>
                </c:pt>
                <c:pt idx="3">
                  <c:v>0.77777777777777779</c:v>
                </c:pt>
                <c:pt idx="4">
                  <c:v>0.5</c:v>
                </c:pt>
                <c:pt idx="5">
                  <c:v>0.23333333333333334</c:v>
                </c:pt>
                <c:pt idx="6">
                  <c:v>0.30769230769230771</c:v>
                </c:pt>
                <c:pt idx="7">
                  <c:v>0.3235294117647059</c:v>
                </c:pt>
                <c:pt idx="8">
                  <c:v>0.36363636363636365</c:v>
                </c:pt>
                <c:pt idx="9">
                  <c:v>0.21739130434782608</c:v>
                </c:pt>
                <c:pt idx="10">
                  <c:v>0.5</c:v>
                </c:pt>
                <c:pt idx="11">
                  <c:v>0.42857142857142855</c:v>
                </c:pt>
                <c:pt idx="12">
                  <c:v>0.5</c:v>
                </c:pt>
                <c:pt idx="13">
                  <c:v>0.25</c:v>
                </c:pt>
                <c:pt idx="14">
                  <c:v>0.66666666666666663</c:v>
                </c:pt>
                <c:pt idx="15">
                  <c:v>0</c:v>
                </c:pt>
                <c:pt idx="16">
                  <c:v>0.5</c:v>
                </c:pt>
                <c:pt idx="17">
                  <c:v>0</c:v>
                </c:pt>
                <c:pt idx="18">
                  <c:v>0</c:v>
                </c:pt>
                <c:pt idx="19">
                  <c:v>0.5</c:v>
                </c:pt>
              </c:numCache>
            </c:numRef>
          </c:val>
          <c:extLst>
            <c:ext xmlns:c16="http://schemas.microsoft.com/office/drawing/2014/chart" uri="{C3380CC4-5D6E-409C-BE32-E72D297353CC}">
              <c16:uniqueId val="{00000000-2938-4749-8ACD-58AB047135C3}"/>
            </c:ext>
          </c:extLst>
        </c:ser>
        <c:dLbls>
          <c:showLegendKey val="0"/>
          <c:showVal val="0"/>
          <c:showCatName val="0"/>
          <c:showSerName val="0"/>
          <c:showPercent val="0"/>
          <c:showBubbleSize val="0"/>
        </c:dLbls>
        <c:gapWidth val="219"/>
        <c:overlap val="-27"/>
        <c:axId val="2113818016"/>
        <c:axId val="2113818560"/>
      </c:barChart>
      <c:catAx>
        <c:axId val="211381801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Number</a:t>
                </a:r>
                <a:r>
                  <a:rPr lang="en-US" sz="1200" baseline="0"/>
                  <a:t> of r</a:t>
                </a:r>
                <a:r>
                  <a:rPr lang="en-US" sz="1200"/>
                  <a:t>unners</a:t>
                </a:r>
              </a:p>
            </c:rich>
          </c:tx>
          <c:layout>
            <c:manualLayout>
              <c:xMode val="edge"/>
              <c:yMode val="edge"/>
              <c:x val="0.46793697150299002"/>
              <c:y val="0.8518503713874440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113818560"/>
        <c:crosses val="autoZero"/>
        <c:auto val="1"/>
        <c:lblAlgn val="ctr"/>
        <c:lblOffset val="100"/>
        <c:noMultiLvlLbl val="0"/>
      </c:catAx>
      <c:valAx>
        <c:axId val="2113818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Proportional</a:t>
                </a:r>
                <a:r>
                  <a:rPr lang="en-US" sz="1200" baseline="0"/>
                  <a:t> of wins for the favourite horse</a:t>
                </a:r>
              </a:p>
            </c:rich>
          </c:tx>
          <c:layout>
            <c:manualLayout>
              <c:xMode val="edge"/>
              <c:yMode val="edge"/>
              <c:x val="9.4047405468478101E-3"/>
              <c:y val="0.28582202406011997"/>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 ?/?"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113818016"/>
        <c:crosses val="autoZero"/>
        <c:crossBetween val="between"/>
      </c:valAx>
      <c:spPr>
        <a:noFill/>
        <a:ln>
          <a:noFill/>
        </a:ln>
        <a:effectLst/>
      </c:spPr>
    </c:plotArea>
    <c:legend>
      <c:legendPos val="b"/>
      <c:layout>
        <c:manualLayout>
          <c:xMode val="edge"/>
          <c:yMode val="edge"/>
          <c:x val="0.34019739778888602"/>
          <c:y val="0.88939459636065998"/>
          <c:w val="0.385177545450474"/>
          <c:h val="0.10122445158208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Relationship</a:t>
            </a:r>
            <a:r>
              <a:rPr lang="en-GB" baseline="0"/>
              <a:t> between odds and fifth place position</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4"/>
            </a:solidFill>
            <a:ln>
              <a:noFill/>
            </a:ln>
            <a:effectLst/>
          </c:spPr>
          <c:invertIfNegative val="0"/>
          <c:trendline>
            <c:spPr>
              <a:ln w="19050" cap="rnd">
                <a:solidFill>
                  <a:schemeClr val="accent4"/>
                </a:solidFill>
                <a:prstDash val="sysDot"/>
              </a:ln>
              <a:effectLst/>
            </c:spPr>
            <c:trendlineType val="log"/>
            <c:dispRSqr val="1"/>
            <c:dispEq val="0"/>
            <c:trendlineLbl>
              <c:layout>
                <c:manualLayout>
                  <c:x val="-0.33951226654556599"/>
                  <c:y val="-6.134096728017050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multiLvlStrRef>
              <c:f>'S3'!$AD$9:$AH$59</c:f>
              <c:multiLvlStrCache>
                <c:ptCount val="51"/>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lvl>
                <c:lvl>
                  <c:pt idx="0">
                    <c:v>&lt;</c:v>
                  </c:pt>
                  <c:pt idx="1">
                    <c:v>&lt;</c:v>
                  </c:pt>
                  <c:pt idx="2">
                    <c:v>&lt;</c:v>
                  </c:pt>
                  <c:pt idx="3">
                    <c:v>&lt;</c:v>
                  </c:pt>
                  <c:pt idx="4">
                    <c:v>&lt;</c:v>
                  </c:pt>
                  <c:pt idx="5">
                    <c:v>&lt;</c:v>
                  </c:pt>
                  <c:pt idx="6">
                    <c:v>&lt;</c:v>
                  </c:pt>
                  <c:pt idx="7">
                    <c:v>&lt;</c:v>
                  </c:pt>
                  <c:pt idx="8">
                    <c:v>&lt;</c:v>
                  </c:pt>
                  <c:pt idx="9">
                    <c:v>&lt;</c:v>
                  </c:pt>
                  <c:pt idx="10">
                    <c:v>&lt;</c:v>
                  </c:pt>
                  <c:pt idx="11">
                    <c:v>&lt;</c:v>
                  </c:pt>
                  <c:pt idx="12">
                    <c:v>&lt;</c:v>
                  </c:pt>
                  <c:pt idx="13">
                    <c:v>&lt;</c:v>
                  </c:pt>
                  <c:pt idx="14">
                    <c:v>&lt;</c:v>
                  </c:pt>
                  <c:pt idx="15">
                    <c:v>&lt;</c:v>
                  </c:pt>
                  <c:pt idx="16">
                    <c:v>&lt;</c:v>
                  </c:pt>
                  <c:pt idx="17">
                    <c:v>&lt;</c:v>
                  </c:pt>
                  <c:pt idx="18">
                    <c:v>&lt;</c:v>
                  </c:pt>
                  <c:pt idx="19">
                    <c:v>&lt;</c:v>
                  </c:pt>
                  <c:pt idx="20">
                    <c:v>&lt;</c:v>
                  </c:pt>
                  <c:pt idx="21">
                    <c:v>&lt;</c:v>
                  </c:pt>
                  <c:pt idx="22">
                    <c:v>&lt;</c:v>
                  </c:pt>
                  <c:pt idx="23">
                    <c:v>&lt;</c:v>
                  </c:pt>
                  <c:pt idx="24">
                    <c:v>&lt;</c:v>
                  </c:pt>
                  <c:pt idx="25">
                    <c:v>&lt;</c:v>
                  </c:pt>
                  <c:pt idx="26">
                    <c:v>&lt;</c:v>
                  </c:pt>
                  <c:pt idx="27">
                    <c:v>&lt;</c:v>
                  </c:pt>
                  <c:pt idx="28">
                    <c:v>&lt;</c:v>
                  </c:pt>
                  <c:pt idx="29">
                    <c:v>&lt;</c:v>
                  </c:pt>
                  <c:pt idx="30">
                    <c:v>&lt;</c:v>
                  </c:pt>
                  <c:pt idx="31">
                    <c:v>&lt;</c:v>
                  </c:pt>
                  <c:pt idx="32">
                    <c:v>&lt;</c:v>
                  </c:pt>
                  <c:pt idx="33">
                    <c:v>&lt;</c:v>
                  </c:pt>
                  <c:pt idx="34">
                    <c:v>&lt;</c:v>
                  </c:pt>
                  <c:pt idx="35">
                    <c:v>&lt;</c:v>
                  </c:pt>
                  <c:pt idx="36">
                    <c:v>&lt;</c:v>
                  </c:pt>
                  <c:pt idx="37">
                    <c:v>&lt;</c:v>
                  </c:pt>
                  <c:pt idx="38">
                    <c:v>&lt;</c:v>
                  </c:pt>
                  <c:pt idx="39">
                    <c:v>&lt;</c:v>
                  </c:pt>
                  <c:pt idx="40">
                    <c:v>&lt;</c:v>
                  </c:pt>
                  <c:pt idx="41">
                    <c:v>&lt;</c:v>
                  </c:pt>
                  <c:pt idx="42">
                    <c:v>&lt;</c:v>
                  </c:pt>
                  <c:pt idx="43">
                    <c:v>&lt;</c:v>
                  </c:pt>
                  <c:pt idx="44">
                    <c:v>&lt;</c:v>
                  </c:pt>
                  <c:pt idx="45">
                    <c:v>&lt;</c:v>
                  </c:pt>
                  <c:pt idx="46">
                    <c:v>&lt;</c:v>
                  </c:pt>
                  <c:pt idx="47">
                    <c:v>&lt;</c:v>
                  </c:pt>
                  <c:pt idx="48">
                    <c:v>&lt;</c:v>
                  </c:pt>
                  <c:pt idx="49">
                    <c:v>&lt;</c:v>
                  </c:pt>
                </c:lvl>
                <c:lvl>
                  <c:pt idx="0">
                    <c:v>x</c:v>
                  </c:pt>
                  <c:pt idx="1">
                    <c:v>x</c:v>
                  </c:pt>
                  <c:pt idx="2">
                    <c:v>x</c:v>
                  </c:pt>
                  <c:pt idx="3">
                    <c:v>x</c:v>
                  </c:pt>
                  <c:pt idx="4">
                    <c:v>x</c:v>
                  </c:pt>
                  <c:pt idx="5">
                    <c:v>x</c:v>
                  </c:pt>
                  <c:pt idx="6">
                    <c:v>x</c:v>
                  </c:pt>
                  <c:pt idx="7">
                    <c:v>x</c:v>
                  </c:pt>
                  <c:pt idx="8">
                    <c:v>x</c:v>
                  </c:pt>
                  <c:pt idx="9">
                    <c:v>x</c:v>
                  </c:pt>
                  <c:pt idx="10">
                    <c:v>x</c:v>
                  </c:pt>
                  <c:pt idx="11">
                    <c:v>x</c:v>
                  </c:pt>
                  <c:pt idx="12">
                    <c:v>x</c:v>
                  </c:pt>
                  <c:pt idx="13">
                    <c:v>x</c:v>
                  </c:pt>
                  <c:pt idx="14">
                    <c:v>x</c:v>
                  </c:pt>
                  <c:pt idx="15">
                    <c:v>x</c:v>
                  </c:pt>
                  <c:pt idx="16">
                    <c:v>x</c:v>
                  </c:pt>
                  <c:pt idx="17">
                    <c:v>x</c:v>
                  </c:pt>
                  <c:pt idx="18">
                    <c:v>x</c:v>
                  </c:pt>
                  <c:pt idx="19">
                    <c:v>x</c:v>
                  </c:pt>
                  <c:pt idx="20">
                    <c:v>x</c:v>
                  </c:pt>
                  <c:pt idx="21">
                    <c:v>x</c:v>
                  </c:pt>
                  <c:pt idx="22">
                    <c:v>x</c:v>
                  </c:pt>
                  <c:pt idx="23">
                    <c:v>x</c:v>
                  </c:pt>
                  <c:pt idx="24">
                    <c:v>x</c:v>
                  </c:pt>
                  <c:pt idx="25">
                    <c:v>x</c:v>
                  </c:pt>
                  <c:pt idx="26">
                    <c:v>x</c:v>
                  </c:pt>
                  <c:pt idx="27">
                    <c:v>x</c:v>
                  </c:pt>
                  <c:pt idx="28">
                    <c:v>x</c:v>
                  </c:pt>
                  <c:pt idx="29">
                    <c:v>x</c:v>
                  </c:pt>
                  <c:pt idx="30">
                    <c:v>x</c:v>
                  </c:pt>
                  <c:pt idx="31">
                    <c:v>x</c:v>
                  </c:pt>
                  <c:pt idx="32">
                    <c:v>x</c:v>
                  </c:pt>
                  <c:pt idx="33">
                    <c:v>x</c:v>
                  </c:pt>
                  <c:pt idx="34">
                    <c:v>x</c:v>
                  </c:pt>
                  <c:pt idx="35">
                    <c:v>x</c:v>
                  </c:pt>
                  <c:pt idx="36">
                    <c:v>x</c:v>
                  </c:pt>
                  <c:pt idx="37">
                    <c:v>x</c:v>
                  </c:pt>
                  <c:pt idx="38">
                    <c:v>x</c:v>
                  </c:pt>
                  <c:pt idx="39">
                    <c:v>x</c:v>
                  </c:pt>
                  <c:pt idx="40">
                    <c:v>x</c:v>
                  </c:pt>
                  <c:pt idx="41">
                    <c:v>x</c:v>
                  </c:pt>
                  <c:pt idx="42">
                    <c:v>x</c:v>
                  </c:pt>
                  <c:pt idx="43">
                    <c:v>x</c:v>
                  </c:pt>
                  <c:pt idx="44">
                    <c:v>x</c:v>
                  </c:pt>
                  <c:pt idx="45">
                    <c:v>x</c:v>
                  </c:pt>
                  <c:pt idx="46">
                    <c:v>x</c:v>
                  </c:pt>
                  <c:pt idx="47">
                    <c:v>x</c:v>
                  </c:pt>
                  <c:pt idx="48">
                    <c:v>x</c:v>
                  </c:pt>
                  <c:pt idx="49">
                    <c:v>x</c:v>
                  </c:pt>
                  <c:pt idx="50">
                    <c:v>x</c:v>
                  </c:pt>
                </c:lvl>
                <c:lvl>
                  <c:pt idx="0">
                    <c:v>≤</c:v>
                  </c:pt>
                  <c:pt idx="1">
                    <c:v>≤</c:v>
                  </c:pt>
                  <c:pt idx="2">
                    <c:v>≤</c:v>
                  </c:pt>
                  <c:pt idx="3">
                    <c:v>≤</c:v>
                  </c:pt>
                  <c:pt idx="4">
                    <c:v>≤</c:v>
                  </c:pt>
                  <c:pt idx="5">
                    <c:v>≤</c:v>
                  </c:pt>
                  <c:pt idx="6">
                    <c:v>≤</c:v>
                  </c:pt>
                  <c:pt idx="7">
                    <c:v>≤</c:v>
                  </c:pt>
                  <c:pt idx="8">
                    <c:v>≤</c:v>
                  </c:pt>
                  <c:pt idx="9">
                    <c:v>≤</c:v>
                  </c:pt>
                  <c:pt idx="10">
                    <c:v>≤</c:v>
                  </c:pt>
                  <c:pt idx="11">
                    <c:v>≤</c:v>
                  </c:pt>
                  <c:pt idx="12">
                    <c:v>≤</c:v>
                  </c:pt>
                  <c:pt idx="13">
                    <c:v>≤</c:v>
                  </c:pt>
                  <c:pt idx="14">
                    <c:v>≤</c:v>
                  </c:pt>
                  <c:pt idx="15">
                    <c:v>≤</c:v>
                  </c:pt>
                  <c:pt idx="16">
                    <c:v>≤</c:v>
                  </c:pt>
                  <c:pt idx="17">
                    <c:v>≤</c:v>
                  </c:pt>
                  <c:pt idx="18">
                    <c:v>≤</c:v>
                  </c:pt>
                  <c:pt idx="19">
                    <c:v>≤</c:v>
                  </c:pt>
                  <c:pt idx="20">
                    <c:v>≤</c:v>
                  </c:pt>
                  <c:pt idx="21">
                    <c:v>≤</c:v>
                  </c:pt>
                  <c:pt idx="22">
                    <c:v>≤</c:v>
                  </c:pt>
                  <c:pt idx="23">
                    <c:v>≤</c:v>
                  </c:pt>
                  <c:pt idx="24">
                    <c:v>≤</c:v>
                  </c:pt>
                  <c:pt idx="25">
                    <c:v>≤</c:v>
                  </c:pt>
                  <c:pt idx="26">
                    <c:v>≤</c:v>
                  </c:pt>
                  <c:pt idx="27">
                    <c:v>≤</c:v>
                  </c:pt>
                  <c:pt idx="28">
                    <c:v>≤</c:v>
                  </c:pt>
                  <c:pt idx="29">
                    <c:v>≤</c:v>
                  </c:pt>
                  <c:pt idx="30">
                    <c:v>≤</c:v>
                  </c:pt>
                  <c:pt idx="31">
                    <c:v>≤</c:v>
                  </c:pt>
                  <c:pt idx="32">
                    <c:v>≤</c:v>
                  </c:pt>
                  <c:pt idx="33">
                    <c:v>≤</c:v>
                  </c:pt>
                  <c:pt idx="34">
                    <c:v>≤</c:v>
                  </c:pt>
                  <c:pt idx="35">
                    <c:v>≤</c:v>
                  </c:pt>
                  <c:pt idx="36">
                    <c:v>≤</c:v>
                  </c:pt>
                  <c:pt idx="37">
                    <c:v>≤</c:v>
                  </c:pt>
                  <c:pt idx="38">
                    <c:v>≤</c:v>
                  </c:pt>
                  <c:pt idx="39">
                    <c:v>≤</c:v>
                  </c:pt>
                  <c:pt idx="40">
                    <c:v>≤</c:v>
                  </c:pt>
                  <c:pt idx="41">
                    <c:v>≤</c:v>
                  </c:pt>
                  <c:pt idx="42">
                    <c:v>≤</c:v>
                  </c:pt>
                  <c:pt idx="43">
                    <c:v>≤</c:v>
                  </c:pt>
                  <c:pt idx="44">
                    <c:v>≤</c:v>
                  </c:pt>
                  <c:pt idx="45">
                    <c:v>≤</c:v>
                  </c:pt>
                  <c:pt idx="46">
                    <c:v>≤</c:v>
                  </c:pt>
                  <c:pt idx="47">
                    <c:v>≤</c:v>
                  </c:pt>
                  <c:pt idx="48">
                    <c:v>≤</c:v>
                  </c:pt>
                  <c:pt idx="49">
                    <c:v>≤</c:v>
                  </c:pt>
                  <c:pt idx="50">
                    <c:v>≤</c:v>
                  </c:pt>
                </c:lvl>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lvl>
              </c:multiLvlStrCache>
            </c:multiLvlStrRef>
          </c:cat>
          <c:val>
            <c:numRef>
              <c:f>'S3'!$AI$9:$AI$59</c:f>
              <c:numCache>
                <c:formatCode>#\ ?/?</c:formatCode>
                <c:ptCount val="51"/>
                <c:pt idx="0">
                  <c:v>2</c:v>
                </c:pt>
                <c:pt idx="1">
                  <c:v>3</c:v>
                </c:pt>
                <c:pt idx="2">
                  <c:v>9</c:v>
                </c:pt>
                <c:pt idx="3">
                  <c:v>18</c:v>
                </c:pt>
                <c:pt idx="4">
                  <c:v>16</c:v>
                </c:pt>
                <c:pt idx="5">
                  <c:v>17</c:v>
                </c:pt>
                <c:pt idx="6">
                  <c:v>23</c:v>
                </c:pt>
                <c:pt idx="7">
                  <c:v>15</c:v>
                </c:pt>
                <c:pt idx="8">
                  <c:v>22</c:v>
                </c:pt>
                <c:pt idx="9">
                  <c:v>6</c:v>
                </c:pt>
                <c:pt idx="10">
                  <c:v>14</c:v>
                </c:pt>
                <c:pt idx="11">
                  <c:v>7</c:v>
                </c:pt>
                <c:pt idx="12">
                  <c:v>21</c:v>
                </c:pt>
                <c:pt idx="13">
                  <c:v>0</c:v>
                </c:pt>
                <c:pt idx="14">
                  <c:v>18</c:v>
                </c:pt>
                <c:pt idx="15">
                  <c:v>0</c:v>
                </c:pt>
                <c:pt idx="16">
                  <c:v>20</c:v>
                </c:pt>
                <c:pt idx="17">
                  <c:v>0</c:v>
                </c:pt>
                <c:pt idx="18">
                  <c:v>1</c:v>
                </c:pt>
                <c:pt idx="19">
                  <c:v>0</c:v>
                </c:pt>
                <c:pt idx="20">
                  <c:v>13</c:v>
                </c:pt>
                <c:pt idx="21">
                  <c:v>0</c:v>
                </c:pt>
                <c:pt idx="22">
                  <c:v>4</c:v>
                </c:pt>
                <c:pt idx="23">
                  <c:v>0</c:v>
                </c:pt>
                <c:pt idx="24">
                  <c:v>0</c:v>
                </c:pt>
                <c:pt idx="25">
                  <c:v>18</c:v>
                </c:pt>
                <c:pt idx="26">
                  <c:v>0</c:v>
                </c:pt>
                <c:pt idx="27">
                  <c:v>0</c:v>
                </c:pt>
                <c:pt idx="28">
                  <c:v>0</c:v>
                </c:pt>
                <c:pt idx="29">
                  <c:v>0</c:v>
                </c:pt>
                <c:pt idx="30">
                  <c:v>0</c:v>
                </c:pt>
                <c:pt idx="31">
                  <c:v>0</c:v>
                </c:pt>
                <c:pt idx="32">
                  <c:v>0</c:v>
                </c:pt>
                <c:pt idx="33">
                  <c:v>17</c:v>
                </c:pt>
                <c:pt idx="34">
                  <c:v>0</c:v>
                </c:pt>
                <c:pt idx="35">
                  <c:v>0</c:v>
                </c:pt>
                <c:pt idx="36">
                  <c:v>0</c:v>
                </c:pt>
                <c:pt idx="37">
                  <c:v>0</c:v>
                </c:pt>
                <c:pt idx="38">
                  <c:v>0</c:v>
                </c:pt>
                <c:pt idx="39">
                  <c:v>0</c:v>
                </c:pt>
                <c:pt idx="40">
                  <c:v>3</c:v>
                </c:pt>
                <c:pt idx="41">
                  <c:v>0</c:v>
                </c:pt>
                <c:pt idx="42">
                  <c:v>0</c:v>
                </c:pt>
                <c:pt idx="43">
                  <c:v>0</c:v>
                </c:pt>
                <c:pt idx="44">
                  <c:v>0</c:v>
                </c:pt>
                <c:pt idx="45">
                  <c:v>0</c:v>
                </c:pt>
                <c:pt idx="46">
                  <c:v>0</c:v>
                </c:pt>
                <c:pt idx="47">
                  <c:v>0</c:v>
                </c:pt>
                <c:pt idx="48">
                  <c:v>0</c:v>
                </c:pt>
                <c:pt idx="49">
                  <c:v>0</c:v>
                </c:pt>
                <c:pt idx="50">
                  <c:v>22</c:v>
                </c:pt>
              </c:numCache>
            </c:numRef>
          </c:val>
          <c:extLst>
            <c:ext xmlns:c16="http://schemas.microsoft.com/office/drawing/2014/chart" uri="{C3380CC4-5D6E-409C-BE32-E72D297353CC}">
              <c16:uniqueId val="{00000000-7DD0-4B0C-B5D0-1B2C72058CD2}"/>
            </c:ext>
          </c:extLst>
        </c:ser>
        <c:dLbls>
          <c:showLegendKey val="0"/>
          <c:showVal val="0"/>
          <c:showCatName val="0"/>
          <c:showSerName val="0"/>
          <c:showPercent val="0"/>
          <c:showBubbleSize val="0"/>
        </c:dLbls>
        <c:gapWidth val="5"/>
        <c:overlap val="-27"/>
        <c:axId val="1946788256"/>
        <c:axId val="162969200"/>
      </c:barChart>
      <c:catAx>
        <c:axId val="1946788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 to 1 odds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69200"/>
        <c:crosses val="autoZero"/>
        <c:auto val="1"/>
        <c:lblAlgn val="ctr"/>
        <c:lblOffset val="100"/>
        <c:noMultiLvlLbl val="1"/>
      </c:catAx>
      <c:valAx>
        <c:axId val="162969200"/>
        <c:scaling>
          <c:orientation val="minMax"/>
          <c:max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Frequency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788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odds</a:t>
            </a:r>
            <a:r>
              <a:rPr lang="en-US" baseline="0"/>
              <a:t> of the favourite horse as it changes with the number of runners for a race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'S4'!$C$335</c:f>
              <c:strCache>
                <c:ptCount val="1"/>
                <c:pt idx="0">
                  <c:v>Avg. odd on favourite</c:v>
                </c:pt>
              </c:strCache>
            </c:strRef>
          </c:tx>
          <c:spPr>
            <a:solidFill>
              <a:schemeClr val="accent4"/>
            </a:solidFill>
            <a:ln>
              <a:noFill/>
            </a:ln>
            <a:effectLst/>
          </c:spPr>
          <c:invertIfNegative val="0"/>
          <c:trendline>
            <c:spPr>
              <a:ln w="19050" cap="rnd">
                <a:solidFill>
                  <a:srgbClr val="811B7F"/>
                </a:solidFill>
                <a:prstDash val="sysDot"/>
              </a:ln>
              <a:effectLst/>
            </c:spPr>
            <c:trendlineType val="poly"/>
            <c:order val="6"/>
            <c:dispRSqr val="1"/>
            <c:dispEq val="0"/>
            <c:trendlineLbl>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cat>
            <c:numRef>
              <c:f>'S4'!$B$336:$B$355</c:f>
              <c:numCache>
                <c:formatCode>General</c:formatCode>
                <c:ptCount val="20"/>
                <c:pt idx="0">
                  <c:v>3</c:v>
                </c:pt>
                <c:pt idx="1">
                  <c:v>4</c:v>
                </c:pt>
                <c:pt idx="2">
                  <c:v>5</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23</c:v>
                </c:pt>
                <c:pt idx="19">
                  <c:v>28</c:v>
                </c:pt>
              </c:numCache>
            </c:numRef>
          </c:cat>
          <c:val>
            <c:numRef>
              <c:f>'S4'!$C$336:$C$355</c:f>
              <c:numCache>
                <c:formatCode>#\ ??/??</c:formatCode>
                <c:ptCount val="20"/>
                <c:pt idx="0">
                  <c:v>0.97777777777777786</c:v>
                </c:pt>
                <c:pt idx="1">
                  <c:v>0.89580419580419579</c:v>
                </c:pt>
                <c:pt idx="2">
                  <c:v>0.92828133405056468</c:v>
                </c:pt>
                <c:pt idx="3">
                  <c:v>1.6180388541499655</c:v>
                </c:pt>
                <c:pt idx="4">
                  <c:v>1.6205555555555555</c:v>
                </c:pt>
                <c:pt idx="5">
                  <c:v>1.8172799422799422</c:v>
                </c:pt>
                <c:pt idx="6">
                  <c:v>2.3572649572649573</c:v>
                </c:pt>
                <c:pt idx="7">
                  <c:v>2.3744270435446904</c:v>
                </c:pt>
                <c:pt idx="8">
                  <c:v>2.4760101010101012</c:v>
                </c:pt>
                <c:pt idx="9">
                  <c:v>2.598913043478261</c:v>
                </c:pt>
                <c:pt idx="10">
                  <c:v>2.3171547202797198</c:v>
                </c:pt>
                <c:pt idx="11">
                  <c:v>2.8917748917748916</c:v>
                </c:pt>
                <c:pt idx="12">
                  <c:v>2.8125</c:v>
                </c:pt>
                <c:pt idx="13">
                  <c:v>2.3197916666666667</c:v>
                </c:pt>
                <c:pt idx="14">
                  <c:v>1.211111111111111</c:v>
                </c:pt>
                <c:pt idx="15">
                  <c:v>4</c:v>
                </c:pt>
                <c:pt idx="16">
                  <c:v>3.25</c:v>
                </c:pt>
                <c:pt idx="17">
                  <c:v>3.75</c:v>
                </c:pt>
                <c:pt idx="18">
                  <c:v>3.75</c:v>
                </c:pt>
                <c:pt idx="19">
                  <c:v>6.25</c:v>
                </c:pt>
              </c:numCache>
            </c:numRef>
          </c:val>
          <c:extLst>
            <c:ext xmlns:c16="http://schemas.microsoft.com/office/drawing/2014/chart" uri="{C3380CC4-5D6E-409C-BE32-E72D297353CC}">
              <c16:uniqueId val="{00000000-754F-4BCF-BAD7-0F4B1FD54414}"/>
            </c:ext>
          </c:extLst>
        </c:ser>
        <c:dLbls>
          <c:showLegendKey val="0"/>
          <c:showVal val="0"/>
          <c:showCatName val="0"/>
          <c:showSerName val="0"/>
          <c:showPercent val="0"/>
          <c:showBubbleSize val="0"/>
        </c:dLbls>
        <c:gapWidth val="219"/>
        <c:overlap val="-27"/>
        <c:axId val="162978448"/>
        <c:axId val="162969744"/>
      </c:barChart>
      <c:catAx>
        <c:axId val="16297844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Number of runners</a:t>
                </a:r>
              </a:p>
            </c:rich>
          </c:tx>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62969744"/>
        <c:crosses val="autoZero"/>
        <c:auto val="1"/>
        <c:lblAlgn val="ctr"/>
        <c:lblOffset val="100"/>
        <c:noMultiLvlLbl val="0"/>
      </c:catAx>
      <c:valAx>
        <c:axId val="162969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Average odds</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 ??/??"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62978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Distribution of favourite's finishing places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'S5'!$C$7</c:f>
              <c:strCache>
                <c:ptCount val="1"/>
                <c:pt idx="0">
                  <c:v>Frequency</c:v>
                </c:pt>
              </c:strCache>
            </c:strRef>
          </c:tx>
          <c:spPr>
            <a:solidFill>
              <a:schemeClr val="accent4"/>
            </a:solidFill>
            <a:ln>
              <a:noFill/>
            </a:ln>
            <a:effectLst/>
          </c:spPr>
          <c:invertIfNegative val="0"/>
          <c:cat>
            <c:numRef>
              <c:f>'S5'!$B$8:$B$22</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'S5'!$C$8:$C$22</c:f>
              <c:numCache>
                <c:formatCode>General</c:formatCode>
                <c:ptCount val="15"/>
                <c:pt idx="0">
                  <c:v>119</c:v>
                </c:pt>
                <c:pt idx="1">
                  <c:v>60</c:v>
                </c:pt>
                <c:pt idx="2">
                  <c:v>53</c:v>
                </c:pt>
                <c:pt idx="3">
                  <c:v>27</c:v>
                </c:pt>
                <c:pt idx="4">
                  <c:v>18</c:v>
                </c:pt>
                <c:pt idx="5">
                  <c:v>10</c:v>
                </c:pt>
                <c:pt idx="6">
                  <c:v>5</c:v>
                </c:pt>
                <c:pt idx="7">
                  <c:v>4</c:v>
                </c:pt>
                <c:pt idx="8">
                  <c:v>1</c:v>
                </c:pt>
                <c:pt idx="9">
                  <c:v>2</c:v>
                </c:pt>
                <c:pt idx="10">
                  <c:v>1</c:v>
                </c:pt>
                <c:pt idx="11">
                  <c:v>0</c:v>
                </c:pt>
                <c:pt idx="12">
                  <c:v>0</c:v>
                </c:pt>
                <c:pt idx="13">
                  <c:v>0</c:v>
                </c:pt>
                <c:pt idx="14">
                  <c:v>0</c:v>
                </c:pt>
              </c:numCache>
            </c:numRef>
          </c:val>
          <c:extLst>
            <c:ext xmlns:c16="http://schemas.microsoft.com/office/drawing/2014/chart" uri="{C3380CC4-5D6E-409C-BE32-E72D297353CC}">
              <c16:uniqueId val="{00000000-8D6F-4059-98EE-FCE057FEB6BF}"/>
            </c:ext>
          </c:extLst>
        </c:ser>
        <c:dLbls>
          <c:showLegendKey val="0"/>
          <c:showVal val="0"/>
          <c:showCatName val="0"/>
          <c:showSerName val="0"/>
          <c:showPercent val="0"/>
          <c:showBubbleSize val="0"/>
        </c:dLbls>
        <c:gapWidth val="150"/>
        <c:axId val="162965392"/>
        <c:axId val="162970288"/>
      </c:barChart>
      <c:catAx>
        <c:axId val="162965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Finishing</a:t>
                </a:r>
                <a:r>
                  <a:rPr lang="en-GB" baseline="0"/>
                  <a:t> Position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70288"/>
        <c:crosses val="autoZero"/>
        <c:auto val="1"/>
        <c:lblAlgn val="ctr"/>
        <c:lblOffset val="100"/>
        <c:noMultiLvlLbl val="0"/>
      </c:catAx>
      <c:valAx>
        <c:axId val="162970288"/>
        <c:scaling>
          <c:orientation val="minMax"/>
          <c:max val="12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Frequency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65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Pecentage of favourites' finishing Places (top three or not)</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strRef>
              <c:f>'S5'!$C$24</c:f>
              <c:strCache>
                <c:ptCount val="1"/>
                <c:pt idx="0">
                  <c:v>Frequency</c:v>
                </c:pt>
              </c:strCache>
            </c:strRef>
          </c:tx>
          <c:dPt>
            <c:idx val="0"/>
            <c:bubble3D val="0"/>
            <c:spPr>
              <a:solidFill>
                <a:schemeClr val="accent4">
                  <a:shade val="58000"/>
                </a:schemeClr>
              </a:solidFill>
              <a:ln w="19050">
                <a:solidFill>
                  <a:schemeClr val="lt1"/>
                </a:solidFill>
              </a:ln>
              <a:effectLst/>
            </c:spPr>
            <c:extLst>
              <c:ext xmlns:c16="http://schemas.microsoft.com/office/drawing/2014/chart" uri="{C3380CC4-5D6E-409C-BE32-E72D297353CC}">
                <c16:uniqueId val="{00000001-8874-4BFA-BF4D-11BB420523A8}"/>
              </c:ext>
            </c:extLst>
          </c:dPt>
          <c:dPt>
            <c:idx val="1"/>
            <c:bubble3D val="0"/>
            <c:spPr>
              <a:solidFill>
                <a:schemeClr val="accent4">
                  <a:shade val="86000"/>
                </a:schemeClr>
              </a:solidFill>
              <a:ln w="19050">
                <a:solidFill>
                  <a:schemeClr val="lt1"/>
                </a:solidFill>
              </a:ln>
              <a:effectLst/>
            </c:spPr>
            <c:extLst>
              <c:ext xmlns:c16="http://schemas.microsoft.com/office/drawing/2014/chart" uri="{C3380CC4-5D6E-409C-BE32-E72D297353CC}">
                <c16:uniqueId val="{00000003-8874-4BFA-BF4D-11BB420523A8}"/>
              </c:ext>
            </c:extLst>
          </c:dPt>
          <c:dPt>
            <c:idx val="2"/>
            <c:bubble3D val="0"/>
            <c:spPr>
              <a:solidFill>
                <a:schemeClr val="accent4">
                  <a:tint val="86000"/>
                </a:schemeClr>
              </a:solidFill>
              <a:ln w="19050">
                <a:solidFill>
                  <a:schemeClr val="lt1"/>
                </a:solidFill>
              </a:ln>
              <a:effectLst/>
            </c:spPr>
            <c:extLst>
              <c:ext xmlns:c16="http://schemas.microsoft.com/office/drawing/2014/chart" uri="{C3380CC4-5D6E-409C-BE32-E72D297353CC}">
                <c16:uniqueId val="{00000005-8874-4BFA-BF4D-11BB420523A8}"/>
              </c:ext>
            </c:extLst>
          </c:dPt>
          <c:dPt>
            <c:idx val="3"/>
            <c:bubble3D val="0"/>
            <c:spPr>
              <a:solidFill>
                <a:schemeClr val="accent4">
                  <a:tint val="58000"/>
                </a:schemeClr>
              </a:solidFill>
              <a:ln w="19050">
                <a:solidFill>
                  <a:schemeClr val="lt1"/>
                </a:solidFill>
              </a:ln>
              <a:effectLst/>
            </c:spPr>
            <c:extLst>
              <c:ext xmlns:c16="http://schemas.microsoft.com/office/drawing/2014/chart" uri="{C3380CC4-5D6E-409C-BE32-E72D297353CC}">
                <c16:uniqueId val="{00000007-8874-4BFA-BF4D-11BB420523A8}"/>
              </c:ext>
            </c:extLst>
          </c:dPt>
          <c:dLbls>
            <c:numFmt formatCode="??/??"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'S5'!$B$25:$B$28</c:f>
              <c:strCache>
                <c:ptCount val="4"/>
                <c:pt idx="0">
                  <c:v>1</c:v>
                </c:pt>
                <c:pt idx="1">
                  <c:v>2</c:v>
                </c:pt>
                <c:pt idx="2">
                  <c:v>3</c:v>
                </c:pt>
                <c:pt idx="3">
                  <c:v>the rest</c:v>
                </c:pt>
              </c:strCache>
            </c:strRef>
          </c:cat>
          <c:val>
            <c:numRef>
              <c:f>'S5'!$C$25:$C$28</c:f>
              <c:numCache>
                <c:formatCode>General</c:formatCode>
                <c:ptCount val="4"/>
                <c:pt idx="0">
                  <c:v>119</c:v>
                </c:pt>
                <c:pt idx="1">
                  <c:v>60</c:v>
                </c:pt>
                <c:pt idx="2">
                  <c:v>53</c:v>
                </c:pt>
                <c:pt idx="3">
                  <c:v>68</c:v>
                </c:pt>
              </c:numCache>
            </c:numRef>
          </c:val>
          <c:extLst>
            <c:ext xmlns:c16="http://schemas.microsoft.com/office/drawing/2014/chart" uri="{C3380CC4-5D6E-409C-BE32-E72D297353CC}">
              <c16:uniqueId val="{00000008-8874-4BFA-BF4D-11BB420523A8}"/>
            </c:ext>
          </c:extLst>
        </c:ser>
        <c:dLbls>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Distribution of average n to 1 odds for 1st place horses per meeting</a:t>
            </a:r>
          </a:p>
          <a:p>
            <a:pPr>
              <a:defRPr b="1"/>
            </a:pP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S6a!$H$8</c:f>
              <c:strCache>
                <c:ptCount val="1"/>
                <c:pt idx="0">
                  <c:v>Frequency</c:v>
                </c:pt>
              </c:strCache>
            </c:strRef>
          </c:tx>
          <c:spPr>
            <a:solidFill>
              <a:schemeClr val="accent4"/>
            </a:solidFill>
            <a:ln>
              <a:noFill/>
            </a:ln>
            <a:effectLst/>
          </c:spPr>
          <c:invertIfNegative val="0"/>
          <c:cat>
            <c:multiLvlStrRef>
              <c:extLst>
                <c:ext xmlns:c15="http://schemas.microsoft.com/office/drawing/2012/chart" uri="{02D57815-91ED-43cb-92C2-25804820EDAC}">
                  <c15:fullRef>
                    <c15:sqref>S6a!$C$9:$G$30</c15:sqref>
                  </c15:fullRef>
                </c:ext>
              </c:extLst>
              <c:f>S6a!$C$10:$G$30</c:f>
              <c:multiLvlStrCache>
                <c:ptCount val="21"/>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lvl>
                <c:lvl>
                  <c:pt idx="0">
                    <c:v>&lt;</c:v>
                  </c:pt>
                  <c:pt idx="1">
                    <c:v>&lt;</c:v>
                  </c:pt>
                  <c:pt idx="2">
                    <c:v>&lt;</c:v>
                  </c:pt>
                  <c:pt idx="3">
                    <c:v>&lt;</c:v>
                  </c:pt>
                  <c:pt idx="4">
                    <c:v>&lt;</c:v>
                  </c:pt>
                  <c:pt idx="5">
                    <c:v>&lt;</c:v>
                  </c:pt>
                  <c:pt idx="6">
                    <c:v>&lt;</c:v>
                  </c:pt>
                  <c:pt idx="7">
                    <c:v>&lt;</c:v>
                  </c:pt>
                  <c:pt idx="8">
                    <c:v>&lt;</c:v>
                  </c:pt>
                  <c:pt idx="9">
                    <c:v>&lt;</c:v>
                  </c:pt>
                  <c:pt idx="10">
                    <c:v>&lt;</c:v>
                  </c:pt>
                  <c:pt idx="11">
                    <c:v>&lt;</c:v>
                  </c:pt>
                  <c:pt idx="12">
                    <c:v>&lt;</c:v>
                  </c:pt>
                  <c:pt idx="13">
                    <c:v>&lt;</c:v>
                  </c:pt>
                  <c:pt idx="14">
                    <c:v>&lt;</c:v>
                  </c:pt>
                  <c:pt idx="15">
                    <c:v>&lt;</c:v>
                  </c:pt>
                  <c:pt idx="16">
                    <c:v>&lt;</c:v>
                  </c:pt>
                  <c:pt idx="17">
                    <c:v>&lt;</c:v>
                  </c:pt>
                  <c:pt idx="18">
                    <c:v>&lt;</c:v>
                  </c:pt>
                  <c:pt idx="19">
                    <c:v>&lt;</c:v>
                  </c:pt>
                </c:lvl>
                <c:lvl>
                  <c:pt idx="0">
                    <c:v>x</c:v>
                  </c:pt>
                  <c:pt idx="1">
                    <c:v>x</c:v>
                  </c:pt>
                  <c:pt idx="2">
                    <c:v>x</c:v>
                  </c:pt>
                  <c:pt idx="3">
                    <c:v>x</c:v>
                  </c:pt>
                  <c:pt idx="4">
                    <c:v>x</c:v>
                  </c:pt>
                  <c:pt idx="5">
                    <c:v>x</c:v>
                  </c:pt>
                  <c:pt idx="6">
                    <c:v>x</c:v>
                  </c:pt>
                  <c:pt idx="7">
                    <c:v>x</c:v>
                  </c:pt>
                  <c:pt idx="8">
                    <c:v>x</c:v>
                  </c:pt>
                  <c:pt idx="9">
                    <c:v>x</c:v>
                  </c:pt>
                  <c:pt idx="10">
                    <c:v>x</c:v>
                  </c:pt>
                  <c:pt idx="11">
                    <c:v>x</c:v>
                  </c:pt>
                  <c:pt idx="12">
                    <c:v>x</c:v>
                  </c:pt>
                  <c:pt idx="13">
                    <c:v>x</c:v>
                  </c:pt>
                  <c:pt idx="14">
                    <c:v>x</c:v>
                  </c:pt>
                  <c:pt idx="15">
                    <c:v>x</c:v>
                  </c:pt>
                  <c:pt idx="16">
                    <c:v>x</c:v>
                  </c:pt>
                  <c:pt idx="17">
                    <c:v>x</c:v>
                  </c:pt>
                  <c:pt idx="18">
                    <c:v>x</c:v>
                  </c:pt>
                  <c:pt idx="19">
                    <c:v>x</c:v>
                  </c:pt>
                  <c:pt idx="20">
                    <c:v>x</c:v>
                  </c:pt>
                </c:lvl>
                <c:lvl>
                  <c:pt idx="0">
                    <c:v>≤</c:v>
                  </c:pt>
                  <c:pt idx="1">
                    <c:v>≤</c:v>
                  </c:pt>
                  <c:pt idx="2">
                    <c:v>≤</c:v>
                  </c:pt>
                  <c:pt idx="3">
                    <c:v>≤</c:v>
                  </c:pt>
                  <c:pt idx="4">
                    <c:v>≤</c:v>
                  </c:pt>
                  <c:pt idx="5">
                    <c:v>≤</c:v>
                  </c:pt>
                  <c:pt idx="6">
                    <c:v>≤</c:v>
                  </c:pt>
                  <c:pt idx="7">
                    <c:v>≤</c:v>
                  </c:pt>
                  <c:pt idx="8">
                    <c:v>≤</c:v>
                  </c:pt>
                  <c:pt idx="9">
                    <c:v>≤</c:v>
                  </c:pt>
                  <c:pt idx="10">
                    <c:v>≤</c:v>
                  </c:pt>
                  <c:pt idx="11">
                    <c:v>≤</c:v>
                  </c:pt>
                  <c:pt idx="12">
                    <c:v>≤</c:v>
                  </c:pt>
                  <c:pt idx="13">
                    <c:v>≤</c:v>
                  </c:pt>
                  <c:pt idx="14">
                    <c:v>≤</c:v>
                  </c:pt>
                  <c:pt idx="15">
                    <c:v>≤</c:v>
                  </c:pt>
                  <c:pt idx="16">
                    <c:v>≤</c:v>
                  </c:pt>
                  <c:pt idx="17">
                    <c:v>≤</c:v>
                  </c:pt>
                  <c:pt idx="18">
                    <c:v>≤</c:v>
                  </c:pt>
                  <c:pt idx="19">
                    <c:v>≤</c:v>
                  </c:pt>
                  <c:pt idx="20">
                    <c:v>≤</c:v>
                  </c:pt>
                </c:lvl>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lvl>
              </c:multiLvlStrCache>
            </c:multiLvlStrRef>
          </c:cat>
          <c:val>
            <c:numRef>
              <c:extLst>
                <c:ext xmlns:c15="http://schemas.microsoft.com/office/drawing/2012/chart" uri="{02D57815-91ED-43cb-92C2-25804820EDAC}">
                  <c15:fullRef>
                    <c15:sqref>S6a!$H$9:$H$30</c15:sqref>
                  </c15:fullRef>
                </c:ext>
              </c:extLst>
              <c:f>S6a!$H$10:$H$30</c:f>
              <c:numCache>
                <c:formatCode>#\ ?/?</c:formatCode>
                <c:ptCount val="21"/>
                <c:pt idx="0">
                  <c:v>0</c:v>
                </c:pt>
                <c:pt idx="1">
                  <c:v>1</c:v>
                </c:pt>
                <c:pt idx="2">
                  <c:v>5</c:v>
                </c:pt>
                <c:pt idx="3">
                  <c:v>8</c:v>
                </c:pt>
                <c:pt idx="4">
                  <c:v>8</c:v>
                </c:pt>
                <c:pt idx="5">
                  <c:v>3</c:v>
                </c:pt>
                <c:pt idx="6">
                  <c:v>11</c:v>
                </c:pt>
                <c:pt idx="7">
                  <c:v>5</c:v>
                </c:pt>
                <c:pt idx="8">
                  <c:v>5</c:v>
                </c:pt>
                <c:pt idx="9">
                  <c:v>2</c:v>
                </c:pt>
                <c:pt idx="10">
                  <c:v>1</c:v>
                </c:pt>
                <c:pt idx="11">
                  <c:v>0</c:v>
                </c:pt>
                <c:pt idx="12">
                  <c:v>1</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0-C6AD-4219-BEA5-0E76D0DF7417}"/>
            </c:ext>
          </c:extLst>
        </c:ser>
        <c:dLbls>
          <c:showLegendKey val="0"/>
          <c:showVal val="0"/>
          <c:showCatName val="0"/>
          <c:showSerName val="0"/>
          <c:showPercent val="0"/>
          <c:showBubbleSize val="0"/>
        </c:dLbls>
        <c:gapWidth val="5"/>
        <c:axId val="162971920"/>
        <c:axId val="162970832"/>
      </c:barChart>
      <c:catAx>
        <c:axId val="162971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n</a:t>
                </a:r>
                <a:r>
                  <a:rPr lang="en-GB" baseline="0"/>
                  <a:t> to 1 odds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70832"/>
        <c:crosses val="autoZero"/>
        <c:auto val="1"/>
        <c:lblAlgn val="ctr"/>
        <c:lblOffset val="100"/>
        <c:noMultiLvlLbl val="1"/>
      </c:catAx>
      <c:valAx>
        <c:axId val="162970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Frequency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719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Distribution of average n to 1 odds for 2nd</a:t>
            </a:r>
            <a:r>
              <a:rPr lang="en-US" b="1" baseline="0"/>
              <a:t> pl</a:t>
            </a:r>
            <a:r>
              <a:rPr lang="en-US" b="1"/>
              <a:t>ace horses per meeting</a:t>
            </a:r>
          </a:p>
          <a:p>
            <a:pPr>
              <a:defRPr/>
            </a:pP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S6a!$O$8</c:f>
              <c:strCache>
                <c:ptCount val="1"/>
                <c:pt idx="0">
                  <c:v>Frequency</c:v>
                </c:pt>
              </c:strCache>
            </c:strRef>
          </c:tx>
          <c:spPr>
            <a:solidFill>
              <a:schemeClr val="accent4"/>
            </a:solidFill>
            <a:ln>
              <a:noFill/>
            </a:ln>
            <a:effectLst/>
          </c:spPr>
          <c:invertIfNegative val="0"/>
          <c:cat>
            <c:multiLvlStrRef>
              <c:f>S6a!$J$10:$N$30</c:f>
              <c:multiLvlStrCache>
                <c:ptCount val="21"/>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lvl>
                <c:lvl>
                  <c:pt idx="0">
                    <c:v>&lt;</c:v>
                  </c:pt>
                  <c:pt idx="1">
                    <c:v>&lt;</c:v>
                  </c:pt>
                  <c:pt idx="2">
                    <c:v>&lt;</c:v>
                  </c:pt>
                  <c:pt idx="3">
                    <c:v>&lt;</c:v>
                  </c:pt>
                  <c:pt idx="4">
                    <c:v>&lt;</c:v>
                  </c:pt>
                  <c:pt idx="5">
                    <c:v>&lt;</c:v>
                  </c:pt>
                  <c:pt idx="6">
                    <c:v>&lt;</c:v>
                  </c:pt>
                  <c:pt idx="7">
                    <c:v>&lt;</c:v>
                  </c:pt>
                  <c:pt idx="8">
                    <c:v>&lt;</c:v>
                  </c:pt>
                  <c:pt idx="9">
                    <c:v>&lt;</c:v>
                  </c:pt>
                  <c:pt idx="10">
                    <c:v>&lt;</c:v>
                  </c:pt>
                  <c:pt idx="11">
                    <c:v>&lt;</c:v>
                  </c:pt>
                  <c:pt idx="12">
                    <c:v>&lt;</c:v>
                  </c:pt>
                  <c:pt idx="13">
                    <c:v>&lt;</c:v>
                  </c:pt>
                  <c:pt idx="14">
                    <c:v>&lt;</c:v>
                  </c:pt>
                  <c:pt idx="15">
                    <c:v>&lt;</c:v>
                  </c:pt>
                  <c:pt idx="16">
                    <c:v>&lt;</c:v>
                  </c:pt>
                  <c:pt idx="17">
                    <c:v>&lt;</c:v>
                  </c:pt>
                  <c:pt idx="18">
                    <c:v>&lt;</c:v>
                  </c:pt>
                  <c:pt idx="19">
                    <c:v>&lt;</c:v>
                  </c:pt>
                </c:lvl>
                <c:lvl>
                  <c:pt idx="0">
                    <c:v>x</c:v>
                  </c:pt>
                  <c:pt idx="1">
                    <c:v>x</c:v>
                  </c:pt>
                  <c:pt idx="2">
                    <c:v>x</c:v>
                  </c:pt>
                  <c:pt idx="3">
                    <c:v>x</c:v>
                  </c:pt>
                  <c:pt idx="4">
                    <c:v>x</c:v>
                  </c:pt>
                  <c:pt idx="5">
                    <c:v>x</c:v>
                  </c:pt>
                  <c:pt idx="6">
                    <c:v>x</c:v>
                  </c:pt>
                  <c:pt idx="7">
                    <c:v>x</c:v>
                  </c:pt>
                  <c:pt idx="8">
                    <c:v>x</c:v>
                  </c:pt>
                  <c:pt idx="9">
                    <c:v>x</c:v>
                  </c:pt>
                  <c:pt idx="10">
                    <c:v>x</c:v>
                  </c:pt>
                  <c:pt idx="11">
                    <c:v>x</c:v>
                  </c:pt>
                  <c:pt idx="12">
                    <c:v>x</c:v>
                  </c:pt>
                  <c:pt idx="13">
                    <c:v>x</c:v>
                  </c:pt>
                  <c:pt idx="14">
                    <c:v>x</c:v>
                  </c:pt>
                  <c:pt idx="15">
                    <c:v>x</c:v>
                  </c:pt>
                  <c:pt idx="16">
                    <c:v>x</c:v>
                  </c:pt>
                  <c:pt idx="17">
                    <c:v>x</c:v>
                  </c:pt>
                  <c:pt idx="18">
                    <c:v>x</c:v>
                  </c:pt>
                  <c:pt idx="19">
                    <c:v>x</c:v>
                  </c:pt>
                  <c:pt idx="20">
                    <c:v>x</c:v>
                  </c:pt>
                </c:lvl>
                <c:lvl>
                  <c:pt idx="0">
                    <c:v>≤</c:v>
                  </c:pt>
                  <c:pt idx="1">
                    <c:v>≤</c:v>
                  </c:pt>
                  <c:pt idx="2">
                    <c:v>≤</c:v>
                  </c:pt>
                  <c:pt idx="3">
                    <c:v>≤</c:v>
                  </c:pt>
                  <c:pt idx="4">
                    <c:v>≤</c:v>
                  </c:pt>
                  <c:pt idx="5">
                    <c:v>≤</c:v>
                  </c:pt>
                  <c:pt idx="6">
                    <c:v>≤</c:v>
                  </c:pt>
                  <c:pt idx="7">
                    <c:v>≤</c:v>
                  </c:pt>
                  <c:pt idx="8">
                    <c:v>≤</c:v>
                  </c:pt>
                  <c:pt idx="9">
                    <c:v>≤</c:v>
                  </c:pt>
                  <c:pt idx="10">
                    <c:v>≤</c:v>
                  </c:pt>
                  <c:pt idx="11">
                    <c:v>≤</c:v>
                  </c:pt>
                  <c:pt idx="12">
                    <c:v>≤</c:v>
                  </c:pt>
                  <c:pt idx="13">
                    <c:v>≤</c:v>
                  </c:pt>
                  <c:pt idx="14">
                    <c:v>≤</c:v>
                  </c:pt>
                  <c:pt idx="15">
                    <c:v>≤</c:v>
                  </c:pt>
                  <c:pt idx="16">
                    <c:v>≤</c:v>
                  </c:pt>
                  <c:pt idx="17">
                    <c:v>≤</c:v>
                  </c:pt>
                  <c:pt idx="18">
                    <c:v>≤</c:v>
                  </c:pt>
                  <c:pt idx="19">
                    <c:v>≤</c:v>
                  </c:pt>
                  <c:pt idx="20">
                    <c:v>≤</c:v>
                  </c:pt>
                </c:lvl>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lvl>
              </c:multiLvlStrCache>
            </c:multiLvlStrRef>
          </c:cat>
          <c:val>
            <c:numRef>
              <c:f>S6a!$O$10:$O$30</c:f>
              <c:numCache>
                <c:formatCode>#\ ?/?</c:formatCode>
                <c:ptCount val="21"/>
                <c:pt idx="0">
                  <c:v>0</c:v>
                </c:pt>
                <c:pt idx="1">
                  <c:v>0</c:v>
                </c:pt>
                <c:pt idx="2">
                  <c:v>3</c:v>
                </c:pt>
                <c:pt idx="3">
                  <c:v>2</c:v>
                </c:pt>
                <c:pt idx="4">
                  <c:v>7</c:v>
                </c:pt>
                <c:pt idx="5">
                  <c:v>3</c:v>
                </c:pt>
                <c:pt idx="6">
                  <c:v>10</c:v>
                </c:pt>
                <c:pt idx="7">
                  <c:v>9</c:v>
                </c:pt>
                <c:pt idx="8">
                  <c:v>3</c:v>
                </c:pt>
                <c:pt idx="9">
                  <c:v>5</c:v>
                </c:pt>
                <c:pt idx="10">
                  <c:v>4</c:v>
                </c:pt>
                <c:pt idx="11">
                  <c:v>1</c:v>
                </c:pt>
                <c:pt idx="12">
                  <c:v>2</c:v>
                </c:pt>
                <c:pt idx="13">
                  <c:v>0</c:v>
                </c:pt>
                <c:pt idx="14">
                  <c:v>1</c:v>
                </c:pt>
                <c:pt idx="15">
                  <c:v>0</c:v>
                </c:pt>
                <c:pt idx="16">
                  <c:v>0</c:v>
                </c:pt>
                <c:pt idx="17">
                  <c:v>0</c:v>
                </c:pt>
                <c:pt idx="18">
                  <c:v>0</c:v>
                </c:pt>
                <c:pt idx="19">
                  <c:v>0</c:v>
                </c:pt>
                <c:pt idx="20">
                  <c:v>0</c:v>
                </c:pt>
              </c:numCache>
            </c:numRef>
          </c:val>
          <c:extLst>
            <c:ext xmlns:c16="http://schemas.microsoft.com/office/drawing/2014/chart" uri="{C3380CC4-5D6E-409C-BE32-E72D297353CC}">
              <c16:uniqueId val="{00000000-8DDB-456F-BEEC-2A1618D828EF}"/>
            </c:ext>
          </c:extLst>
        </c:ser>
        <c:dLbls>
          <c:showLegendKey val="0"/>
          <c:showVal val="0"/>
          <c:showCatName val="0"/>
          <c:showSerName val="0"/>
          <c:showPercent val="0"/>
          <c:showBubbleSize val="0"/>
        </c:dLbls>
        <c:gapWidth val="5"/>
        <c:axId val="162974640"/>
        <c:axId val="162972464"/>
      </c:barChart>
      <c:catAx>
        <c:axId val="16297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n</a:t>
                </a:r>
                <a:r>
                  <a:rPr lang="en-GB" baseline="0"/>
                  <a:t> to 1 odds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72464"/>
        <c:crosses val="autoZero"/>
        <c:auto val="1"/>
        <c:lblAlgn val="ctr"/>
        <c:lblOffset val="100"/>
        <c:noMultiLvlLbl val="1"/>
      </c:catAx>
      <c:valAx>
        <c:axId val="162972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Frequency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74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Distribution of average n to 1 odds for 3rd place horses per meeting</a:t>
            </a:r>
          </a:p>
          <a:p>
            <a:pPr>
              <a:defRPr b="1"/>
            </a:pP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S6a!$V$8</c:f>
              <c:strCache>
                <c:ptCount val="1"/>
                <c:pt idx="0">
                  <c:v>Frequency</c:v>
                </c:pt>
              </c:strCache>
            </c:strRef>
          </c:tx>
          <c:spPr>
            <a:solidFill>
              <a:schemeClr val="accent4"/>
            </a:solidFill>
            <a:ln>
              <a:noFill/>
            </a:ln>
            <a:effectLst/>
          </c:spPr>
          <c:invertIfNegative val="0"/>
          <c:cat>
            <c:multiLvlStrRef>
              <c:f>S6a!$Q$10:$U$30</c:f>
              <c:multiLvlStrCache>
                <c:ptCount val="21"/>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lvl>
                <c:lvl>
                  <c:pt idx="0">
                    <c:v>&lt;</c:v>
                  </c:pt>
                  <c:pt idx="1">
                    <c:v>&lt;</c:v>
                  </c:pt>
                  <c:pt idx="2">
                    <c:v>&lt;</c:v>
                  </c:pt>
                  <c:pt idx="3">
                    <c:v>&lt;</c:v>
                  </c:pt>
                  <c:pt idx="4">
                    <c:v>&lt;</c:v>
                  </c:pt>
                  <c:pt idx="5">
                    <c:v>&lt;</c:v>
                  </c:pt>
                  <c:pt idx="6">
                    <c:v>&lt;</c:v>
                  </c:pt>
                  <c:pt idx="7">
                    <c:v>&lt;</c:v>
                  </c:pt>
                  <c:pt idx="8">
                    <c:v>&lt;</c:v>
                  </c:pt>
                  <c:pt idx="9">
                    <c:v>&lt;</c:v>
                  </c:pt>
                  <c:pt idx="10">
                    <c:v>&lt;</c:v>
                  </c:pt>
                  <c:pt idx="11">
                    <c:v>&lt;</c:v>
                  </c:pt>
                  <c:pt idx="12">
                    <c:v>&lt;</c:v>
                  </c:pt>
                  <c:pt idx="13">
                    <c:v>&lt;</c:v>
                  </c:pt>
                  <c:pt idx="14">
                    <c:v>&lt;</c:v>
                  </c:pt>
                  <c:pt idx="15">
                    <c:v>&lt;</c:v>
                  </c:pt>
                  <c:pt idx="16">
                    <c:v>&lt;</c:v>
                  </c:pt>
                  <c:pt idx="17">
                    <c:v>&lt;</c:v>
                  </c:pt>
                  <c:pt idx="18">
                    <c:v>&lt;</c:v>
                  </c:pt>
                  <c:pt idx="19">
                    <c:v>&lt;</c:v>
                  </c:pt>
                </c:lvl>
                <c:lvl>
                  <c:pt idx="0">
                    <c:v>x</c:v>
                  </c:pt>
                  <c:pt idx="1">
                    <c:v>x</c:v>
                  </c:pt>
                  <c:pt idx="2">
                    <c:v>x</c:v>
                  </c:pt>
                  <c:pt idx="3">
                    <c:v>x</c:v>
                  </c:pt>
                  <c:pt idx="4">
                    <c:v>x</c:v>
                  </c:pt>
                  <c:pt idx="5">
                    <c:v>x</c:v>
                  </c:pt>
                  <c:pt idx="6">
                    <c:v>x</c:v>
                  </c:pt>
                  <c:pt idx="7">
                    <c:v>x</c:v>
                  </c:pt>
                  <c:pt idx="8">
                    <c:v>x</c:v>
                  </c:pt>
                  <c:pt idx="9">
                    <c:v>x</c:v>
                  </c:pt>
                  <c:pt idx="10">
                    <c:v>x</c:v>
                  </c:pt>
                  <c:pt idx="11">
                    <c:v>x</c:v>
                  </c:pt>
                  <c:pt idx="12">
                    <c:v>x</c:v>
                  </c:pt>
                  <c:pt idx="13">
                    <c:v>x</c:v>
                  </c:pt>
                  <c:pt idx="14">
                    <c:v>x</c:v>
                  </c:pt>
                  <c:pt idx="15">
                    <c:v>x</c:v>
                  </c:pt>
                  <c:pt idx="16">
                    <c:v>x</c:v>
                  </c:pt>
                  <c:pt idx="17">
                    <c:v>x</c:v>
                  </c:pt>
                  <c:pt idx="18">
                    <c:v>x</c:v>
                  </c:pt>
                  <c:pt idx="19">
                    <c:v>x</c:v>
                  </c:pt>
                  <c:pt idx="20">
                    <c:v>x</c:v>
                  </c:pt>
                </c:lvl>
                <c:lvl>
                  <c:pt idx="0">
                    <c:v>≤</c:v>
                  </c:pt>
                  <c:pt idx="1">
                    <c:v>≤</c:v>
                  </c:pt>
                  <c:pt idx="2">
                    <c:v>≤</c:v>
                  </c:pt>
                  <c:pt idx="3">
                    <c:v>≤</c:v>
                  </c:pt>
                  <c:pt idx="4">
                    <c:v>≤</c:v>
                  </c:pt>
                  <c:pt idx="5">
                    <c:v>≤</c:v>
                  </c:pt>
                  <c:pt idx="6">
                    <c:v>≤</c:v>
                  </c:pt>
                  <c:pt idx="7">
                    <c:v>≤</c:v>
                  </c:pt>
                  <c:pt idx="8">
                    <c:v>≤</c:v>
                  </c:pt>
                  <c:pt idx="9">
                    <c:v>≤</c:v>
                  </c:pt>
                  <c:pt idx="10">
                    <c:v>≤</c:v>
                  </c:pt>
                  <c:pt idx="11">
                    <c:v>≤</c:v>
                  </c:pt>
                  <c:pt idx="12">
                    <c:v>≤</c:v>
                  </c:pt>
                  <c:pt idx="13">
                    <c:v>≤</c:v>
                  </c:pt>
                  <c:pt idx="14">
                    <c:v>≤</c:v>
                  </c:pt>
                  <c:pt idx="15">
                    <c:v>≤</c:v>
                  </c:pt>
                  <c:pt idx="16">
                    <c:v>≤</c:v>
                  </c:pt>
                  <c:pt idx="17">
                    <c:v>≤</c:v>
                  </c:pt>
                  <c:pt idx="18">
                    <c:v>≤</c:v>
                  </c:pt>
                  <c:pt idx="19">
                    <c:v>≤</c:v>
                  </c:pt>
                  <c:pt idx="20">
                    <c:v>≤</c:v>
                  </c:pt>
                </c:lvl>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lvl>
              </c:multiLvlStrCache>
            </c:multiLvlStrRef>
          </c:cat>
          <c:val>
            <c:numRef>
              <c:f>S6a!$V$10:$V$30</c:f>
              <c:numCache>
                <c:formatCode>#\ ?/?</c:formatCode>
                <c:ptCount val="21"/>
                <c:pt idx="0">
                  <c:v>0</c:v>
                </c:pt>
                <c:pt idx="1">
                  <c:v>0</c:v>
                </c:pt>
                <c:pt idx="2">
                  <c:v>0</c:v>
                </c:pt>
                <c:pt idx="3">
                  <c:v>1</c:v>
                </c:pt>
                <c:pt idx="4">
                  <c:v>2</c:v>
                </c:pt>
                <c:pt idx="5">
                  <c:v>3</c:v>
                </c:pt>
                <c:pt idx="6">
                  <c:v>5</c:v>
                </c:pt>
                <c:pt idx="7">
                  <c:v>5</c:v>
                </c:pt>
                <c:pt idx="8">
                  <c:v>7</c:v>
                </c:pt>
                <c:pt idx="9">
                  <c:v>6</c:v>
                </c:pt>
                <c:pt idx="10">
                  <c:v>6</c:v>
                </c:pt>
                <c:pt idx="11">
                  <c:v>4</c:v>
                </c:pt>
                <c:pt idx="12">
                  <c:v>2</c:v>
                </c:pt>
                <c:pt idx="13">
                  <c:v>2</c:v>
                </c:pt>
                <c:pt idx="14">
                  <c:v>0</c:v>
                </c:pt>
                <c:pt idx="15">
                  <c:v>0</c:v>
                </c:pt>
                <c:pt idx="16">
                  <c:v>0</c:v>
                </c:pt>
                <c:pt idx="17">
                  <c:v>0</c:v>
                </c:pt>
                <c:pt idx="18">
                  <c:v>1</c:v>
                </c:pt>
                <c:pt idx="19">
                  <c:v>2</c:v>
                </c:pt>
                <c:pt idx="20">
                  <c:v>4</c:v>
                </c:pt>
              </c:numCache>
            </c:numRef>
          </c:val>
          <c:extLst>
            <c:ext xmlns:c16="http://schemas.microsoft.com/office/drawing/2014/chart" uri="{C3380CC4-5D6E-409C-BE32-E72D297353CC}">
              <c16:uniqueId val="{00000000-9C16-40B2-B7B3-233502802307}"/>
            </c:ext>
          </c:extLst>
        </c:ser>
        <c:dLbls>
          <c:showLegendKey val="0"/>
          <c:showVal val="0"/>
          <c:showCatName val="0"/>
          <c:showSerName val="0"/>
          <c:showPercent val="0"/>
          <c:showBubbleSize val="0"/>
        </c:dLbls>
        <c:gapWidth val="5"/>
        <c:axId val="162971376"/>
        <c:axId val="162973008"/>
      </c:barChart>
      <c:catAx>
        <c:axId val="16297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n</a:t>
                </a:r>
                <a:r>
                  <a:rPr lang="en-GB" baseline="0"/>
                  <a:t> to 1 odds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73008"/>
        <c:crosses val="autoZero"/>
        <c:auto val="1"/>
        <c:lblAlgn val="ctr"/>
        <c:lblOffset val="100"/>
        <c:noMultiLvlLbl val="1"/>
      </c:catAx>
      <c:valAx>
        <c:axId val="162973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71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Distribution of average n to 1 odds for 4th place horses per meeting</a:t>
            </a:r>
          </a:p>
          <a:p>
            <a:pPr>
              <a:defRPr b="1"/>
            </a:pP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S6a!$AC$8</c:f>
              <c:strCache>
                <c:ptCount val="1"/>
                <c:pt idx="0">
                  <c:v>Frequency</c:v>
                </c:pt>
              </c:strCache>
            </c:strRef>
          </c:tx>
          <c:spPr>
            <a:solidFill>
              <a:schemeClr val="accent4"/>
            </a:solidFill>
            <a:ln>
              <a:noFill/>
            </a:ln>
            <a:effectLst/>
          </c:spPr>
          <c:invertIfNegative val="0"/>
          <c:cat>
            <c:multiLvlStrRef>
              <c:f>S6a!$X$10:$AB$30</c:f>
              <c:multiLvlStrCache>
                <c:ptCount val="21"/>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lvl>
                <c:lvl>
                  <c:pt idx="0">
                    <c:v>&lt;</c:v>
                  </c:pt>
                  <c:pt idx="1">
                    <c:v>&lt;</c:v>
                  </c:pt>
                  <c:pt idx="2">
                    <c:v>&lt;</c:v>
                  </c:pt>
                  <c:pt idx="3">
                    <c:v>&lt;</c:v>
                  </c:pt>
                  <c:pt idx="4">
                    <c:v>&lt;</c:v>
                  </c:pt>
                  <c:pt idx="5">
                    <c:v>&lt;</c:v>
                  </c:pt>
                  <c:pt idx="6">
                    <c:v>&lt;</c:v>
                  </c:pt>
                  <c:pt idx="7">
                    <c:v>&lt;</c:v>
                  </c:pt>
                  <c:pt idx="8">
                    <c:v>&lt;</c:v>
                  </c:pt>
                  <c:pt idx="9">
                    <c:v>&lt;</c:v>
                  </c:pt>
                  <c:pt idx="10">
                    <c:v>&lt;</c:v>
                  </c:pt>
                  <c:pt idx="11">
                    <c:v>&lt;</c:v>
                  </c:pt>
                  <c:pt idx="12">
                    <c:v>&lt;</c:v>
                  </c:pt>
                  <c:pt idx="13">
                    <c:v>&lt;</c:v>
                  </c:pt>
                  <c:pt idx="14">
                    <c:v>&lt;</c:v>
                  </c:pt>
                  <c:pt idx="15">
                    <c:v>&lt;</c:v>
                  </c:pt>
                  <c:pt idx="16">
                    <c:v>&lt;</c:v>
                  </c:pt>
                  <c:pt idx="17">
                    <c:v>&lt;</c:v>
                  </c:pt>
                  <c:pt idx="18">
                    <c:v>&lt;</c:v>
                  </c:pt>
                  <c:pt idx="19">
                    <c:v>&lt;</c:v>
                  </c:pt>
                </c:lvl>
                <c:lvl>
                  <c:pt idx="0">
                    <c:v>x</c:v>
                  </c:pt>
                  <c:pt idx="1">
                    <c:v>x</c:v>
                  </c:pt>
                  <c:pt idx="2">
                    <c:v>x</c:v>
                  </c:pt>
                  <c:pt idx="3">
                    <c:v>x</c:v>
                  </c:pt>
                  <c:pt idx="4">
                    <c:v>x</c:v>
                  </c:pt>
                  <c:pt idx="5">
                    <c:v>x</c:v>
                  </c:pt>
                  <c:pt idx="6">
                    <c:v>x</c:v>
                  </c:pt>
                  <c:pt idx="7">
                    <c:v>x</c:v>
                  </c:pt>
                  <c:pt idx="8">
                    <c:v>x</c:v>
                  </c:pt>
                  <c:pt idx="9">
                    <c:v>x</c:v>
                  </c:pt>
                  <c:pt idx="10">
                    <c:v>x</c:v>
                  </c:pt>
                  <c:pt idx="11">
                    <c:v>x</c:v>
                  </c:pt>
                  <c:pt idx="12">
                    <c:v>x</c:v>
                  </c:pt>
                  <c:pt idx="13">
                    <c:v>x</c:v>
                  </c:pt>
                  <c:pt idx="14">
                    <c:v>x</c:v>
                  </c:pt>
                  <c:pt idx="15">
                    <c:v>x</c:v>
                  </c:pt>
                  <c:pt idx="16">
                    <c:v>x</c:v>
                  </c:pt>
                  <c:pt idx="17">
                    <c:v>x</c:v>
                  </c:pt>
                  <c:pt idx="18">
                    <c:v>x</c:v>
                  </c:pt>
                  <c:pt idx="19">
                    <c:v>x</c:v>
                  </c:pt>
                  <c:pt idx="20">
                    <c:v>x</c:v>
                  </c:pt>
                </c:lvl>
                <c:lvl>
                  <c:pt idx="0">
                    <c:v>≤</c:v>
                  </c:pt>
                  <c:pt idx="1">
                    <c:v>≤</c:v>
                  </c:pt>
                  <c:pt idx="2">
                    <c:v>≤</c:v>
                  </c:pt>
                  <c:pt idx="3">
                    <c:v>≤</c:v>
                  </c:pt>
                  <c:pt idx="4">
                    <c:v>≤</c:v>
                  </c:pt>
                  <c:pt idx="5">
                    <c:v>≤</c:v>
                  </c:pt>
                  <c:pt idx="6">
                    <c:v>≤</c:v>
                  </c:pt>
                  <c:pt idx="7">
                    <c:v>≤</c:v>
                  </c:pt>
                  <c:pt idx="8">
                    <c:v>≤</c:v>
                  </c:pt>
                  <c:pt idx="9">
                    <c:v>≤</c:v>
                  </c:pt>
                  <c:pt idx="10">
                    <c:v>≤</c:v>
                  </c:pt>
                  <c:pt idx="11">
                    <c:v>≤</c:v>
                  </c:pt>
                  <c:pt idx="12">
                    <c:v>≤</c:v>
                  </c:pt>
                  <c:pt idx="13">
                    <c:v>≤</c:v>
                  </c:pt>
                  <c:pt idx="14">
                    <c:v>≤</c:v>
                  </c:pt>
                  <c:pt idx="15">
                    <c:v>≤</c:v>
                  </c:pt>
                  <c:pt idx="16">
                    <c:v>≤</c:v>
                  </c:pt>
                  <c:pt idx="17">
                    <c:v>≤</c:v>
                  </c:pt>
                  <c:pt idx="18">
                    <c:v>≤</c:v>
                  </c:pt>
                  <c:pt idx="19">
                    <c:v>≤</c:v>
                  </c:pt>
                  <c:pt idx="20">
                    <c:v>≤</c:v>
                  </c:pt>
                </c:lvl>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lvl>
              </c:multiLvlStrCache>
            </c:multiLvlStrRef>
          </c:cat>
          <c:val>
            <c:numRef>
              <c:f>S6a!$AC$10:$AC$30</c:f>
              <c:numCache>
                <c:formatCode>#\ ?/?</c:formatCode>
                <c:ptCount val="21"/>
                <c:pt idx="0">
                  <c:v>0</c:v>
                </c:pt>
                <c:pt idx="1">
                  <c:v>0</c:v>
                </c:pt>
                <c:pt idx="2">
                  <c:v>0</c:v>
                </c:pt>
                <c:pt idx="3">
                  <c:v>0</c:v>
                </c:pt>
                <c:pt idx="4">
                  <c:v>1</c:v>
                </c:pt>
                <c:pt idx="5">
                  <c:v>2</c:v>
                </c:pt>
                <c:pt idx="6">
                  <c:v>3</c:v>
                </c:pt>
                <c:pt idx="7">
                  <c:v>4</c:v>
                </c:pt>
                <c:pt idx="8">
                  <c:v>7</c:v>
                </c:pt>
                <c:pt idx="9">
                  <c:v>2</c:v>
                </c:pt>
                <c:pt idx="10">
                  <c:v>3</c:v>
                </c:pt>
                <c:pt idx="11">
                  <c:v>5</c:v>
                </c:pt>
                <c:pt idx="12">
                  <c:v>5</c:v>
                </c:pt>
                <c:pt idx="13">
                  <c:v>2</c:v>
                </c:pt>
                <c:pt idx="14">
                  <c:v>1</c:v>
                </c:pt>
                <c:pt idx="15">
                  <c:v>3</c:v>
                </c:pt>
                <c:pt idx="16">
                  <c:v>3</c:v>
                </c:pt>
                <c:pt idx="17">
                  <c:v>2</c:v>
                </c:pt>
                <c:pt idx="18">
                  <c:v>1</c:v>
                </c:pt>
                <c:pt idx="19">
                  <c:v>2</c:v>
                </c:pt>
                <c:pt idx="20">
                  <c:v>4</c:v>
                </c:pt>
              </c:numCache>
            </c:numRef>
          </c:val>
          <c:extLst>
            <c:ext xmlns:c16="http://schemas.microsoft.com/office/drawing/2014/chart" uri="{C3380CC4-5D6E-409C-BE32-E72D297353CC}">
              <c16:uniqueId val="{00000000-4E10-46EC-98FE-248F9FB0B2D5}"/>
            </c:ext>
          </c:extLst>
        </c:ser>
        <c:dLbls>
          <c:showLegendKey val="0"/>
          <c:showVal val="0"/>
          <c:showCatName val="0"/>
          <c:showSerName val="0"/>
          <c:showPercent val="0"/>
          <c:showBubbleSize val="0"/>
        </c:dLbls>
        <c:gapWidth val="5"/>
        <c:axId val="162967024"/>
        <c:axId val="162978992"/>
      </c:barChart>
      <c:catAx>
        <c:axId val="162967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n</a:t>
                </a:r>
                <a:r>
                  <a:rPr lang="en-GB" baseline="0"/>
                  <a:t> to 1 odds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78992"/>
        <c:crosses val="autoZero"/>
        <c:auto val="1"/>
        <c:lblAlgn val="ctr"/>
        <c:lblOffset val="100"/>
        <c:noMultiLvlLbl val="1"/>
      </c:catAx>
      <c:valAx>
        <c:axId val="162978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67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Distribution of average n to 1 odds for 5th place horses per meeting</a:t>
            </a:r>
          </a:p>
          <a:p>
            <a:pPr>
              <a:defRPr b="1"/>
            </a:pP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S6a!$AJ$8</c:f>
              <c:strCache>
                <c:ptCount val="1"/>
                <c:pt idx="0">
                  <c:v>Frequency</c:v>
                </c:pt>
              </c:strCache>
            </c:strRef>
          </c:tx>
          <c:spPr>
            <a:solidFill>
              <a:schemeClr val="accent4"/>
            </a:solidFill>
            <a:ln>
              <a:noFill/>
            </a:ln>
            <a:effectLst/>
          </c:spPr>
          <c:invertIfNegative val="0"/>
          <c:cat>
            <c:multiLvlStrRef>
              <c:f>S6a!$AE$10:$AI$30</c:f>
              <c:multiLvlStrCache>
                <c:ptCount val="21"/>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lvl>
                <c:lvl>
                  <c:pt idx="0">
                    <c:v>&lt;</c:v>
                  </c:pt>
                  <c:pt idx="1">
                    <c:v>&lt;</c:v>
                  </c:pt>
                  <c:pt idx="2">
                    <c:v>&lt;</c:v>
                  </c:pt>
                  <c:pt idx="3">
                    <c:v>&lt;</c:v>
                  </c:pt>
                  <c:pt idx="4">
                    <c:v>&lt;</c:v>
                  </c:pt>
                  <c:pt idx="5">
                    <c:v>&lt;</c:v>
                  </c:pt>
                  <c:pt idx="6">
                    <c:v>&lt;</c:v>
                  </c:pt>
                  <c:pt idx="7">
                    <c:v>&lt;</c:v>
                  </c:pt>
                  <c:pt idx="8">
                    <c:v>&lt;</c:v>
                  </c:pt>
                  <c:pt idx="9">
                    <c:v>&lt;</c:v>
                  </c:pt>
                  <c:pt idx="10">
                    <c:v>&lt;</c:v>
                  </c:pt>
                  <c:pt idx="11">
                    <c:v>&lt;</c:v>
                  </c:pt>
                  <c:pt idx="12">
                    <c:v>&lt;</c:v>
                  </c:pt>
                  <c:pt idx="13">
                    <c:v>&lt;</c:v>
                  </c:pt>
                  <c:pt idx="14">
                    <c:v>&lt;</c:v>
                  </c:pt>
                  <c:pt idx="15">
                    <c:v>&lt;</c:v>
                  </c:pt>
                  <c:pt idx="16">
                    <c:v>&lt;</c:v>
                  </c:pt>
                  <c:pt idx="17">
                    <c:v>&lt;</c:v>
                  </c:pt>
                  <c:pt idx="18">
                    <c:v>&lt;</c:v>
                  </c:pt>
                  <c:pt idx="19">
                    <c:v>&lt;</c:v>
                  </c:pt>
                </c:lvl>
                <c:lvl>
                  <c:pt idx="0">
                    <c:v>x</c:v>
                  </c:pt>
                  <c:pt idx="1">
                    <c:v>x</c:v>
                  </c:pt>
                  <c:pt idx="2">
                    <c:v>x</c:v>
                  </c:pt>
                  <c:pt idx="3">
                    <c:v>x</c:v>
                  </c:pt>
                  <c:pt idx="4">
                    <c:v>x</c:v>
                  </c:pt>
                  <c:pt idx="5">
                    <c:v>x</c:v>
                  </c:pt>
                  <c:pt idx="6">
                    <c:v>x</c:v>
                  </c:pt>
                  <c:pt idx="7">
                    <c:v>x</c:v>
                  </c:pt>
                  <c:pt idx="8">
                    <c:v>x</c:v>
                  </c:pt>
                  <c:pt idx="9">
                    <c:v>x</c:v>
                  </c:pt>
                  <c:pt idx="10">
                    <c:v>x</c:v>
                  </c:pt>
                  <c:pt idx="11">
                    <c:v>x</c:v>
                  </c:pt>
                  <c:pt idx="12">
                    <c:v>x</c:v>
                  </c:pt>
                  <c:pt idx="13">
                    <c:v>x</c:v>
                  </c:pt>
                  <c:pt idx="14">
                    <c:v>x</c:v>
                  </c:pt>
                  <c:pt idx="15">
                    <c:v>x</c:v>
                  </c:pt>
                  <c:pt idx="16">
                    <c:v>x</c:v>
                  </c:pt>
                  <c:pt idx="17">
                    <c:v>x</c:v>
                  </c:pt>
                  <c:pt idx="18">
                    <c:v>x</c:v>
                  </c:pt>
                  <c:pt idx="19">
                    <c:v>x</c:v>
                  </c:pt>
                  <c:pt idx="20">
                    <c:v>x</c:v>
                  </c:pt>
                </c:lvl>
                <c:lvl>
                  <c:pt idx="0">
                    <c:v>≤</c:v>
                  </c:pt>
                  <c:pt idx="1">
                    <c:v>≤</c:v>
                  </c:pt>
                  <c:pt idx="2">
                    <c:v>≤</c:v>
                  </c:pt>
                  <c:pt idx="3">
                    <c:v>≤</c:v>
                  </c:pt>
                  <c:pt idx="4">
                    <c:v>≤</c:v>
                  </c:pt>
                  <c:pt idx="5">
                    <c:v>≤</c:v>
                  </c:pt>
                  <c:pt idx="6">
                    <c:v>≤</c:v>
                  </c:pt>
                  <c:pt idx="7">
                    <c:v>≤</c:v>
                  </c:pt>
                  <c:pt idx="8">
                    <c:v>≤</c:v>
                  </c:pt>
                  <c:pt idx="9">
                    <c:v>≤</c:v>
                  </c:pt>
                  <c:pt idx="10">
                    <c:v>≤</c:v>
                  </c:pt>
                  <c:pt idx="11">
                    <c:v>≤</c:v>
                  </c:pt>
                  <c:pt idx="12">
                    <c:v>≤</c:v>
                  </c:pt>
                  <c:pt idx="13">
                    <c:v>≤</c:v>
                  </c:pt>
                  <c:pt idx="14">
                    <c:v>≤</c:v>
                  </c:pt>
                  <c:pt idx="15">
                    <c:v>≤</c:v>
                  </c:pt>
                  <c:pt idx="16">
                    <c:v>≤</c:v>
                  </c:pt>
                  <c:pt idx="17">
                    <c:v>≤</c:v>
                  </c:pt>
                  <c:pt idx="18">
                    <c:v>≤</c:v>
                  </c:pt>
                  <c:pt idx="19">
                    <c:v>≤</c:v>
                  </c:pt>
                  <c:pt idx="20">
                    <c:v>≤</c:v>
                  </c:pt>
                </c:lvl>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lvl>
              </c:multiLvlStrCache>
            </c:multiLvlStrRef>
          </c:cat>
          <c:val>
            <c:numRef>
              <c:f>S6a!$AJ$10:$AJ$30</c:f>
              <c:numCache>
                <c:formatCode>#\ ?/?</c:formatCode>
                <c:ptCount val="21"/>
                <c:pt idx="0">
                  <c:v>0</c:v>
                </c:pt>
                <c:pt idx="1">
                  <c:v>0</c:v>
                </c:pt>
                <c:pt idx="2">
                  <c:v>0</c:v>
                </c:pt>
                <c:pt idx="3">
                  <c:v>0</c:v>
                </c:pt>
                <c:pt idx="4">
                  <c:v>0</c:v>
                </c:pt>
                <c:pt idx="5">
                  <c:v>0</c:v>
                </c:pt>
                <c:pt idx="6">
                  <c:v>1</c:v>
                </c:pt>
                <c:pt idx="7">
                  <c:v>1</c:v>
                </c:pt>
                <c:pt idx="8">
                  <c:v>2</c:v>
                </c:pt>
                <c:pt idx="9">
                  <c:v>4</c:v>
                </c:pt>
                <c:pt idx="10">
                  <c:v>3</c:v>
                </c:pt>
                <c:pt idx="11">
                  <c:v>4</c:v>
                </c:pt>
                <c:pt idx="12">
                  <c:v>3</c:v>
                </c:pt>
                <c:pt idx="13">
                  <c:v>5</c:v>
                </c:pt>
                <c:pt idx="14">
                  <c:v>1</c:v>
                </c:pt>
                <c:pt idx="15">
                  <c:v>3</c:v>
                </c:pt>
                <c:pt idx="16">
                  <c:v>2</c:v>
                </c:pt>
                <c:pt idx="17">
                  <c:v>5</c:v>
                </c:pt>
                <c:pt idx="18">
                  <c:v>1</c:v>
                </c:pt>
                <c:pt idx="19">
                  <c:v>2</c:v>
                </c:pt>
                <c:pt idx="20">
                  <c:v>13</c:v>
                </c:pt>
              </c:numCache>
            </c:numRef>
          </c:val>
          <c:extLst>
            <c:ext xmlns:c16="http://schemas.microsoft.com/office/drawing/2014/chart" uri="{C3380CC4-5D6E-409C-BE32-E72D297353CC}">
              <c16:uniqueId val="{00000000-93CA-4ACC-806B-B3337BBFDB67}"/>
            </c:ext>
          </c:extLst>
        </c:ser>
        <c:dLbls>
          <c:showLegendKey val="0"/>
          <c:showVal val="0"/>
          <c:showCatName val="0"/>
          <c:showSerName val="0"/>
          <c:showPercent val="0"/>
          <c:showBubbleSize val="0"/>
        </c:dLbls>
        <c:gapWidth val="5"/>
        <c:axId val="162977360"/>
        <c:axId val="162977904"/>
      </c:barChart>
      <c:catAx>
        <c:axId val="162977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0"/>
                  <a:t>Average n</a:t>
                </a:r>
                <a:r>
                  <a:rPr lang="en-GB" b="0" baseline="0"/>
                  <a:t> to 1 odds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77904"/>
        <c:crosses val="autoZero"/>
        <c:auto val="1"/>
        <c:lblAlgn val="ctr"/>
        <c:lblOffset val="100"/>
        <c:noMultiLvlLbl val="1"/>
      </c:catAx>
      <c:valAx>
        <c:axId val="162977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77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 in</a:t>
            </a:r>
            <a:r>
              <a:rPr lang="en-US" baseline="0"/>
              <a:t> which favourites win meetings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S6b!$D$68</c:f>
              <c:strCache>
                <c:ptCount val="1"/>
                <c:pt idx="0">
                  <c:v>Frequency of Meetings</c:v>
                </c:pt>
              </c:strCache>
            </c:strRef>
          </c:tx>
          <c:spPr>
            <a:solidFill>
              <a:schemeClr val="accent4"/>
            </a:solidFill>
            <a:ln>
              <a:noFill/>
            </a:ln>
            <a:effectLst/>
          </c:spPr>
          <c:invertIfNegative val="0"/>
          <c:cat>
            <c:numRef>
              <c:f>S6b!$C$69:$C$75</c:f>
              <c:numCache>
                <c:formatCode>General</c:formatCode>
                <c:ptCount val="7"/>
                <c:pt idx="0">
                  <c:v>0</c:v>
                </c:pt>
                <c:pt idx="1">
                  <c:v>1</c:v>
                </c:pt>
                <c:pt idx="2">
                  <c:v>2</c:v>
                </c:pt>
                <c:pt idx="3">
                  <c:v>3</c:v>
                </c:pt>
                <c:pt idx="4">
                  <c:v>4</c:v>
                </c:pt>
                <c:pt idx="5">
                  <c:v>5</c:v>
                </c:pt>
                <c:pt idx="6">
                  <c:v>6</c:v>
                </c:pt>
              </c:numCache>
            </c:numRef>
          </c:cat>
          <c:val>
            <c:numRef>
              <c:f>S6b!$D$69:$D$75</c:f>
              <c:numCache>
                <c:formatCode>General</c:formatCode>
                <c:ptCount val="7"/>
                <c:pt idx="0">
                  <c:v>2</c:v>
                </c:pt>
                <c:pt idx="1">
                  <c:v>9</c:v>
                </c:pt>
                <c:pt idx="2">
                  <c:v>16</c:v>
                </c:pt>
                <c:pt idx="3">
                  <c:v>15</c:v>
                </c:pt>
                <c:pt idx="4">
                  <c:v>7</c:v>
                </c:pt>
                <c:pt idx="5">
                  <c:v>1</c:v>
                </c:pt>
                <c:pt idx="6">
                  <c:v>0</c:v>
                </c:pt>
              </c:numCache>
            </c:numRef>
          </c:val>
          <c:extLst>
            <c:ext xmlns:c16="http://schemas.microsoft.com/office/drawing/2014/chart" uri="{C3380CC4-5D6E-409C-BE32-E72D297353CC}">
              <c16:uniqueId val="{00000000-833B-46EC-BFB7-F97D2641ED5F}"/>
            </c:ext>
          </c:extLst>
        </c:ser>
        <c:dLbls>
          <c:showLegendKey val="0"/>
          <c:showVal val="0"/>
          <c:showCatName val="0"/>
          <c:showSerName val="0"/>
          <c:showPercent val="0"/>
          <c:showBubbleSize val="0"/>
        </c:dLbls>
        <c:gapWidth val="150"/>
        <c:axId val="162963760"/>
        <c:axId val="162964304"/>
      </c:barChart>
      <c:catAx>
        <c:axId val="162963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Favourtie</a:t>
                </a:r>
                <a:r>
                  <a:rPr lang="en-US" baseline="0"/>
                  <a:t> Win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62964304"/>
        <c:crosses val="autoZero"/>
        <c:auto val="1"/>
        <c:lblAlgn val="ctr"/>
        <c:lblOffset val="100"/>
        <c:noMultiLvlLbl val="0"/>
      </c:catAx>
      <c:valAx>
        <c:axId val="162964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Frequency</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63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 between the</a:t>
            </a:r>
            <a:r>
              <a:rPr lang="en-US" baseline="0"/>
              <a:t> price group and frequency the favourite wins races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S1b!$C$321</c:f>
              <c:strCache>
                <c:ptCount val="1"/>
                <c:pt idx="0">
                  <c:v>Proportion of wins</c:v>
                </c:pt>
              </c:strCache>
            </c:strRef>
          </c:tx>
          <c:spPr>
            <a:solidFill>
              <a:schemeClr val="accent4"/>
            </a:solidFill>
            <a:ln>
              <a:noFill/>
            </a:ln>
            <a:effectLst/>
          </c:spPr>
          <c:invertIfNegative val="0"/>
          <c:trendline>
            <c:spPr>
              <a:ln w="19050" cap="rnd">
                <a:solidFill>
                  <a:srgbClr val="811B7F"/>
                </a:solidFill>
                <a:prstDash val="sysDot"/>
              </a:ln>
              <a:effectLst/>
            </c:spPr>
            <c:trendlineType val="linear"/>
            <c:dispRSqr val="1"/>
            <c:dispEq val="0"/>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S1b!$B$322:$B$328</c:f>
              <c:strCache>
                <c:ptCount val="7"/>
                <c:pt idx="0">
                  <c:v>0&lt;x&lt;=1</c:v>
                </c:pt>
                <c:pt idx="1">
                  <c:v>1&lt;x&lt;=2</c:v>
                </c:pt>
                <c:pt idx="2">
                  <c:v>2&lt;x&lt;=3</c:v>
                </c:pt>
                <c:pt idx="3">
                  <c:v>3&lt;x&lt;=4</c:v>
                </c:pt>
                <c:pt idx="4">
                  <c:v>4&lt;x&lt;=5</c:v>
                </c:pt>
                <c:pt idx="5">
                  <c:v>5&lt;x&lt;=6</c:v>
                </c:pt>
                <c:pt idx="6">
                  <c:v>x&gt;6</c:v>
                </c:pt>
              </c:strCache>
            </c:strRef>
          </c:cat>
          <c:val>
            <c:numRef>
              <c:f>S1b!$C$322:$C$328</c:f>
              <c:numCache>
                <c:formatCode>General</c:formatCode>
                <c:ptCount val="7"/>
                <c:pt idx="0">
                  <c:v>0.61818181818181817</c:v>
                </c:pt>
                <c:pt idx="1">
                  <c:v>0.45045045045045046</c:v>
                </c:pt>
                <c:pt idx="2">
                  <c:v>0.3048780487804878</c:v>
                </c:pt>
                <c:pt idx="3">
                  <c:v>0.21621621621621623</c:v>
                </c:pt>
                <c:pt idx="4">
                  <c:v>0</c:v>
                </c:pt>
                <c:pt idx="5">
                  <c:v>1</c:v>
                </c:pt>
                <c:pt idx="6">
                  <c:v>0</c:v>
                </c:pt>
              </c:numCache>
            </c:numRef>
          </c:val>
          <c:extLst>
            <c:ext xmlns:c16="http://schemas.microsoft.com/office/drawing/2014/chart" uri="{C3380CC4-5D6E-409C-BE32-E72D297353CC}">
              <c16:uniqueId val="{00000000-5F21-46B1-B2F5-6657A2FFAC7A}"/>
            </c:ext>
          </c:extLst>
        </c:ser>
        <c:dLbls>
          <c:showLegendKey val="0"/>
          <c:showVal val="0"/>
          <c:showCatName val="0"/>
          <c:showSerName val="0"/>
          <c:showPercent val="0"/>
          <c:showBubbleSize val="0"/>
        </c:dLbls>
        <c:gapWidth val="219"/>
        <c:overlap val="-27"/>
        <c:axId val="2113821824"/>
        <c:axId val="2113819104"/>
      </c:barChart>
      <c:catAx>
        <c:axId val="2113821824"/>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Starting</a:t>
                </a:r>
                <a:r>
                  <a:rPr lang="en-US" sz="1100" baseline="0"/>
                  <a:t> prices</a:t>
                </a:r>
                <a:endParaRPr lang="en-US" sz="1100"/>
              </a:p>
            </c:rich>
          </c:tx>
          <c:layout>
            <c:manualLayout>
              <c:xMode val="edge"/>
              <c:yMode val="edge"/>
              <c:x val="0.49159800684868399"/>
              <c:y val="0.8664790587783930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113819104"/>
        <c:crosses val="autoZero"/>
        <c:auto val="1"/>
        <c:lblAlgn val="ctr"/>
        <c:lblOffset val="100"/>
        <c:noMultiLvlLbl val="0"/>
      </c:catAx>
      <c:valAx>
        <c:axId val="2113819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Proportion</a:t>
                </a:r>
                <a:r>
                  <a:rPr lang="en-US" sz="1100" baseline="0"/>
                  <a:t> of wins</a:t>
                </a:r>
                <a:endParaRPr lang="en-US" sz="1100"/>
              </a:p>
            </c:rich>
          </c:tx>
          <c:layout>
            <c:manualLayout>
              <c:xMode val="edge"/>
              <c:yMode val="edge"/>
              <c:x val="9.9841520148726305E-3"/>
              <c:y val="0.3726460596835279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1138218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Runners Line Fit  Plot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Proportion of wins</c:v>
          </c:tx>
          <c:spPr>
            <a:ln w="25400" cap="rnd">
              <a:noFill/>
              <a:round/>
            </a:ln>
            <a:effectLst/>
          </c:spPr>
          <c:marker>
            <c:symbol val="circle"/>
            <c:size val="5"/>
            <c:spPr>
              <a:solidFill>
                <a:schemeClr val="accent1"/>
              </a:solidFill>
              <a:ln w="9525">
                <a:solidFill>
                  <a:schemeClr val="accent1"/>
                </a:solidFill>
              </a:ln>
              <a:effectLst/>
            </c:spPr>
          </c:marker>
          <c:xVal>
            <c:numRef>
              <c:f>S1a!$B$334:$B$353</c:f>
              <c:numCache>
                <c:formatCode>0</c:formatCode>
                <c:ptCount val="20"/>
                <c:pt idx="0">
                  <c:v>3</c:v>
                </c:pt>
                <c:pt idx="1">
                  <c:v>4</c:v>
                </c:pt>
                <c:pt idx="2">
                  <c:v>5</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23</c:v>
                </c:pt>
                <c:pt idx="19">
                  <c:v>28</c:v>
                </c:pt>
              </c:numCache>
            </c:numRef>
          </c:xVal>
          <c:yVal>
            <c:numRef>
              <c:f>S1a!$C$334:$C$353</c:f>
              <c:numCache>
                <c:formatCode>#\ ??/??</c:formatCode>
                <c:ptCount val="20"/>
                <c:pt idx="0">
                  <c:v>0.66666666666666663</c:v>
                </c:pt>
                <c:pt idx="1">
                  <c:v>0.6</c:v>
                </c:pt>
                <c:pt idx="2">
                  <c:v>0.5</c:v>
                </c:pt>
                <c:pt idx="3">
                  <c:v>0.77777777777777779</c:v>
                </c:pt>
                <c:pt idx="4">
                  <c:v>0.5</c:v>
                </c:pt>
                <c:pt idx="5">
                  <c:v>0.25</c:v>
                </c:pt>
                <c:pt idx="6">
                  <c:v>0.33333333333333331</c:v>
                </c:pt>
                <c:pt idx="7">
                  <c:v>0.33333333333333331</c:v>
                </c:pt>
                <c:pt idx="8">
                  <c:v>0.33333333333333331</c:v>
                </c:pt>
                <c:pt idx="9">
                  <c:v>0.22222222222222221</c:v>
                </c:pt>
                <c:pt idx="10">
                  <c:v>0.5</c:v>
                </c:pt>
                <c:pt idx="11">
                  <c:v>0.42857142857142855</c:v>
                </c:pt>
                <c:pt idx="12">
                  <c:v>0.5</c:v>
                </c:pt>
                <c:pt idx="13">
                  <c:v>0.25</c:v>
                </c:pt>
                <c:pt idx="14">
                  <c:v>0.66666666666666663</c:v>
                </c:pt>
                <c:pt idx="15">
                  <c:v>0</c:v>
                </c:pt>
                <c:pt idx="16">
                  <c:v>0.5</c:v>
                </c:pt>
                <c:pt idx="17">
                  <c:v>0</c:v>
                </c:pt>
                <c:pt idx="18">
                  <c:v>0</c:v>
                </c:pt>
                <c:pt idx="19">
                  <c:v>0.5</c:v>
                </c:pt>
              </c:numCache>
            </c:numRef>
          </c:yVal>
          <c:smooth val="0"/>
          <c:extLst>
            <c:ext xmlns:c16="http://schemas.microsoft.com/office/drawing/2014/chart" uri="{C3380CC4-5D6E-409C-BE32-E72D297353CC}">
              <c16:uniqueId val="{00000000-315B-4507-92F4-034B34D0C404}"/>
            </c:ext>
          </c:extLst>
        </c:ser>
        <c:ser>
          <c:idx val="1"/>
          <c:order val="1"/>
          <c:tx>
            <c:v>Predicted Proportion of wins</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S1a!$B$334:$B$353</c:f>
              <c:numCache>
                <c:formatCode>0</c:formatCode>
                <c:ptCount val="20"/>
                <c:pt idx="0">
                  <c:v>3</c:v>
                </c:pt>
                <c:pt idx="1">
                  <c:v>4</c:v>
                </c:pt>
                <c:pt idx="2">
                  <c:v>5</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23</c:v>
                </c:pt>
                <c:pt idx="19">
                  <c:v>28</c:v>
                </c:pt>
              </c:numCache>
            </c:numRef>
          </c:xVal>
          <c:yVal>
            <c:numRef>
              <c:f>'S1a analysis'!$B$25:$B$44</c:f>
              <c:numCache>
                <c:formatCode>General</c:formatCode>
                <c:ptCount val="20"/>
                <c:pt idx="0">
                  <c:v>0.5428173575855384</c:v>
                </c:pt>
                <c:pt idx="1">
                  <c:v>0.52769391117237674</c:v>
                </c:pt>
                <c:pt idx="2">
                  <c:v>0.51257046475921508</c:v>
                </c:pt>
                <c:pt idx="3">
                  <c:v>0.49744701834605348</c:v>
                </c:pt>
                <c:pt idx="4">
                  <c:v>0.48232357193289188</c:v>
                </c:pt>
                <c:pt idx="5">
                  <c:v>0.46720012551973022</c:v>
                </c:pt>
                <c:pt idx="6">
                  <c:v>0.45207667910656857</c:v>
                </c:pt>
                <c:pt idx="7">
                  <c:v>0.43695323269340691</c:v>
                </c:pt>
                <c:pt idx="8">
                  <c:v>0.42182978628024526</c:v>
                </c:pt>
                <c:pt idx="9">
                  <c:v>0.4067063398670836</c:v>
                </c:pt>
                <c:pt idx="10">
                  <c:v>0.391582893453922</c:v>
                </c:pt>
                <c:pt idx="11">
                  <c:v>0.37645944704076034</c:v>
                </c:pt>
                <c:pt idx="12">
                  <c:v>0.36133600062759874</c:v>
                </c:pt>
                <c:pt idx="13">
                  <c:v>0.34621255421443708</c:v>
                </c:pt>
                <c:pt idx="14">
                  <c:v>0.33108910780127543</c:v>
                </c:pt>
                <c:pt idx="15">
                  <c:v>0.31596566138811377</c:v>
                </c:pt>
                <c:pt idx="16">
                  <c:v>0.30084221497495212</c:v>
                </c:pt>
                <c:pt idx="17">
                  <c:v>0.28571876856179046</c:v>
                </c:pt>
                <c:pt idx="18">
                  <c:v>0.24034842932230555</c:v>
                </c:pt>
                <c:pt idx="19">
                  <c:v>0.16473119725649732</c:v>
                </c:pt>
              </c:numCache>
            </c:numRef>
          </c:yVal>
          <c:smooth val="0"/>
          <c:extLst>
            <c:ext xmlns:c16="http://schemas.microsoft.com/office/drawing/2014/chart" uri="{C3380CC4-5D6E-409C-BE32-E72D297353CC}">
              <c16:uniqueId val="{00000001-315B-4507-92F4-034B34D0C404}"/>
            </c:ext>
          </c:extLst>
        </c:ser>
        <c:dLbls>
          <c:showLegendKey val="0"/>
          <c:showVal val="0"/>
          <c:showCatName val="0"/>
          <c:showSerName val="0"/>
          <c:showPercent val="0"/>
          <c:showBubbleSize val="0"/>
        </c:dLbls>
        <c:axId val="162976816"/>
        <c:axId val="162973552"/>
      </c:scatterChart>
      <c:valAx>
        <c:axId val="16297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Runners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73552"/>
        <c:crosses val="autoZero"/>
        <c:crossBetween val="midCat"/>
      </c:valAx>
      <c:valAx>
        <c:axId val="1629735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Proportion of wins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7681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 on favourite Line Fit  Plot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Win?</c:v>
          </c:tx>
          <c:spPr>
            <a:ln w="25400" cap="rnd">
              <a:noFill/>
              <a:round/>
            </a:ln>
            <a:effectLst/>
          </c:spPr>
          <c:marker>
            <c:symbol val="circle"/>
            <c:size val="5"/>
            <c:spPr>
              <a:solidFill>
                <a:schemeClr val="accent1"/>
              </a:solidFill>
              <a:ln w="9525">
                <a:solidFill>
                  <a:schemeClr val="accent1"/>
                </a:solidFill>
              </a:ln>
              <a:effectLst/>
            </c:spPr>
          </c:marker>
          <c:xVal>
            <c:numRef>
              <c:f>S1b!$L$8:$L$313</c:f>
              <c:numCache>
                <c:formatCode>#\ ?/?</c:formatCode>
                <c:ptCount val="6"/>
              </c:numCache>
            </c:numRef>
          </c:xVal>
          <c:yVal>
            <c:numRef>
              <c:f>S1b!$K$8:$K$313</c:f>
              <c:numCache>
                <c:formatCode>General</c:formatCode>
                <c:ptCount val="6"/>
                <c:pt idx="0">
                  <c:v>34</c:v>
                </c:pt>
                <c:pt idx="1">
                  <c:v>50</c:v>
                </c:pt>
                <c:pt idx="2">
                  <c:v>25</c:v>
                </c:pt>
                <c:pt idx="3">
                  <c:v>8</c:v>
                </c:pt>
                <c:pt idx="4">
                  <c:v>0</c:v>
                </c:pt>
                <c:pt idx="5">
                  <c:v>2</c:v>
                </c:pt>
              </c:numCache>
            </c:numRef>
          </c:yVal>
          <c:smooth val="0"/>
          <c:extLst>
            <c:ext xmlns:c16="http://schemas.microsoft.com/office/drawing/2014/chart" uri="{C3380CC4-5D6E-409C-BE32-E72D297353CC}">
              <c16:uniqueId val="{00000000-4EB6-4C03-89E3-4D239D331C7B}"/>
            </c:ext>
          </c:extLst>
        </c:ser>
        <c:ser>
          <c:idx val="1"/>
          <c:order val="1"/>
          <c:tx>
            <c:v>Predicted Win?</c:v>
          </c:tx>
          <c:spPr>
            <a:ln w="25400" cap="rnd">
              <a:noFill/>
              <a:round/>
            </a:ln>
            <a:effectLst/>
          </c:spPr>
          <c:marker>
            <c:symbol val="circle"/>
            <c:size val="5"/>
            <c:spPr>
              <a:solidFill>
                <a:schemeClr val="accent2"/>
              </a:solidFill>
              <a:ln w="9525">
                <a:solidFill>
                  <a:schemeClr val="accent2"/>
                </a:solidFill>
              </a:ln>
              <a:effectLst/>
            </c:spPr>
          </c:marker>
          <c:xVal>
            <c:numRef>
              <c:f>S1b!$L$8:$L$313</c:f>
              <c:numCache>
                <c:formatCode>#\ ?/?</c:formatCode>
                <c:ptCount val="6"/>
              </c:numCache>
            </c:numRef>
          </c:xVal>
          <c:yVal>
            <c:numRef>
              <c:f>'S1b analysis'!$B$25:$B$324</c:f>
              <c:numCache>
                <c:formatCode>General</c:formatCode>
                <c:ptCount val="300"/>
                <c:pt idx="0">
                  <c:v>0.47317819077857304</c:v>
                </c:pt>
                <c:pt idx="1">
                  <c:v>0.50637307439308321</c:v>
                </c:pt>
                <c:pt idx="2">
                  <c:v>0.54694459881081769</c:v>
                </c:pt>
                <c:pt idx="3">
                  <c:v>0.39019098174229777</c:v>
                </c:pt>
                <c:pt idx="4">
                  <c:v>0.14122935463347197</c:v>
                </c:pt>
                <c:pt idx="5">
                  <c:v>0.52850299680275659</c:v>
                </c:pt>
                <c:pt idx="6">
                  <c:v>0.43168458626043538</c:v>
                </c:pt>
                <c:pt idx="7">
                  <c:v>0.3072037727060225</c:v>
                </c:pt>
                <c:pt idx="8">
                  <c:v>0.52850299680275659</c:v>
                </c:pt>
                <c:pt idx="9">
                  <c:v>0.3072037727060225</c:v>
                </c:pt>
                <c:pt idx="10">
                  <c:v>0.44551578776648126</c:v>
                </c:pt>
                <c:pt idx="11">
                  <c:v>0.41785338475438949</c:v>
                </c:pt>
                <c:pt idx="12">
                  <c:v>0.55868016372503848</c:v>
                </c:pt>
                <c:pt idx="13">
                  <c:v>0.19655416065765546</c:v>
                </c:pt>
                <c:pt idx="14">
                  <c:v>0.33486617571811422</c:v>
                </c:pt>
                <c:pt idx="15">
                  <c:v>0.51743803559791979</c:v>
                </c:pt>
                <c:pt idx="16">
                  <c:v>0.39019098174229777</c:v>
                </c:pt>
                <c:pt idx="17">
                  <c:v>0.44551578776648126</c:v>
                </c:pt>
                <c:pt idx="18">
                  <c:v>0.362528578730206</c:v>
                </c:pt>
                <c:pt idx="19">
                  <c:v>0.45934698927252715</c:v>
                </c:pt>
                <c:pt idx="20">
                  <c:v>0.3072037727060225</c:v>
                </c:pt>
                <c:pt idx="21">
                  <c:v>0.51743803559791979</c:v>
                </c:pt>
                <c:pt idx="22">
                  <c:v>0.3072037727060225</c:v>
                </c:pt>
                <c:pt idx="23">
                  <c:v>0.55868016372503848</c:v>
                </c:pt>
                <c:pt idx="24">
                  <c:v>0.41785338475438949</c:v>
                </c:pt>
                <c:pt idx="25">
                  <c:v>0.63915260885112357</c:v>
                </c:pt>
                <c:pt idx="26">
                  <c:v>0.55868016372503848</c:v>
                </c:pt>
                <c:pt idx="27">
                  <c:v>0.3072037727060225</c:v>
                </c:pt>
                <c:pt idx="28">
                  <c:v>0.41785338475438949</c:v>
                </c:pt>
                <c:pt idx="29">
                  <c:v>0.3072037727060225</c:v>
                </c:pt>
                <c:pt idx="30">
                  <c:v>0.33486617571811422</c:v>
                </c:pt>
                <c:pt idx="31">
                  <c:v>0.33486617571811422</c:v>
                </c:pt>
                <c:pt idx="32">
                  <c:v>0.44551578776648126</c:v>
                </c:pt>
                <c:pt idx="33">
                  <c:v>0.25187896668183896</c:v>
                </c:pt>
                <c:pt idx="34">
                  <c:v>0.19655416065765546</c:v>
                </c:pt>
                <c:pt idx="35">
                  <c:v>0.56538620081887891</c:v>
                </c:pt>
                <c:pt idx="36">
                  <c:v>0.54694459881081769</c:v>
                </c:pt>
                <c:pt idx="37">
                  <c:v>0.44551578776648126</c:v>
                </c:pt>
                <c:pt idx="38">
                  <c:v>0.33486617571811422</c:v>
                </c:pt>
                <c:pt idx="39">
                  <c:v>0.50637307439308321</c:v>
                </c:pt>
                <c:pt idx="40">
                  <c:v>0.45934698927252715</c:v>
                </c:pt>
                <c:pt idx="41">
                  <c:v>0.39019098174229777</c:v>
                </c:pt>
                <c:pt idx="42">
                  <c:v>0.362528578730206</c:v>
                </c:pt>
                <c:pt idx="43">
                  <c:v>0.362528578730206</c:v>
                </c:pt>
                <c:pt idx="44">
                  <c:v>0.41785338475438949</c:v>
                </c:pt>
                <c:pt idx="45">
                  <c:v>0.43168458626043538</c:v>
                </c:pt>
                <c:pt idx="46">
                  <c:v>0.57106053989828232</c:v>
                </c:pt>
                <c:pt idx="47">
                  <c:v>0.41785338475438949</c:v>
                </c:pt>
                <c:pt idx="48">
                  <c:v>0.19655416065765546</c:v>
                </c:pt>
                <c:pt idx="49">
                  <c:v>0.19655416065765546</c:v>
                </c:pt>
                <c:pt idx="50">
                  <c:v>0.56538620081887891</c:v>
                </c:pt>
                <c:pt idx="51">
                  <c:v>0.50637307439308321</c:v>
                </c:pt>
                <c:pt idx="52">
                  <c:v>0.19655416065765546</c:v>
                </c:pt>
                <c:pt idx="53">
                  <c:v>0.39019098174229777</c:v>
                </c:pt>
                <c:pt idx="54">
                  <c:v>0.19655416065765546</c:v>
                </c:pt>
                <c:pt idx="55">
                  <c:v>0.55868016372503848</c:v>
                </c:pt>
                <c:pt idx="56">
                  <c:v>0.53856205244351718</c:v>
                </c:pt>
                <c:pt idx="57">
                  <c:v>0.52850299680275659</c:v>
                </c:pt>
                <c:pt idx="58">
                  <c:v>0.362528578730206</c:v>
                </c:pt>
                <c:pt idx="59">
                  <c:v>0.25187896668183896</c:v>
                </c:pt>
                <c:pt idx="60">
                  <c:v>-2.4745063439078563E-2</c:v>
                </c:pt>
                <c:pt idx="61">
                  <c:v>0.60595772523661351</c:v>
                </c:pt>
                <c:pt idx="62">
                  <c:v>0.3072037727060225</c:v>
                </c:pt>
                <c:pt idx="63">
                  <c:v>0.43168458626043538</c:v>
                </c:pt>
                <c:pt idx="64">
                  <c:v>0.44551578776648126</c:v>
                </c:pt>
                <c:pt idx="65">
                  <c:v>0.362528578730206</c:v>
                </c:pt>
                <c:pt idx="66">
                  <c:v>0.48700939228461892</c:v>
                </c:pt>
                <c:pt idx="67">
                  <c:v>0.50637307439308321</c:v>
                </c:pt>
                <c:pt idx="68">
                  <c:v>0.33486617571811422</c:v>
                </c:pt>
                <c:pt idx="69">
                  <c:v>0.362528578730206</c:v>
                </c:pt>
                <c:pt idx="70">
                  <c:v>0.54694459881081769</c:v>
                </c:pt>
                <c:pt idx="71">
                  <c:v>0.54694459881081769</c:v>
                </c:pt>
                <c:pt idx="72">
                  <c:v>0.33486617571811422</c:v>
                </c:pt>
                <c:pt idx="73">
                  <c:v>0.55868016372503848</c:v>
                </c:pt>
                <c:pt idx="74">
                  <c:v>0.43168458626043538</c:v>
                </c:pt>
                <c:pt idx="75">
                  <c:v>0.47317819077857304</c:v>
                </c:pt>
                <c:pt idx="76">
                  <c:v>0.52850299680275659</c:v>
                </c:pt>
                <c:pt idx="77">
                  <c:v>0.41785338475438949</c:v>
                </c:pt>
                <c:pt idx="78">
                  <c:v>0.53856205244351718</c:v>
                </c:pt>
                <c:pt idx="79">
                  <c:v>0.3072037727060225</c:v>
                </c:pt>
                <c:pt idx="80">
                  <c:v>0.19655416065765546</c:v>
                </c:pt>
                <c:pt idx="81">
                  <c:v>0.3072037727060225</c:v>
                </c:pt>
                <c:pt idx="82">
                  <c:v>0.58013948242532787</c:v>
                </c:pt>
                <c:pt idx="83">
                  <c:v>0.14122935463347197</c:v>
                </c:pt>
                <c:pt idx="84">
                  <c:v>0.3072037727060225</c:v>
                </c:pt>
                <c:pt idx="85">
                  <c:v>0.43168458626043538</c:v>
                </c:pt>
                <c:pt idx="86">
                  <c:v>0.19655416065765546</c:v>
                </c:pt>
                <c:pt idx="87">
                  <c:v>0.14122935463347197</c:v>
                </c:pt>
                <c:pt idx="88">
                  <c:v>8.5904548609288423E-2</c:v>
                </c:pt>
                <c:pt idx="89">
                  <c:v>0.41785338475438949</c:v>
                </c:pt>
                <c:pt idx="90">
                  <c:v>0.45934698927252715</c:v>
                </c:pt>
                <c:pt idx="91">
                  <c:v>0.55063291921242996</c:v>
                </c:pt>
                <c:pt idx="92">
                  <c:v>0.55063291921242996</c:v>
                </c:pt>
                <c:pt idx="93">
                  <c:v>0.3072037727060225</c:v>
                </c:pt>
                <c:pt idx="94">
                  <c:v>0.44551578776648126</c:v>
                </c:pt>
                <c:pt idx="95">
                  <c:v>0.56538620081887891</c:v>
                </c:pt>
                <c:pt idx="96">
                  <c:v>0.53856205244351718</c:v>
                </c:pt>
                <c:pt idx="97">
                  <c:v>0.50084059379066481</c:v>
                </c:pt>
                <c:pt idx="98">
                  <c:v>0.41785338475438949</c:v>
                </c:pt>
                <c:pt idx="99">
                  <c:v>0.43168458626043538</c:v>
                </c:pt>
                <c:pt idx="100">
                  <c:v>0.33486617571811422</c:v>
                </c:pt>
                <c:pt idx="101">
                  <c:v>0.44551578776648126</c:v>
                </c:pt>
                <c:pt idx="102">
                  <c:v>0.47317819077857304</c:v>
                </c:pt>
                <c:pt idx="103">
                  <c:v>0.41785338475438949</c:v>
                </c:pt>
                <c:pt idx="104">
                  <c:v>0.362528578730206</c:v>
                </c:pt>
                <c:pt idx="105">
                  <c:v>0.33486617571811422</c:v>
                </c:pt>
                <c:pt idx="106">
                  <c:v>0.41785338475438949</c:v>
                </c:pt>
                <c:pt idx="107">
                  <c:v>0.50637307439308321</c:v>
                </c:pt>
                <c:pt idx="108">
                  <c:v>0.362528578730206</c:v>
                </c:pt>
                <c:pt idx="109">
                  <c:v>0.53956795800759327</c:v>
                </c:pt>
                <c:pt idx="110">
                  <c:v>0.33486617571811422</c:v>
                </c:pt>
                <c:pt idx="111">
                  <c:v>0.14122935463347197</c:v>
                </c:pt>
                <c:pt idx="112">
                  <c:v>0.43168458626043538</c:v>
                </c:pt>
                <c:pt idx="113">
                  <c:v>0.43168458626043538</c:v>
                </c:pt>
                <c:pt idx="114">
                  <c:v>0.3072037727060225</c:v>
                </c:pt>
                <c:pt idx="115">
                  <c:v>0.52850299680275659</c:v>
                </c:pt>
                <c:pt idx="116">
                  <c:v>0.45934698927252715</c:v>
                </c:pt>
                <c:pt idx="117">
                  <c:v>0.41785338475438949</c:v>
                </c:pt>
                <c:pt idx="118">
                  <c:v>0.39019098174229777</c:v>
                </c:pt>
                <c:pt idx="119">
                  <c:v>0.58382780282694002</c:v>
                </c:pt>
                <c:pt idx="120">
                  <c:v>0.25187896668183896</c:v>
                </c:pt>
                <c:pt idx="121">
                  <c:v>0.41785338475438949</c:v>
                </c:pt>
                <c:pt idx="122">
                  <c:v>0.3072037727060225</c:v>
                </c:pt>
                <c:pt idx="123">
                  <c:v>0.44551578776648126</c:v>
                </c:pt>
                <c:pt idx="124">
                  <c:v>0.41785338475438949</c:v>
                </c:pt>
                <c:pt idx="125">
                  <c:v>0.50084059379066481</c:v>
                </c:pt>
                <c:pt idx="126">
                  <c:v>0.45934698927252715</c:v>
                </c:pt>
                <c:pt idx="127">
                  <c:v>0.3072037727060225</c:v>
                </c:pt>
                <c:pt idx="128">
                  <c:v>0.52850299680275659</c:v>
                </c:pt>
                <c:pt idx="129">
                  <c:v>0.56538620081887891</c:v>
                </c:pt>
                <c:pt idx="130">
                  <c:v>0.54694459881081769</c:v>
                </c:pt>
                <c:pt idx="131">
                  <c:v>0.45934698927252715</c:v>
                </c:pt>
                <c:pt idx="132">
                  <c:v>8.5904548609288423E-2</c:v>
                </c:pt>
                <c:pt idx="133">
                  <c:v>0.59891638628808097</c:v>
                </c:pt>
                <c:pt idx="134">
                  <c:v>0.25187896668183896</c:v>
                </c:pt>
                <c:pt idx="135">
                  <c:v>0.19655416065765546</c:v>
                </c:pt>
                <c:pt idx="136">
                  <c:v>0.48700939228461892</c:v>
                </c:pt>
                <c:pt idx="137">
                  <c:v>0.25187896668183896</c:v>
                </c:pt>
                <c:pt idx="138">
                  <c:v>0.47317819077857304</c:v>
                </c:pt>
                <c:pt idx="139">
                  <c:v>0.44551578776648126</c:v>
                </c:pt>
                <c:pt idx="140">
                  <c:v>0.41785338475438949</c:v>
                </c:pt>
                <c:pt idx="141">
                  <c:v>0.47317819077857304</c:v>
                </c:pt>
                <c:pt idx="142">
                  <c:v>0.51743803559791979</c:v>
                </c:pt>
                <c:pt idx="143">
                  <c:v>0.33486617571811422</c:v>
                </c:pt>
                <c:pt idx="144">
                  <c:v>0.41785338475438949</c:v>
                </c:pt>
                <c:pt idx="145">
                  <c:v>0.53956795800759327</c:v>
                </c:pt>
                <c:pt idx="146">
                  <c:v>0.41785338475438949</c:v>
                </c:pt>
                <c:pt idx="147">
                  <c:v>0.3072037727060225</c:v>
                </c:pt>
                <c:pt idx="148">
                  <c:v>0.55868016372503848</c:v>
                </c:pt>
                <c:pt idx="149">
                  <c:v>0.47317819077857304</c:v>
                </c:pt>
                <c:pt idx="150">
                  <c:v>0.41785338475438949</c:v>
                </c:pt>
                <c:pt idx="151">
                  <c:v>0.44551578776648126</c:v>
                </c:pt>
                <c:pt idx="152">
                  <c:v>0.3072037727060225</c:v>
                </c:pt>
                <c:pt idx="153">
                  <c:v>0.3072037727060225</c:v>
                </c:pt>
                <c:pt idx="154">
                  <c:v>0.39019098174229777</c:v>
                </c:pt>
                <c:pt idx="155">
                  <c:v>0.41785338475438949</c:v>
                </c:pt>
                <c:pt idx="156">
                  <c:v>0.14122935463347197</c:v>
                </c:pt>
                <c:pt idx="157">
                  <c:v>0.55063291921242996</c:v>
                </c:pt>
                <c:pt idx="158">
                  <c:v>0.39019098174229777</c:v>
                </c:pt>
                <c:pt idx="159">
                  <c:v>0.25187896668183896</c:v>
                </c:pt>
                <c:pt idx="160">
                  <c:v>0.19655416065765546</c:v>
                </c:pt>
                <c:pt idx="161">
                  <c:v>0.51743803559791979</c:v>
                </c:pt>
                <c:pt idx="162">
                  <c:v>0.57592425910919953</c:v>
                </c:pt>
                <c:pt idx="163">
                  <c:v>0.50084059379066481</c:v>
                </c:pt>
                <c:pt idx="164">
                  <c:v>0.33486617571811422</c:v>
                </c:pt>
                <c:pt idx="165">
                  <c:v>0.27032056868990012</c:v>
                </c:pt>
                <c:pt idx="166">
                  <c:v>0.41785338475438949</c:v>
                </c:pt>
                <c:pt idx="167">
                  <c:v>0.3072037727060225</c:v>
                </c:pt>
                <c:pt idx="168">
                  <c:v>0.19655416065765546</c:v>
                </c:pt>
                <c:pt idx="169">
                  <c:v>0.51743803559791979</c:v>
                </c:pt>
                <c:pt idx="170">
                  <c:v>0.41785338475438949</c:v>
                </c:pt>
                <c:pt idx="171">
                  <c:v>0.362528578730206</c:v>
                </c:pt>
                <c:pt idx="172">
                  <c:v>3.0579742585104874E-2</c:v>
                </c:pt>
                <c:pt idx="173">
                  <c:v>0.41785338475438949</c:v>
                </c:pt>
                <c:pt idx="174">
                  <c:v>0.19655416065765546</c:v>
                </c:pt>
                <c:pt idx="175">
                  <c:v>0.14122935463347197</c:v>
                </c:pt>
                <c:pt idx="176">
                  <c:v>0.27032056868990012</c:v>
                </c:pt>
                <c:pt idx="177">
                  <c:v>0.47317819077857304</c:v>
                </c:pt>
                <c:pt idx="178">
                  <c:v>0.362528578730206</c:v>
                </c:pt>
                <c:pt idx="179">
                  <c:v>0.57106053989828232</c:v>
                </c:pt>
                <c:pt idx="180">
                  <c:v>0.362528578730206</c:v>
                </c:pt>
                <c:pt idx="181">
                  <c:v>-8.0069869463262111E-2</c:v>
                </c:pt>
                <c:pt idx="182">
                  <c:v>0.55868016372503848</c:v>
                </c:pt>
                <c:pt idx="183">
                  <c:v>0.33486617571811422</c:v>
                </c:pt>
                <c:pt idx="184">
                  <c:v>0.44551578776648126</c:v>
                </c:pt>
                <c:pt idx="185">
                  <c:v>0.45934698927252715</c:v>
                </c:pt>
                <c:pt idx="186">
                  <c:v>0.3072037727060225</c:v>
                </c:pt>
                <c:pt idx="187">
                  <c:v>0.45934698927252715</c:v>
                </c:pt>
                <c:pt idx="188">
                  <c:v>0.33486617571811422</c:v>
                </c:pt>
                <c:pt idx="189">
                  <c:v>0.25187896668183896</c:v>
                </c:pt>
                <c:pt idx="190">
                  <c:v>0.45934698927252715</c:v>
                </c:pt>
                <c:pt idx="191">
                  <c:v>0.62334552141564259</c:v>
                </c:pt>
                <c:pt idx="192">
                  <c:v>0.44551578776648126</c:v>
                </c:pt>
                <c:pt idx="193">
                  <c:v>0.14122935463347197</c:v>
                </c:pt>
                <c:pt idx="194">
                  <c:v>0.33486617571811422</c:v>
                </c:pt>
                <c:pt idx="195">
                  <c:v>0.3072037727060225</c:v>
                </c:pt>
                <c:pt idx="196">
                  <c:v>0.41785338475438949</c:v>
                </c:pt>
                <c:pt idx="197">
                  <c:v>0.55063291921242996</c:v>
                </c:pt>
                <c:pt idx="198">
                  <c:v>0.362528578730206</c:v>
                </c:pt>
                <c:pt idx="199">
                  <c:v>0.3072037727060225</c:v>
                </c:pt>
                <c:pt idx="200">
                  <c:v>0.50084059379066481</c:v>
                </c:pt>
                <c:pt idx="201">
                  <c:v>0.52850299680275659</c:v>
                </c:pt>
                <c:pt idx="202">
                  <c:v>0.52850299680275659</c:v>
                </c:pt>
                <c:pt idx="203">
                  <c:v>0.19655416065765546</c:v>
                </c:pt>
                <c:pt idx="204">
                  <c:v>0.43168458626043538</c:v>
                </c:pt>
                <c:pt idx="205">
                  <c:v>0.362528578730206</c:v>
                </c:pt>
                <c:pt idx="206">
                  <c:v>0.41785338475438949</c:v>
                </c:pt>
                <c:pt idx="207">
                  <c:v>0.53856205244351718</c:v>
                </c:pt>
                <c:pt idx="208">
                  <c:v>0.3072037727060225</c:v>
                </c:pt>
                <c:pt idx="209">
                  <c:v>0.55063291921242996</c:v>
                </c:pt>
                <c:pt idx="210">
                  <c:v>0.3072037727060225</c:v>
                </c:pt>
                <c:pt idx="211">
                  <c:v>0.44551578776648126</c:v>
                </c:pt>
                <c:pt idx="212">
                  <c:v>0.19655416065765546</c:v>
                </c:pt>
                <c:pt idx="213">
                  <c:v>0.33486617571811422</c:v>
                </c:pt>
                <c:pt idx="214">
                  <c:v>0.362528578730206</c:v>
                </c:pt>
                <c:pt idx="215">
                  <c:v>0.50637307439308321</c:v>
                </c:pt>
                <c:pt idx="216">
                  <c:v>0.44551578776648126</c:v>
                </c:pt>
                <c:pt idx="217">
                  <c:v>0.57592425910919953</c:v>
                </c:pt>
                <c:pt idx="218">
                  <c:v>0.39019098174229777</c:v>
                </c:pt>
                <c:pt idx="219">
                  <c:v>0.48700939228461892</c:v>
                </c:pt>
                <c:pt idx="220">
                  <c:v>0.55868016372503848</c:v>
                </c:pt>
                <c:pt idx="221">
                  <c:v>0.3072037727060225</c:v>
                </c:pt>
                <c:pt idx="222">
                  <c:v>0.39019098174229777</c:v>
                </c:pt>
                <c:pt idx="223">
                  <c:v>0.47317819077857304</c:v>
                </c:pt>
                <c:pt idx="224">
                  <c:v>0.3072037727060225</c:v>
                </c:pt>
                <c:pt idx="225">
                  <c:v>0.41785338475438949</c:v>
                </c:pt>
                <c:pt idx="226">
                  <c:v>0.362528578730206</c:v>
                </c:pt>
                <c:pt idx="227">
                  <c:v>0.25187896668183896</c:v>
                </c:pt>
                <c:pt idx="228">
                  <c:v>0.39019098174229777</c:v>
                </c:pt>
                <c:pt idx="229">
                  <c:v>0.43168458626043538</c:v>
                </c:pt>
                <c:pt idx="230">
                  <c:v>0.41785338475438949</c:v>
                </c:pt>
                <c:pt idx="231">
                  <c:v>0.3072037727060225</c:v>
                </c:pt>
                <c:pt idx="232">
                  <c:v>0.47317819077857304</c:v>
                </c:pt>
                <c:pt idx="233">
                  <c:v>0.6114902058390318</c:v>
                </c:pt>
                <c:pt idx="234">
                  <c:v>0.41785338475438949</c:v>
                </c:pt>
                <c:pt idx="235">
                  <c:v>0.19655416065765546</c:v>
                </c:pt>
                <c:pt idx="236">
                  <c:v>0.14122935463347197</c:v>
                </c:pt>
                <c:pt idx="237">
                  <c:v>0.39019098174229777</c:v>
                </c:pt>
                <c:pt idx="238">
                  <c:v>0.55868016372503848</c:v>
                </c:pt>
                <c:pt idx="239">
                  <c:v>0.19655416065765546</c:v>
                </c:pt>
                <c:pt idx="240">
                  <c:v>0.14122935463347197</c:v>
                </c:pt>
                <c:pt idx="241">
                  <c:v>0.47317819077857304</c:v>
                </c:pt>
                <c:pt idx="242">
                  <c:v>0.63915260885112357</c:v>
                </c:pt>
                <c:pt idx="243">
                  <c:v>0.25187896668183896</c:v>
                </c:pt>
                <c:pt idx="244">
                  <c:v>0.47317819077857304</c:v>
                </c:pt>
                <c:pt idx="245">
                  <c:v>0.48700939228461892</c:v>
                </c:pt>
                <c:pt idx="246">
                  <c:v>0.25187896668183896</c:v>
                </c:pt>
                <c:pt idx="247">
                  <c:v>0.19655416065765546</c:v>
                </c:pt>
                <c:pt idx="248">
                  <c:v>0.41785338475438949</c:v>
                </c:pt>
                <c:pt idx="249">
                  <c:v>0.19655416065765546</c:v>
                </c:pt>
                <c:pt idx="250">
                  <c:v>0.27032056868990012</c:v>
                </c:pt>
                <c:pt idx="251">
                  <c:v>0.48700939228461892</c:v>
                </c:pt>
                <c:pt idx="252">
                  <c:v>0.52850299680275659</c:v>
                </c:pt>
                <c:pt idx="253">
                  <c:v>0.3072037727060225</c:v>
                </c:pt>
                <c:pt idx="254">
                  <c:v>0.25187896668183896</c:v>
                </c:pt>
                <c:pt idx="255">
                  <c:v>0.33486617571811422</c:v>
                </c:pt>
                <c:pt idx="256">
                  <c:v>0.25187896668183896</c:v>
                </c:pt>
                <c:pt idx="257">
                  <c:v>0.362528578730206</c:v>
                </c:pt>
                <c:pt idx="258">
                  <c:v>0.44551578776648126</c:v>
                </c:pt>
                <c:pt idx="259">
                  <c:v>0.41785338475438949</c:v>
                </c:pt>
                <c:pt idx="260">
                  <c:v>0.41785338475438949</c:v>
                </c:pt>
                <c:pt idx="261">
                  <c:v>0.50637307439308321</c:v>
                </c:pt>
                <c:pt idx="262">
                  <c:v>0.54694459881081769</c:v>
                </c:pt>
                <c:pt idx="263">
                  <c:v>0.51743803559791979</c:v>
                </c:pt>
                <c:pt idx="264">
                  <c:v>0.25187896668183896</c:v>
                </c:pt>
                <c:pt idx="265">
                  <c:v>0.33486617571811422</c:v>
                </c:pt>
                <c:pt idx="266">
                  <c:v>0.44551578776648126</c:v>
                </c:pt>
                <c:pt idx="267">
                  <c:v>0.41785338475438949</c:v>
                </c:pt>
                <c:pt idx="268">
                  <c:v>0.47317819077857304</c:v>
                </c:pt>
                <c:pt idx="269">
                  <c:v>0.362528578730206</c:v>
                </c:pt>
                <c:pt idx="270">
                  <c:v>0.39019098174229777</c:v>
                </c:pt>
                <c:pt idx="271">
                  <c:v>0.33486617571811422</c:v>
                </c:pt>
                <c:pt idx="272">
                  <c:v>0.50084059379066481</c:v>
                </c:pt>
                <c:pt idx="273">
                  <c:v>0.47317819077857304</c:v>
                </c:pt>
                <c:pt idx="274">
                  <c:v>0.53856205244351718</c:v>
                </c:pt>
                <c:pt idx="275">
                  <c:v>0.44551578776648126</c:v>
                </c:pt>
                <c:pt idx="276">
                  <c:v>0.41785338475438949</c:v>
                </c:pt>
                <c:pt idx="277">
                  <c:v>0.57106053989828232</c:v>
                </c:pt>
                <c:pt idx="278">
                  <c:v>0.45934698927252715</c:v>
                </c:pt>
                <c:pt idx="279">
                  <c:v>0.33486617571811422</c:v>
                </c:pt>
                <c:pt idx="280">
                  <c:v>0.44551578776648126</c:v>
                </c:pt>
                <c:pt idx="281">
                  <c:v>0.61456380617370865</c:v>
                </c:pt>
                <c:pt idx="282">
                  <c:v>0.362528578730206</c:v>
                </c:pt>
                <c:pt idx="283">
                  <c:v>0.362528578730206</c:v>
                </c:pt>
                <c:pt idx="284">
                  <c:v>0.33486617571811422</c:v>
                </c:pt>
                <c:pt idx="285">
                  <c:v>0.51743803559791979</c:v>
                </c:pt>
                <c:pt idx="286">
                  <c:v>8.5904548609288423E-2</c:v>
                </c:pt>
                <c:pt idx="287">
                  <c:v>0.41785338475438949</c:v>
                </c:pt>
                <c:pt idx="288">
                  <c:v>0.3072037727060225</c:v>
                </c:pt>
                <c:pt idx="289">
                  <c:v>0.44551578776648126</c:v>
                </c:pt>
                <c:pt idx="290">
                  <c:v>0.25187896668183896</c:v>
                </c:pt>
                <c:pt idx="291">
                  <c:v>0.58013948242532787</c:v>
                </c:pt>
                <c:pt idx="292">
                  <c:v>0.19655416065765546</c:v>
                </c:pt>
                <c:pt idx="293">
                  <c:v>0.44551578776648126</c:v>
                </c:pt>
                <c:pt idx="294">
                  <c:v>0.62071100684306235</c:v>
                </c:pt>
                <c:pt idx="295">
                  <c:v>0.3072037727060225</c:v>
                </c:pt>
                <c:pt idx="296">
                  <c:v>0.33486617571811422</c:v>
                </c:pt>
                <c:pt idx="297">
                  <c:v>0.362528578730206</c:v>
                </c:pt>
                <c:pt idx="298">
                  <c:v>0.53856205244351718</c:v>
                </c:pt>
                <c:pt idx="299">
                  <c:v>0.19655416065765546</c:v>
                </c:pt>
              </c:numCache>
            </c:numRef>
          </c:yVal>
          <c:smooth val="0"/>
          <c:extLst>
            <c:ext xmlns:c16="http://schemas.microsoft.com/office/drawing/2014/chart" uri="{C3380CC4-5D6E-409C-BE32-E72D297353CC}">
              <c16:uniqueId val="{00000001-4EB6-4C03-89E3-4D239D331C7B}"/>
            </c:ext>
          </c:extLst>
        </c:ser>
        <c:dLbls>
          <c:showLegendKey val="0"/>
          <c:showVal val="0"/>
          <c:showCatName val="0"/>
          <c:showSerName val="0"/>
          <c:showPercent val="0"/>
          <c:showBubbleSize val="0"/>
        </c:dLbls>
        <c:axId val="162965936"/>
        <c:axId val="162964848"/>
      </c:scatterChart>
      <c:valAx>
        <c:axId val="16296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 on favourite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64848"/>
        <c:crosses val="autoZero"/>
        <c:crossBetween val="midCat"/>
      </c:valAx>
      <c:valAx>
        <c:axId val="1629648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Win?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6593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Distribution</a:t>
            </a:r>
            <a:r>
              <a:rPr lang="en-GB" baseline="0"/>
              <a:t> of win per age group</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'E1'!$C$14</c:f>
              <c:strCache>
                <c:ptCount val="1"/>
                <c:pt idx="0">
                  <c:v>Win Frequency</c:v>
                </c:pt>
              </c:strCache>
            </c:strRef>
          </c:tx>
          <c:spPr>
            <a:solidFill>
              <a:schemeClr val="accent4"/>
            </a:solidFill>
            <a:ln>
              <a:noFill/>
            </a:ln>
            <a:effectLst/>
          </c:spPr>
          <c:invertIfNegative val="0"/>
          <c:cat>
            <c:numRef>
              <c:f>'E1'!$B$15:$B$19</c:f>
              <c:numCache>
                <c:formatCode>General</c:formatCode>
                <c:ptCount val="5"/>
                <c:pt idx="0">
                  <c:v>8</c:v>
                </c:pt>
                <c:pt idx="1">
                  <c:v>9</c:v>
                </c:pt>
                <c:pt idx="2">
                  <c:v>10</c:v>
                </c:pt>
                <c:pt idx="3">
                  <c:v>11</c:v>
                </c:pt>
                <c:pt idx="4">
                  <c:v>12</c:v>
                </c:pt>
              </c:numCache>
            </c:numRef>
          </c:cat>
          <c:val>
            <c:numRef>
              <c:f>'E1'!$C$15:$C$19</c:f>
              <c:numCache>
                <c:formatCode>General</c:formatCode>
                <c:ptCount val="5"/>
                <c:pt idx="0">
                  <c:v>13</c:v>
                </c:pt>
                <c:pt idx="1">
                  <c:v>22</c:v>
                </c:pt>
                <c:pt idx="2">
                  <c:v>13</c:v>
                </c:pt>
                <c:pt idx="3">
                  <c:v>11</c:v>
                </c:pt>
                <c:pt idx="4">
                  <c:v>9</c:v>
                </c:pt>
              </c:numCache>
            </c:numRef>
          </c:val>
          <c:extLst>
            <c:ext xmlns:c16="http://schemas.microsoft.com/office/drawing/2014/chart" uri="{C3380CC4-5D6E-409C-BE32-E72D297353CC}">
              <c16:uniqueId val="{00000000-094B-4415-B287-1FADD9BF2258}"/>
            </c:ext>
          </c:extLst>
        </c:ser>
        <c:dLbls>
          <c:showLegendKey val="0"/>
          <c:showVal val="0"/>
          <c:showCatName val="0"/>
          <c:showSerName val="0"/>
          <c:showPercent val="0"/>
          <c:showBubbleSize val="0"/>
        </c:dLbls>
        <c:gapWidth val="5"/>
        <c:axId val="162974096"/>
        <c:axId val="162968656"/>
      </c:barChart>
      <c:catAx>
        <c:axId val="162974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68656"/>
        <c:crosses val="autoZero"/>
        <c:auto val="1"/>
        <c:lblAlgn val="ctr"/>
        <c:lblOffset val="100"/>
        <c:noMultiLvlLbl val="0"/>
      </c:catAx>
      <c:valAx>
        <c:axId val="162968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Win 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74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[Avocado_EXCEL_extension.xlsx]E1!PivotTable2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age</a:t>
            </a:r>
            <a:r>
              <a:rPr lang="en-US" baseline="0"/>
              <a:t> per decade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s>
    <c:plotArea>
      <c:layout/>
      <c:barChart>
        <c:barDir val="col"/>
        <c:grouping val="clustered"/>
        <c:varyColors val="0"/>
        <c:ser>
          <c:idx val="0"/>
          <c:order val="0"/>
          <c:tx>
            <c:strRef>
              <c:f>'E1'!$C$4</c:f>
              <c:strCache>
                <c:ptCount val="1"/>
                <c:pt idx="0">
                  <c:v>Total</c:v>
                </c:pt>
              </c:strCache>
            </c:strRef>
          </c:tx>
          <c:spPr>
            <a:solidFill>
              <a:schemeClr val="accent4"/>
            </a:solidFill>
            <a:ln>
              <a:noFill/>
            </a:ln>
            <a:effectLst/>
          </c:spPr>
          <c:invertIfNegative val="0"/>
          <c:cat>
            <c:strRef>
              <c:f>'E1'!$B$5:$B$12</c:f>
              <c:strCache>
                <c:ptCount val="7"/>
                <c:pt idx="0">
                  <c:v>1</c:v>
                </c:pt>
                <c:pt idx="1">
                  <c:v>2</c:v>
                </c:pt>
                <c:pt idx="2">
                  <c:v>3</c:v>
                </c:pt>
                <c:pt idx="3">
                  <c:v>4</c:v>
                </c:pt>
                <c:pt idx="4">
                  <c:v>5</c:v>
                </c:pt>
                <c:pt idx="5">
                  <c:v>6</c:v>
                </c:pt>
                <c:pt idx="6">
                  <c:v>7</c:v>
                </c:pt>
              </c:strCache>
            </c:strRef>
          </c:cat>
          <c:val>
            <c:numRef>
              <c:f>'E1'!$C$5:$C$12</c:f>
              <c:numCache>
                <c:formatCode>General</c:formatCode>
                <c:ptCount val="7"/>
                <c:pt idx="0">
                  <c:v>9.5</c:v>
                </c:pt>
                <c:pt idx="1">
                  <c:v>9.8000000000000007</c:v>
                </c:pt>
                <c:pt idx="2">
                  <c:v>10</c:v>
                </c:pt>
                <c:pt idx="3">
                  <c:v>10.199999999999999</c:v>
                </c:pt>
                <c:pt idx="4">
                  <c:v>9.6</c:v>
                </c:pt>
                <c:pt idx="5">
                  <c:v>9.6999999999999993</c:v>
                </c:pt>
                <c:pt idx="6">
                  <c:v>9.1999999999999993</c:v>
                </c:pt>
              </c:numCache>
            </c:numRef>
          </c:val>
          <c:extLst>
            <c:ext xmlns:c16="http://schemas.microsoft.com/office/drawing/2014/chart" uri="{C3380CC4-5D6E-409C-BE32-E72D297353CC}">
              <c16:uniqueId val="{00000000-17BF-44E1-BEE1-C96542959A5E}"/>
            </c:ext>
          </c:extLst>
        </c:ser>
        <c:dLbls>
          <c:showLegendKey val="0"/>
          <c:showVal val="0"/>
          <c:showCatName val="0"/>
          <c:showSerName val="0"/>
          <c:showPercent val="0"/>
          <c:showBubbleSize val="0"/>
        </c:dLbls>
        <c:gapWidth val="5"/>
        <c:axId val="162975184"/>
        <c:axId val="162975728"/>
      </c:barChart>
      <c:catAx>
        <c:axId val="162975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Decade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75728"/>
        <c:crosses val="autoZero"/>
        <c:auto val="1"/>
        <c:lblAlgn val="ctr"/>
        <c:lblOffset val="100"/>
        <c:noMultiLvlLbl val="0"/>
      </c:catAx>
      <c:valAx>
        <c:axId val="162975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75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Win percentage per age group </a:t>
            </a:r>
            <a:endParaRPr lang="en-GB"/>
          </a:p>
        </c:rich>
      </c:tx>
      <c:layout>
        <c:manualLayout>
          <c:xMode val="edge"/>
          <c:yMode val="edge"/>
          <c:x val="0.17598876422768006"/>
          <c:y val="2.09150298094069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0571686132557024E-2"/>
          <c:y val="0.16530998022953283"/>
          <c:w val="0.80449413467592601"/>
          <c:h val="0.76032583530429587"/>
        </c:manualLayout>
      </c:layout>
      <c:pieChart>
        <c:varyColors val="1"/>
        <c:ser>
          <c:idx val="0"/>
          <c:order val="0"/>
          <c:dPt>
            <c:idx val="0"/>
            <c:bubble3D val="0"/>
            <c:spPr>
              <a:solidFill>
                <a:schemeClr val="accent4">
                  <a:shade val="53000"/>
                </a:schemeClr>
              </a:solidFill>
              <a:ln w="19050">
                <a:solidFill>
                  <a:schemeClr val="lt1"/>
                </a:solidFill>
              </a:ln>
              <a:effectLst/>
            </c:spPr>
            <c:extLst>
              <c:ext xmlns:c16="http://schemas.microsoft.com/office/drawing/2014/chart" uri="{C3380CC4-5D6E-409C-BE32-E72D297353CC}">
                <c16:uniqueId val="{00000001-11B7-4139-8057-EDF4B079B19B}"/>
              </c:ext>
            </c:extLst>
          </c:dPt>
          <c:dPt>
            <c:idx val="1"/>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3-11B7-4139-8057-EDF4B079B19B}"/>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11B7-4139-8057-EDF4B079B19B}"/>
              </c:ext>
            </c:extLst>
          </c:dPt>
          <c:dPt>
            <c:idx val="3"/>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7-11B7-4139-8057-EDF4B079B19B}"/>
              </c:ext>
            </c:extLst>
          </c:dPt>
          <c:dPt>
            <c:idx val="4"/>
            <c:bubble3D val="0"/>
            <c:spPr>
              <a:solidFill>
                <a:schemeClr val="accent4">
                  <a:tint val="54000"/>
                </a:schemeClr>
              </a:solidFill>
              <a:ln w="19050">
                <a:solidFill>
                  <a:schemeClr val="lt1"/>
                </a:solidFill>
              </a:ln>
              <a:effectLst/>
            </c:spPr>
            <c:extLst>
              <c:ext xmlns:c16="http://schemas.microsoft.com/office/drawing/2014/chart" uri="{C3380CC4-5D6E-409C-BE32-E72D297353CC}">
                <c16:uniqueId val="{00000009-11B7-4139-8057-EDF4B079B19B}"/>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'E1'!$B$15:$B$19</c:f>
              <c:numCache>
                <c:formatCode>General</c:formatCode>
                <c:ptCount val="5"/>
                <c:pt idx="0">
                  <c:v>8</c:v>
                </c:pt>
                <c:pt idx="1">
                  <c:v>9</c:v>
                </c:pt>
                <c:pt idx="2">
                  <c:v>10</c:v>
                </c:pt>
                <c:pt idx="3">
                  <c:v>11</c:v>
                </c:pt>
                <c:pt idx="4">
                  <c:v>12</c:v>
                </c:pt>
              </c:numCache>
            </c:numRef>
          </c:cat>
          <c:val>
            <c:numRef>
              <c:f>'E1'!$C$15:$C$19</c:f>
              <c:numCache>
                <c:formatCode>General</c:formatCode>
                <c:ptCount val="5"/>
                <c:pt idx="0">
                  <c:v>13</c:v>
                </c:pt>
                <c:pt idx="1">
                  <c:v>22</c:v>
                </c:pt>
                <c:pt idx="2">
                  <c:v>13</c:v>
                </c:pt>
                <c:pt idx="3">
                  <c:v>11</c:v>
                </c:pt>
                <c:pt idx="4">
                  <c:v>9</c:v>
                </c:pt>
              </c:numCache>
            </c:numRef>
          </c:val>
          <c:extLst>
            <c:ext xmlns:c16="http://schemas.microsoft.com/office/drawing/2014/chart" uri="{C3380CC4-5D6E-409C-BE32-E72D297353CC}">
              <c16:uniqueId val="{0000000A-11B7-4139-8057-EDF4B079B19B}"/>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Distribution</a:t>
            </a:r>
            <a:r>
              <a:rPr lang="en-GB" baseline="0"/>
              <a:t> of winning starting prices</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4"/>
            </a:solidFill>
            <a:ln>
              <a:noFill/>
            </a:ln>
            <a:effectLst/>
          </c:spPr>
          <c:invertIfNegative val="0"/>
          <c:trendline>
            <c:spPr>
              <a:ln w="19050" cap="rnd">
                <a:solidFill>
                  <a:schemeClr val="accent4"/>
                </a:solidFill>
                <a:prstDash val="sysDot"/>
              </a:ln>
              <a:effectLst/>
            </c:spPr>
            <c:trendlineType val="linear"/>
            <c:dispRSqr val="0"/>
            <c:dispEq val="0"/>
          </c:trendline>
          <c:cat>
            <c:numRef>
              <c:f>'E2'!$B$7:$B$106</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'E2'!$H$7:$H$106</c:f>
              <c:numCache>
                <c:formatCode>General</c:formatCode>
                <c:ptCount val="100"/>
                <c:pt idx="0">
                  <c:v>0</c:v>
                </c:pt>
                <c:pt idx="1">
                  <c:v>0</c:v>
                </c:pt>
                <c:pt idx="2">
                  <c:v>0</c:v>
                </c:pt>
                <c:pt idx="3">
                  <c:v>0</c:v>
                </c:pt>
                <c:pt idx="4">
                  <c:v>0</c:v>
                </c:pt>
                <c:pt idx="5">
                  <c:v>0</c:v>
                </c:pt>
                <c:pt idx="6">
                  <c:v>2</c:v>
                </c:pt>
                <c:pt idx="7">
                  <c:v>6</c:v>
                </c:pt>
                <c:pt idx="8">
                  <c:v>2</c:v>
                </c:pt>
                <c:pt idx="9">
                  <c:v>2</c:v>
                </c:pt>
                <c:pt idx="10">
                  <c:v>6</c:v>
                </c:pt>
                <c:pt idx="11">
                  <c:v>4</c:v>
                </c:pt>
                <c:pt idx="12">
                  <c:v>1</c:v>
                </c:pt>
                <c:pt idx="13">
                  <c:v>2</c:v>
                </c:pt>
                <c:pt idx="14">
                  <c:v>11</c:v>
                </c:pt>
                <c:pt idx="15">
                  <c:v>1</c:v>
                </c:pt>
                <c:pt idx="16">
                  <c:v>5</c:v>
                </c:pt>
                <c:pt idx="17">
                  <c:v>0</c:v>
                </c:pt>
                <c:pt idx="18">
                  <c:v>2</c:v>
                </c:pt>
                <c:pt idx="19">
                  <c:v>0</c:v>
                </c:pt>
                <c:pt idx="20">
                  <c:v>3</c:v>
                </c:pt>
                <c:pt idx="21">
                  <c:v>0</c:v>
                </c:pt>
                <c:pt idx="22">
                  <c:v>0</c:v>
                </c:pt>
                <c:pt idx="23">
                  <c:v>0</c:v>
                </c:pt>
                <c:pt idx="24">
                  <c:v>0</c:v>
                </c:pt>
                <c:pt idx="25">
                  <c:v>3</c:v>
                </c:pt>
                <c:pt idx="26">
                  <c:v>0</c:v>
                </c:pt>
                <c:pt idx="27">
                  <c:v>0</c:v>
                </c:pt>
                <c:pt idx="28">
                  <c:v>5</c:v>
                </c:pt>
                <c:pt idx="29">
                  <c:v>0</c:v>
                </c:pt>
                <c:pt idx="30">
                  <c:v>0</c:v>
                </c:pt>
                <c:pt idx="31">
                  <c:v>0</c:v>
                </c:pt>
                <c:pt idx="32">
                  <c:v>0</c:v>
                </c:pt>
                <c:pt idx="33">
                  <c:v>4</c:v>
                </c:pt>
                <c:pt idx="34">
                  <c:v>0</c:v>
                </c:pt>
                <c:pt idx="35">
                  <c:v>0</c:v>
                </c:pt>
                <c:pt idx="36">
                  <c:v>0</c:v>
                </c:pt>
                <c:pt idx="37">
                  <c:v>0</c:v>
                </c:pt>
                <c:pt idx="38">
                  <c:v>0</c:v>
                </c:pt>
                <c:pt idx="39">
                  <c:v>0</c:v>
                </c:pt>
                <c:pt idx="40">
                  <c:v>3</c:v>
                </c:pt>
                <c:pt idx="41">
                  <c:v>0</c:v>
                </c:pt>
                <c:pt idx="42">
                  <c:v>0</c:v>
                </c:pt>
                <c:pt idx="43">
                  <c:v>0</c:v>
                </c:pt>
                <c:pt idx="44">
                  <c:v>0</c:v>
                </c:pt>
                <c:pt idx="45">
                  <c:v>0</c:v>
                </c:pt>
                <c:pt idx="46">
                  <c:v>0</c:v>
                </c:pt>
                <c:pt idx="47">
                  <c:v>0</c:v>
                </c:pt>
                <c:pt idx="48">
                  <c:v>0</c:v>
                </c:pt>
                <c:pt idx="49">
                  <c:v>0</c:v>
                </c:pt>
                <c:pt idx="50">
                  <c:v>2</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2</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2</c:v>
                </c:pt>
              </c:numCache>
            </c:numRef>
          </c:val>
          <c:extLst>
            <c:ext xmlns:c16="http://schemas.microsoft.com/office/drawing/2014/chart" uri="{C3380CC4-5D6E-409C-BE32-E72D297353CC}">
              <c16:uniqueId val="{00000000-B945-4405-AFA9-D1E489104E44}"/>
            </c:ext>
          </c:extLst>
        </c:ser>
        <c:dLbls>
          <c:showLegendKey val="0"/>
          <c:showVal val="0"/>
          <c:showCatName val="0"/>
          <c:showSerName val="0"/>
          <c:showPercent val="0"/>
          <c:showBubbleSize val="0"/>
        </c:dLbls>
        <c:gapWidth val="5"/>
        <c:axId val="162967568"/>
        <c:axId val="162968112"/>
      </c:barChart>
      <c:catAx>
        <c:axId val="162967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Starting</a:t>
                </a:r>
                <a:r>
                  <a:rPr lang="en-GB" baseline="0"/>
                  <a:t> Prices</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62968112"/>
        <c:crosses val="autoZero"/>
        <c:auto val="1"/>
        <c:lblAlgn val="ctr"/>
        <c:lblOffset val="100"/>
        <c:noMultiLvlLbl val="1"/>
      </c:catAx>
      <c:valAx>
        <c:axId val="1629681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Win</a:t>
                </a:r>
                <a:r>
                  <a:rPr lang="en-GB" baseline="0"/>
                  <a:t> Frequency</a:t>
                </a:r>
                <a:endParaRPr lang="en-GB"/>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675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winning weight classes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'E3'!$H$3</c:f>
              <c:strCache>
                <c:ptCount val="1"/>
                <c:pt idx="0">
                  <c:v>Frequency</c:v>
                </c:pt>
              </c:strCache>
            </c:strRef>
          </c:tx>
          <c:spPr>
            <a:solidFill>
              <a:schemeClr val="accent4"/>
            </a:solidFill>
            <a:ln>
              <a:noFill/>
            </a:ln>
            <a:effectLst/>
          </c:spPr>
          <c:invertIfNegative val="0"/>
          <c:cat>
            <c:numRef>
              <c:f>'E3'!$B$5:$B$14</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'E3'!$H$5:$H$14</c:f>
              <c:numCache>
                <c:formatCode>General</c:formatCode>
                <c:ptCount val="10"/>
                <c:pt idx="0">
                  <c:v>0</c:v>
                </c:pt>
                <c:pt idx="1">
                  <c:v>0</c:v>
                </c:pt>
                <c:pt idx="2">
                  <c:v>14</c:v>
                </c:pt>
                <c:pt idx="3">
                  <c:v>18</c:v>
                </c:pt>
                <c:pt idx="4">
                  <c:v>20</c:v>
                </c:pt>
                <c:pt idx="5">
                  <c:v>9</c:v>
                </c:pt>
                <c:pt idx="6">
                  <c:v>6</c:v>
                </c:pt>
                <c:pt idx="7">
                  <c:v>1</c:v>
                </c:pt>
                <c:pt idx="8">
                  <c:v>0</c:v>
                </c:pt>
                <c:pt idx="9">
                  <c:v>0</c:v>
                </c:pt>
              </c:numCache>
            </c:numRef>
          </c:val>
          <c:extLst>
            <c:ext xmlns:c16="http://schemas.microsoft.com/office/drawing/2014/chart" uri="{C3380CC4-5D6E-409C-BE32-E72D297353CC}">
              <c16:uniqueId val="{00000000-E6EA-4252-9979-8342390C5550}"/>
            </c:ext>
          </c:extLst>
        </c:ser>
        <c:dLbls>
          <c:showLegendKey val="0"/>
          <c:showVal val="0"/>
          <c:showCatName val="0"/>
          <c:showSerName val="0"/>
          <c:showPercent val="0"/>
          <c:showBubbleSize val="0"/>
        </c:dLbls>
        <c:gapWidth val="150"/>
        <c:axId val="162966480"/>
        <c:axId val="162976272"/>
      </c:barChart>
      <c:catAx>
        <c:axId val="16296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Weight Classes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76272"/>
        <c:crosses val="autoZero"/>
        <c:auto val="1"/>
        <c:lblAlgn val="ctr"/>
        <c:lblOffset val="100"/>
        <c:noMultiLvlLbl val="1"/>
      </c:catAx>
      <c:valAx>
        <c:axId val="16297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Win 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66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GB" sz="1800"/>
              <a:t>Percentage</a:t>
            </a:r>
            <a:r>
              <a:rPr lang="en-GB" sz="1800" baseline="0"/>
              <a:t> of winning weight class</a:t>
            </a:r>
            <a:endParaRPr lang="en-GB"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1902312948364609E-2"/>
          <c:y val="0.2399449847760638"/>
          <c:w val="0.81619537410327081"/>
          <c:h val="0.68937641591139542"/>
        </c:manualLayout>
      </c:layout>
      <c:pieChart>
        <c:varyColors val="1"/>
        <c:ser>
          <c:idx val="0"/>
          <c:order val="0"/>
          <c:dPt>
            <c:idx val="0"/>
            <c:bubble3D val="0"/>
            <c:spPr>
              <a:solidFill>
                <a:schemeClr val="accent4">
                  <a:shade val="42000"/>
                </a:schemeClr>
              </a:solidFill>
              <a:ln w="19050">
                <a:solidFill>
                  <a:schemeClr val="lt1"/>
                </a:solidFill>
              </a:ln>
              <a:effectLst/>
            </c:spPr>
            <c:extLst>
              <c:ext xmlns:c16="http://schemas.microsoft.com/office/drawing/2014/chart" uri="{C3380CC4-5D6E-409C-BE32-E72D297353CC}">
                <c16:uniqueId val="{00000001-BF67-44F5-9B59-EEC8814E48C8}"/>
              </c:ext>
            </c:extLst>
          </c:dPt>
          <c:dPt>
            <c:idx val="1"/>
            <c:bubble3D val="0"/>
            <c:spPr>
              <a:solidFill>
                <a:schemeClr val="accent4">
                  <a:shade val="55000"/>
                </a:schemeClr>
              </a:solidFill>
              <a:ln w="19050">
                <a:solidFill>
                  <a:schemeClr val="lt1"/>
                </a:solidFill>
              </a:ln>
              <a:effectLst/>
            </c:spPr>
            <c:extLst>
              <c:ext xmlns:c16="http://schemas.microsoft.com/office/drawing/2014/chart" uri="{C3380CC4-5D6E-409C-BE32-E72D297353CC}">
                <c16:uniqueId val="{00000003-BF67-44F5-9B59-EEC8814E48C8}"/>
              </c:ext>
            </c:extLst>
          </c:dPt>
          <c:dPt>
            <c:idx val="2"/>
            <c:bubble3D val="0"/>
            <c:spPr>
              <a:solidFill>
                <a:schemeClr val="accent4">
                  <a:shade val="68000"/>
                </a:schemeClr>
              </a:solidFill>
              <a:ln w="19050">
                <a:solidFill>
                  <a:schemeClr val="lt1"/>
                </a:solidFill>
              </a:ln>
              <a:effectLst/>
            </c:spPr>
            <c:extLst>
              <c:ext xmlns:c16="http://schemas.microsoft.com/office/drawing/2014/chart" uri="{C3380CC4-5D6E-409C-BE32-E72D297353CC}">
                <c16:uniqueId val="{00000005-BF67-44F5-9B59-EEC8814E48C8}"/>
              </c:ext>
            </c:extLst>
          </c:dPt>
          <c:dPt>
            <c:idx val="3"/>
            <c:bubble3D val="0"/>
            <c:spPr>
              <a:solidFill>
                <a:schemeClr val="accent4">
                  <a:shade val="80000"/>
                </a:schemeClr>
              </a:solidFill>
              <a:ln w="19050">
                <a:solidFill>
                  <a:schemeClr val="lt1"/>
                </a:solidFill>
              </a:ln>
              <a:effectLst/>
            </c:spPr>
            <c:extLst>
              <c:ext xmlns:c16="http://schemas.microsoft.com/office/drawing/2014/chart" uri="{C3380CC4-5D6E-409C-BE32-E72D297353CC}">
                <c16:uniqueId val="{00000007-BF67-44F5-9B59-EEC8814E48C8}"/>
              </c:ext>
            </c:extLst>
          </c:dPt>
          <c:dPt>
            <c:idx val="4"/>
            <c:bubble3D val="0"/>
            <c:spPr>
              <a:solidFill>
                <a:schemeClr val="accent4">
                  <a:shade val="93000"/>
                </a:schemeClr>
              </a:solidFill>
              <a:ln w="19050">
                <a:solidFill>
                  <a:schemeClr val="lt1"/>
                </a:solidFill>
              </a:ln>
              <a:effectLst/>
            </c:spPr>
            <c:extLst>
              <c:ext xmlns:c16="http://schemas.microsoft.com/office/drawing/2014/chart" uri="{C3380CC4-5D6E-409C-BE32-E72D297353CC}">
                <c16:uniqueId val="{00000009-BF67-44F5-9B59-EEC8814E48C8}"/>
              </c:ext>
            </c:extLst>
          </c:dPt>
          <c:dPt>
            <c:idx val="5"/>
            <c:bubble3D val="0"/>
            <c:spPr>
              <a:solidFill>
                <a:schemeClr val="accent4">
                  <a:tint val="94000"/>
                </a:schemeClr>
              </a:solidFill>
              <a:ln w="19050">
                <a:solidFill>
                  <a:schemeClr val="lt1"/>
                </a:solidFill>
              </a:ln>
              <a:effectLst/>
            </c:spPr>
            <c:extLst>
              <c:ext xmlns:c16="http://schemas.microsoft.com/office/drawing/2014/chart" uri="{C3380CC4-5D6E-409C-BE32-E72D297353CC}">
                <c16:uniqueId val="{0000000B-BF67-44F5-9B59-EEC8814E48C8}"/>
              </c:ext>
            </c:extLst>
          </c:dPt>
          <c:dPt>
            <c:idx val="6"/>
            <c:bubble3D val="0"/>
            <c:spPr>
              <a:solidFill>
                <a:schemeClr val="accent4">
                  <a:tint val="81000"/>
                </a:schemeClr>
              </a:solidFill>
              <a:ln w="19050">
                <a:solidFill>
                  <a:schemeClr val="lt1"/>
                </a:solidFill>
              </a:ln>
              <a:effectLst/>
            </c:spPr>
            <c:extLst>
              <c:ext xmlns:c16="http://schemas.microsoft.com/office/drawing/2014/chart" uri="{C3380CC4-5D6E-409C-BE32-E72D297353CC}">
                <c16:uniqueId val="{0000000D-BF67-44F5-9B59-EEC8814E48C8}"/>
              </c:ext>
            </c:extLst>
          </c:dPt>
          <c:dPt>
            <c:idx val="7"/>
            <c:bubble3D val="0"/>
            <c:spPr>
              <a:solidFill>
                <a:schemeClr val="accent4">
                  <a:tint val="69000"/>
                </a:schemeClr>
              </a:solidFill>
              <a:ln w="19050">
                <a:solidFill>
                  <a:schemeClr val="lt1"/>
                </a:solidFill>
              </a:ln>
              <a:effectLst/>
            </c:spPr>
            <c:extLst>
              <c:ext xmlns:c16="http://schemas.microsoft.com/office/drawing/2014/chart" uri="{C3380CC4-5D6E-409C-BE32-E72D297353CC}">
                <c16:uniqueId val="{0000000F-BF67-44F5-9B59-EEC8814E48C8}"/>
              </c:ext>
            </c:extLst>
          </c:dPt>
          <c:dPt>
            <c:idx val="8"/>
            <c:bubble3D val="0"/>
            <c:spPr>
              <a:solidFill>
                <a:schemeClr val="accent4">
                  <a:tint val="56000"/>
                </a:schemeClr>
              </a:solidFill>
              <a:ln w="19050">
                <a:solidFill>
                  <a:schemeClr val="lt1"/>
                </a:solidFill>
              </a:ln>
              <a:effectLst/>
            </c:spPr>
            <c:extLst>
              <c:ext xmlns:c16="http://schemas.microsoft.com/office/drawing/2014/chart" uri="{C3380CC4-5D6E-409C-BE32-E72D297353CC}">
                <c16:uniqueId val="{00000011-BF67-44F5-9B59-EEC8814E48C8}"/>
              </c:ext>
            </c:extLst>
          </c:dPt>
          <c:dPt>
            <c:idx val="9"/>
            <c:bubble3D val="0"/>
            <c:spPr>
              <a:solidFill>
                <a:schemeClr val="accent4">
                  <a:tint val="43000"/>
                </a:schemeClr>
              </a:solidFill>
              <a:ln w="19050">
                <a:solidFill>
                  <a:schemeClr val="lt1"/>
                </a:solidFill>
              </a:ln>
              <a:effectLst/>
            </c:spPr>
            <c:extLst>
              <c:ext xmlns:c16="http://schemas.microsoft.com/office/drawing/2014/chart" uri="{C3380CC4-5D6E-409C-BE32-E72D297353CC}">
                <c16:uniqueId val="{00000013-BF67-44F5-9B59-EEC8814E48C8}"/>
              </c:ext>
            </c:extLst>
          </c:dPt>
          <c:dLbls>
            <c:dLbl>
              <c:idx val="0"/>
              <c:layout>
                <c:manualLayout>
                  <c:x val="0.14027321066215456"/>
                  <c:y val="1.578362570312007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F67-44F5-9B59-EEC8814E48C8}"/>
                </c:ext>
              </c:extLst>
            </c:dLbl>
            <c:dLbl>
              <c:idx val="1"/>
              <c:layout>
                <c:manualLayout>
                  <c:x val="0.2615960984684238"/>
                  <c:y val="3.343941370338064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F67-44F5-9B59-EEC8814E48C8}"/>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'E3'!$H$5:$H$14</c:f>
              <c:numCache>
                <c:formatCode>General</c:formatCode>
                <c:ptCount val="10"/>
                <c:pt idx="0">
                  <c:v>0</c:v>
                </c:pt>
                <c:pt idx="1">
                  <c:v>0</c:v>
                </c:pt>
                <c:pt idx="2">
                  <c:v>14</c:v>
                </c:pt>
                <c:pt idx="3">
                  <c:v>18</c:v>
                </c:pt>
                <c:pt idx="4">
                  <c:v>20</c:v>
                </c:pt>
                <c:pt idx="5">
                  <c:v>9</c:v>
                </c:pt>
                <c:pt idx="6">
                  <c:v>6</c:v>
                </c:pt>
                <c:pt idx="7">
                  <c:v>1</c:v>
                </c:pt>
                <c:pt idx="8">
                  <c:v>0</c:v>
                </c:pt>
                <c:pt idx="9">
                  <c:v>0</c:v>
                </c:pt>
              </c:numCache>
            </c:numRef>
          </c:val>
          <c:extLst>
            <c:ext xmlns:c16="http://schemas.microsoft.com/office/drawing/2014/chart" uri="{C3380CC4-5D6E-409C-BE32-E72D297353CC}">
              <c16:uniqueId val="{00000014-BF67-44F5-9B59-EEC8814E48C8}"/>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a:t>
            </a:r>
            <a:r>
              <a:rPr lang="en-US" baseline="0"/>
              <a:t> distribution of odds within each race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'S2'!$I$7</c:f>
              <c:strCache>
                <c:ptCount val="1"/>
                <c:pt idx="0">
                  <c:v>Standard deviation</c:v>
                </c:pt>
              </c:strCache>
            </c:strRef>
          </c:tx>
          <c:spPr>
            <a:ln w="19050" cap="rnd">
              <a:solidFill>
                <a:schemeClr val="accent2"/>
              </a:solidFill>
              <a:round/>
            </a:ln>
            <a:effectLst/>
          </c:spPr>
          <c:marker>
            <c:symbol val="none"/>
          </c:marker>
          <c:cat>
            <c:numRef>
              <c:f>'S2'!$B$8:$B$307</c:f>
              <c:numCache>
                <c:formatCode>0</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numCache>
            </c:numRef>
          </c:cat>
          <c:val>
            <c:numRef>
              <c:f>'S2'!$I$8:$I$307</c:f>
              <c:numCache>
                <c:formatCode>0.0000</c:formatCode>
                <c:ptCount val="300"/>
                <c:pt idx="0">
                  <c:v>8.777243302996677</c:v>
                </c:pt>
                <c:pt idx="1">
                  <c:v>5.0732322980929245</c:v>
                </c:pt>
                <c:pt idx="2">
                  <c:v>4.2237424163885748</c:v>
                </c:pt>
                <c:pt idx="3">
                  <c:v>7.678541528180987</c:v>
                </c:pt>
                <c:pt idx="4">
                  <c:v>24.257421544756152</c:v>
                </c:pt>
                <c:pt idx="5">
                  <c:v>11.623682721065643</c:v>
                </c:pt>
                <c:pt idx="6">
                  <c:v>8.3280816785406486</c:v>
                </c:pt>
                <c:pt idx="7">
                  <c:v>18.094474294656919</c:v>
                </c:pt>
                <c:pt idx="8">
                  <c:v>7.9246451024635798</c:v>
                </c:pt>
                <c:pt idx="9">
                  <c:v>17.647662734764623</c:v>
                </c:pt>
                <c:pt idx="10">
                  <c:v>4.0373258476372698</c:v>
                </c:pt>
                <c:pt idx="11">
                  <c:v>5.8536313515628908</c:v>
                </c:pt>
                <c:pt idx="12">
                  <c:v>11.558979193683152</c:v>
                </c:pt>
                <c:pt idx="13">
                  <c:v>4.7444704657105836</c:v>
                </c:pt>
                <c:pt idx="14">
                  <c:v>5.1742149162940656</c:v>
                </c:pt>
                <c:pt idx="15">
                  <c:v>4.0199502484483558</c:v>
                </c:pt>
                <c:pt idx="16">
                  <c:v>5.2144031297934763</c:v>
                </c:pt>
                <c:pt idx="17">
                  <c:v>3.6146144688285169</c:v>
                </c:pt>
                <c:pt idx="18">
                  <c:v>3.7659527347007407</c:v>
                </c:pt>
                <c:pt idx="19">
                  <c:v>8.5413373920273425</c:v>
                </c:pt>
                <c:pt idx="20">
                  <c:v>9.7401437361057468</c:v>
                </c:pt>
                <c:pt idx="21">
                  <c:v>9.0191130384312181</c:v>
                </c:pt>
                <c:pt idx="22">
                  <c:v>6.9245938509056257</c:v>
                </c:pt>
                <c:pt idx="23">
                  <c:v>7.4726166769077622</c:v>
                </c:pt>
                <c:pt idx="24">
                  <c:v>2.4494897427831779</c:v>
                </c:pt>
                <c:pt idx="25">
                  <c:v>12.395967086113128</c:v>
                </c:pt>
                <c:pt idx="26">
                  <c:v>12.981078537625445</c:v>
                </c:pt>
                <c:pt idx="27">
                  <c:v>2.2360679774997898</c:v>
                </c:pt>
                <c:pt idx="28">
                  <c:v>1.8527323572227048</c:v>
                </c:pt>
                <c:pt idx="29">
                  <c:v>3.919999999999999</c:v>
                </c:pt>
                <c:pt idx="30">
                  <c:v>0.70710678118654757</c:v>
                </c:pt>
                <c:pt idx="31">
                  <c:v>3.1658174299855011</c:v>
                </c:pt>
                <c:pt idx="32">
                  <c:v>5.8309518948453007</c:v>
                </c:pt>
                <c:pt idx="33">
                  <c:v>2.9086079144497976</c:v>
                </c:pt>
                <c:pt idx="34">
                  <c:v>2.5219040425836985</c:v>
                </c:pt>
                <c:pt idx="35">
                  <c:v>3.9357337308308855</c:v>
                </c:pt>
                <c:pt idx="36">
                  <c:v>6.675327707311455</c:v>
                </c:pt>
                <c:pt idx="37">
                  <c:v>38.367499266957708</c:v>
                </c:pt>
                <c:pt idx="38">
                  <c:v>4.8518037882832816</c:v>
                </c:pt>
                <c:pt idx="39">
                  <c:v>2.6828156850592624</c:v>
                </c:pt>
                <c:pt idx="40">
                  <c:v>0.6539410438937816</c:v>
                </c:pt>
                <c:pt idx="41">
                  <c:v>65.800352582641992</c:v>
                </c:pt>
                <c:pt idx="42">
                  <c:v>11.571084650973736</c:v>
                </c:pt>
                <c:pt idx="43">
                  <c:v>5.2383203414835178</c:v>
                </c:pt>
                <c:pt idx="44">
                  <c:v>5.3232978500174122</c:v>
                </c:pt>
                <c:pt idx="45">
                  <c:v>4.6505376033314691</c:v>
                </c:pt>
                <c:pt idx="46">
                  <c:v>2.925747767665559</c:v>
                </c:pt>
                <c:pt idx="47">
                  <c:v>17.096490868011482</c:v>
                </c:pt>
                <c:pt idx="48">
                  <c:v>5.89576118919347</c:v>
                </c:pt>
                <c:pt idx="49">
                  <c:v>24.59697361691294</c:v>
                </c:pt>
                <c:pt idx="50">
                  <c:v>1.6911534525287764</c:v>
                </c:pt>
                <c:pt idx="51">
                  <c:v>7.4263045991933296</c:v>
                </c:pt>
                <c:pt idx="52">
                  <c:v>7.0274066656515943</c:v>
                </c:pt>
                <c:pt idx="53">
                  <c:v>4.2941821107167781</c:v>
                </c:pt>
                <c:pt idx="54">
                  <c:v>4.6473110504893045</c:v>
                </c:pt>
                <c:pt idx="55">
                  <c:v>9.972963451251589</c:v>
                </c:pt>
                <c:pt idx="56">
                  <c:v>0.74246212024587488</c:v>
                </c:pt>
                <c:pt idx="57">
                  <c:v>14.645306415367349</c:v>
                </c:pt>
                <c:pt idx="58">
                  <c:v>41.317324203989571</c:v>
                </c:pt>
                <c:pt idx="59">
                  <c:v>4.0461229728112684</c:v>
                </c:pt>
                <c:pt idx="60">
                  <c:v>3.9702015062210632</c:v>
                </c:pt>
                <c:pt idx="61">
                  <c:v>13.564086568746323</c:v>
                </c:pt>
                <c:pt idx="62">
                  <c:v>1.3482498944104442</c:v>
                </c:pt>
                <c:pt idx="63">
                  <c:v>20.023033611318741</c:v>
                </c:pt>
                <c:pt idx="64">
                  <c:v>8.2121860670591236</c:v>
                </c:pt>
                <c:pt idx="65">
                  <c:v>4.2906875905849873</c:v>
                </c:pt>
                <c:pt idx="66">
                  <c:v>0.67823299831252681</c:v>
                </c:pt>
                <c:pt idx="67">
                  <c:v>1.8734993995195195</c:v>
                </c:pt>
                <c:pt idx="68">
                  <c:v>2.8913664589601922</c:v>
                </c:pt>
                <c:pt idx="69">
                  <c:v>4.1761226035642203</c:v>
                </c:pt>
                <c:pt idx="70">
                  <c:v>11.772425408555367</c:v>
                </c:pt>
                <c:pt idx="71">
                  <c:v>20.070266565245216</c:v>
                </c:pt>
                <c:pt idx="72">
                  <c:v>3.8678159211627432</c:v>
                </c:pt>
                <c:pt idx="73">
                  <c:v>11.054410884348384</c:v>
                </c:pt>
                <c:pt idx="74">
                  <c:v>6.7646138101151054</c:v>
                </c:pt>
                <c:pt idx="75">
                  <c:v>8.4994117443503114</c:v>
                </c:pt>
                <c:pt idx="76">
                  <c:v>23.7310899492104</c:v>
                </c:pt>
                <c:pt idx="77">
                  <c:v>18.353723697215205</c:v>
                </c:pt>
                <c:pt idx="78">
                  <c:v>2.0396078054371141</c:v>
                </c:pt>
                <c:pt idx="79">
                  <c:v>18.468892765945661</c:v>
                </c:pt>
                <c:pt idx="80">
                  <c:v>7.5725605622792989</c:v>
                </c:pt>
                <c:pt idx="81">
                  <c:v>9.4829531265318412</c:v>
                </c:pt>
                <c:pt idx="82">
                  <c:v>4.7159304490206386</c:v>
                </c:pt>
                <c:pt idx="83">
                  <c:v>6.1209149642843439</c:v>
                </c:pt>
                <c:pt idx="84">
                  <c:v>3.1658332236553459</c:v>
                </c:pt>
                <c:pt idx="85">
                  <c:v>6.3055531081737781</c:v>
                </c:pt>
                <c:pt idx="86">
                  <c:v>6.7963225350184784</c:v>
                </c:pt>
                <c:pt idx="87">
                  <c:v>7.8668608733089975</c:v>
                </c:pt>
                <c:pt idx="88">
                  <c:v>2.7351055681885126</c:v>
                </c:pt>
                <c:pt idx="89">
                  <c:v>1.1832159566199232</c:v>
                </c:pt>
                <c:pt idx="90">
                  <c:v>4.3895299967603227</c:v>
                </c:pt>
                <c:pt idx="91">
                  <c:v>37.152899741254032</c:v>
                </c:pt>
                <c:pt idx="92">
                  <c:v>3.7894590642992831</c:v>
                </c:pt>
                <c:pt idx="93">
                  <c:v>2.5475478405713994</c:v>
                </c:pt>
                <c:pt idx="94">
                  <c:v>2.0396078054371141</c:v>
                </c:pt>
                <c:pt idx="95">
                  <c:v>6.8025031853558779</c:v>
                </c:pt>
                <c:pt idx="96">
                  <c:v>11.838074167701434</c:v>
                </c:pt>
                <c:pt idx="97">
                  <c:v>5.3814496188294845</c:v>
                </c:pt>
                <c:pt idx="98">
                  <c:v>3.878143885933063</c:v>
                </c:pt>
                <c:pt idx="99">
                  <c:v>18.208789086592223</c:v>
                </c:pt>
                <c:pt idx="100">
                  <c:v>3.5738634557016864</c:v>
                </c:pt>
                <c:pt idx="101">
                  <c:v>3.2496153618543842</c:v>
                </c:pt>
                <c:pt idx="102">
                  <c:v>4.5953623765597458</c:v>
                </c:pt>
                <c:pt idx="103">
                  <c:v>8.5498537999196209</c:v>
                </c:pt>
                <c:pt idx="104">
                  <c:v>10.959014554237985</c:v>
                </c:pt>
                <c:pt idx="105">
                  <c:v>11.611416795550834</c:v>
                </c:pt>
                <c:pt idx="106">
                  <c:v>2.6532998322843198</c:v>
                </c:pt>
                <c:pt idx="107">
                  <c:v>11.541230437002806</c:v>
                </c:pt>
                <c:pt idx="108">
                  <c:v>3.9293765408776999</c:v>
                </c:pt>
                <c:pt idx="109">
                  <c:v>4.6754678910243834</c:v>
                </c:pt>
                <c:pt idx="110">
                  <c:v>10.27587465863612</c:v>
                </c:pt>
                <c:pt idx="111">
                  <c:v>7.6164296097318456</c:v>
                </c:pt>
                <c:pt idx="112">
                  <c:v>4</c:v>
                </c:pt>
                <c:pt idx="113">
                  <c:v>5.3495586526159116</c:v>
                </c:pt>
                <c:pt idx="114">
                  <c:v>24.446932322890738</c:v>
                </c:pt>
                <c:pt idx="115">
                  <c:v>3.5777087639996634</c:v>
                </c:pt>
                <c:pt idx="116">
                  <c:v>24.401844192601509</c:v>
                </c:pt>
                <c:pt idx="117">
                  <c:v>8.3090312311363963</c:v>
                </c:pt>
                <c:pt idx="118">
                  <c:v>1.7606816861659009</c:v>
                </c:pt>
                <c:pt idx="119">
                  <c:v>24.446063077722762</c:v>
                </c:pt>
                <c:pt idx="120">
                  <c:v>4.0865633483405102</c:v>
                </c:pt>
                <c:pt idx="121">
                  <c:v>7.3907036200892264</c:v>
                </c:pt>
                <c:pt idx="122">
                  <c:v>13.209939299700631</c:v>
                </c:pt>
                <c:pt idx="123">
                  <c:v>3.6863080700749902</c:v>
                </c:pt>
                <c:pt idx="124">
                  <c:v>8.4817215233701244</c:v>
                </c:pt>
                <c:pt idx="125">
                  <c:v>2.1527759856623372</c:v>
                </c:pt>
                <c:pt idx="126">
                  <c:v>2.6679163738351646</c:v>
                </c:pt>
                <c:pt idx="127">
                  <c:v>6.2289646009589745</c:v>
                </c:pt>
                <c:pt idx="128">
                  <c:v>4.6216880033165371</c:v>
                </c:pt>
                <c:pt idx="129">
                  <c:v>8.2316462509026707</c:v>
                </c:pt>
                <c:pt idx="130">
                  <c:v>5.4636170355462417</c:v>
                </c:pt>
                <c:pt idx="131">
                  <c:v>14.143070610054655</c:v>
                </c:pt>
                <c:pt idx="132">
                  <c:v>3.2553801621316056</c:v>
                </c:pt>
                <c:pt idx="133">
                  <c:v>3.3749074061372411</c:v>
                </c:pt>
                <c:pt idx="134">
                  <c:v>6.8439754529074692</c:v>
                </c:pt>
                <c:pt idx="135">
                  <c:v>5.9276892631108797</c:v>
                </c:pt>
                <c:pt idx="136">
                  <c:v>7.5986297155289133</c:v>
                </c:pt>
                <c:pt idx="137">
                  <c:v>6.0530983801686222</c:v>
                </c:pt>
                <c:pt idx="138">
                  <c:v>7.1835958674452778</c:v>
                </c:pt>
                <c:pt idx="139">
                  <c:v>3.1368774282716245</c:v>
                </c:pt>
                <c:pt idx="140">
                  <c:v>5.8075621200102345</c:v>
                </c:pt>
                <c:pt idx="141">
                  <c:v>8.6023252670426267</c:v>
                </c:pt>
                <c:pt idx="142">
                  <c:v>7.1892280531361639</c:v>
                </c:pt>
                <c:pt idx="143">
                  <c:v>18.137254478007414</c:v>
                </c:pt>
                <c:pt idx="144">
                  <c:v>10.648943609579309</c:v>
                </c:pt>
                <c:pt idx="145">
                  <c:v>57.31352370950507</c:v>
                </c:pt>
                <c:pt idx="146">
                  <c:v>23.648255749631939</c:v>
                </c:pt>
                <c:pt idx="147">
                  <c:v>1.4204850501774997</c:v>
                </c:pt>
                <c:pt idx="148">
                  <c:v>2.0149441679609885</c:v>
                </c:pt>
                <c:pt idx="149">
                  <c:v>8.3860837105290109</c:v>
                </c:pt>
                <c:pt idx="150">
                  <c:v>11.70712561320911</c:v>
                </c:pt>
                <c:pt idx="151">
                  <c:v>6.5276335681470359</c:v>
                </c:pt>
                <c:pt idx="152">
                  <c:v>3.6055512754639891</c:v>
                </c:pt>
                <c:pt idx="153">
                  <c:v>6.2</c:v>
                </c:pt>
                <c:pt idx="154">
                  <c:v>9.7712218713681942</c:v>
                </c:pt>
                <c:pt idx="155">
                  <c:v>5.380528100904975</c:v>
                </c:pt>
                <c:pt idx="156">
                  <c:v>5.96992462263972</c:v>
                </c:pt>
                <c:pt idx="157">
                  <c:v>2.4166091947189146</c:v>
                </c:pt>
                <c:pt idx="158">
                  <c:v>7.0719516401061453</c:v>
                </c:pt>
                <c:pt idx="159">
                  <c:v>11.679231329348882</c:v>
                </c:pt>
                <c:pt idx="160">
                  <c:v>2.3685438564654024</c:v>
                </c:pt>
                <c:pt idx="161">
                  <c:v>11.981652640600128</c:v>
                </c:pt>
                <c:pt idx="162">
                  <c:v>41.711949352074164</c:v>
                </c:pt>
                <c:pt idx="163">
                  <c:v>9.5885348202944964</c:v>
                </c:pt>
                <c:pt idx="164">
                  <c:v>38.926083799940628</c:v>
                </c:pt>
                <c:pt idx="165">
                  <c:v>14.317850552525142</c:v>
                </c:pt>
                <c:pt idx="166">
                  <c:v>17.315888657530689</c:v>
                </c:pt>
                <c:pt idx="167">
                  <c:v>8.6942509740632641</c:v>
                </c:pt>
                <c:pt idx="168">
                  <c:v>8.9722411420509136</c:v>
                </c:pt>
                <c:pt idx="169">
                  <c:v>5.6089214649520631</c:v>
                </c:pt>
                <c:pt idx="170">
                  <c:v>8.7076116128362084</c:v>
                </c:pt>
                <c:pt idx="171">
                  <c:v>17.775755961421162</c:v>
                </c:pt>
                <c:pt idx="172">
                  <c:v>8.9722411420509136</c:v>
                </c:pt>
                <c:pt idx="173">
                  <c:v>5.6089214649520631</c:v>
                </c:pt>
                <c:pt idx="174">
                  <c:v>8.7076116128362084</c:v>
                </c:pt>
                <c:pt idx="175">
                  <c:v>17.010584939971935</c:v>
                </c:pt>
                <c:pt idx="176">
                  <c:v>6.6530068390164763</c:v>
                </c:pt>
                <c:pt idx="177">
                  <c:v>3.9191835884530848</c:v>
                </c:pt>
                <c:pt idx="178">
                  <c:v>3.6932370625238775</c:v>
                </c:pt>
                <c:pt idx="179">
                  <c:v>12.387090053761618</c:v>
                </c:pt>
                <c:pt idx="180">
                  <c:v>3.6592348927063973</c:v>
                </c:pt>
                <c:pt idx="181">
                  <c:v>24.935484755664969</c:v>
                </c:pt>
                <c:pt idx="182">
                  <c:v>19.259023858960248</c:v>
                </c:pt>
                <c:pt idx="183">
                  <c:v>0.70710678118654757</c:v>
                </c:pt>
                <c:pt idx="184">
                  <c:v>2.2360679774997898</c:v>
                </c:pt>
                <c:pt idx="185">
                  <c:v>9.4254973343585426</c:v>
                </c:pt>
                <c:pt idx="186">
                  <c:v>3.6006943774777662</c:v>
                </c:pt>
                <c:pt idx="187">
                  <c:v>4.5343136195018534</c:v>
                </c:pt>
                <c:pt idx="188">
                  <c:v>5.491812087098392</c:v>
                </c:pt>
                <c:pt idx="189">
                  <c:v>28.664420098649074</c:v>
                </c:pt>
                <c:pt idx="190">
                  <c:v>3.8652296180175374</c:v>
                </c:pt>
                <c:pt idx="191">
                  <c:v>3.4146742157927745</c:v>
                </c:pt>
                <c:pt idx="192">
                  <c:v>2.7092434368288134</c:v>
                </c:pt>
                <c:pt idx="193">
                  <c:v>17.41665869218318</c:v>
                </c:pt>
                <c:pt idx="194">
                  <c:v>6.3316664473106918</c:v>
                </c:pt>
                <c:pt idx="195">
                  <c:v>7.8300702423413799</c:v>
                </c:pt>
                <c:pt idx="196">
                  <c:v>38.731031199514661</c:v>
                </c:pt>
                <c:pt idx="197">
                  <c:v>8.5650452421455423</c:v>
                </c:pt>
                <c:pt idx="198">
                  <c:v>5.0358713248056688</c:v>
                </c:pt>
                <c:pt idx="199">
                  <c:v>10.480458005259122</c:v>
                </c:pt>
                <c:pt idx="200">
                  <c:v>16.866831356244717</c:v>
                </c:pt>
                <c:pt idx="201">
                  <c:v>11.061645447219867</c:v>
                </c:pt>
                <c:pt idx="202">
                  <c:v>2.4899799195977463</c:v>
                </c:pt>
                <c:pt idx="203">
                  <c:v>7.8841613377708093</c:v>
                </c:pt>
                <c:pt idx="204">
                  <c:v>16.866831356244717</c:v>
                </c:pt>
                <c:pt idx="205">
                  <c:v>11.061645447219867</c:v>
                </c:pt>
                <c:pt idx="206">
                  <c:v>2.4899799195977463</c:v>
                </c:pt>
                <c:pt idx="207">
                  <c:v>7.8841613377708093</c:v>
                </c:pt>
                <c:pt idx="208">
                  <c:v>4.2731721238442999</c:v>
                </c:pt>
                <c:pt idx="209">
                  <c:v>3.4698703145794942</c:v>
                </c:pt>
                <c:pt idx="210">
                  <c:v>14.430908187328722</c:v>
                </c:pt>
                <c:pt idx="211">
                  <c:v>3.0099833886584824</c:v>
                </c:pt>
                <c:pt idx="212">
                  <c:v>5.440588203494177</c:v>
                </c:pt>
                <c:pt idx="213">
                  <c:v>2.3579652245103193</c:v>
                </c:pt>
                <c:pt idx="214">
                  <c:v>3.5482389998420345</c:v>
                </c:pt>
                <c:pt idx="215">
                  <c:v>8.1338797630651012</c:v>
                </c:pt>
                <c:pt idx="216">
                  <c:v>44.495393019952076</c:v>
                </c:pt>
                <c:pt idx="217">
                  <c:v>23.613674004694825</c:v>
                </c:pt>
                <c:pt idx="218">
                  <c:v>12.024558203942464</c:v>
                </c:pt>
                <c:pt idx="219">
                  <c:v>25.577106951334425</c:v>
                </c:pt>
                <c:pt idx="220">
                  <c:v>7.7691698398220126</c:v>
                </c:pt>
                <c:pt idx="221">
                  <c:v>5.5461698495448193</c:v>
                </c:pt>
                <c:pt idx="222">
                  <c:v>3.5156791662493889</c:v>
                </c:pt>
                <c:pt idx="223">
                  <c:v>3.878143885933063</c:v>
                </c:pt>
                <c:pt idx="224">
                  <c:v>2.9732137494637012</c:v>
                </c:pt>
                <c:pt idx="225">
                  <c:v>3.1240998703626617</c:v>
                </c:pt>
                <c:pt idx="226">
                  <c:v>2.3323807579381204</c:v>
                </c:pt>
                <c:pt idx="227">
                  <c:v>2.925747767665559</c:v>
                </c:pt>
                <c:pt idx="228">
                  <c:v>9.5163018026962547</c:v>
                </c:pt>
                <c:pt idx="229">
                  <c:v>18.523903476319454</c:v>
                </c:pt>
                <c:pt idx="230">
                  <c:v>11.938453277818978</c:v>
                </c:pt>
                <c:pt idx="231">
                  <c:v>17.411490458889499</c:v>
                </c:pt>
                <c:pt idx="232">
                  <c:v>3.7371647006788442</c:v>
                </c:pt>
                <c:pt idx="233">
                  <c:v>9.6829747495281637</c:v>
                </c:pt>
                <c:pt idx="234">
                  <c:v>7.355949972641195</c:v>
                </c:pt>
                <c:pt idx="235">
                  <c:v>7.5259550888907114</c:v>
                </c:pt>
                <c:pt idx="236">
                  <c:v>12.076423311560422</c:v>
                </c:pt>
                <c:pt idx="237">
                  <c:v>11.106754701531857</c:v>
                </c:pt>
                <c:pt idx="238">
                  <c:v>3.8678159211627432</c:v>
                </c:pt>
                <c:pt idx="239">
                  <c:v>10.615158971960808</c:v>
                </c:pt>
                <c:pt idx="240">
                  <c:v>10.80555412739208</c:v>
                </c:pt>
                <c:pt idx="241">
                  <c:v>2.9469381473733773</c:v>
                </c:pt>
                <c:pt idx="242">
                  <c:v>6.061148460577173</c:v>
                </c:pt>
                <c:pt idx="243">
                  <c:v>2.6778930357859898</c:v>
                </c:pt>
                <c:pt idx="244">
                  <c:v>4.2201895692018381</c:v>
                </c:pt>
                <c:pt idx="245">
                  <c:v>5.7758116312774606</c:v>
                </c:pt>
                <c:pt idx="246">
                  <c:v>2.4465485893396846</c:v>
                </c:pt>
                <c:pt idx="247">
                  <c:v>8.2486362509205122</c:v>
                </c:pt>
                <c:pt idx="248">
                  <c:v>2.8106938645110393</c:v>
                </c:pt>
                <c:pt idx="249">
                  <c:v>6.7167700571033402</c:v>
                </c:pt>
                <c:pt idx="250">
                  <c:v>2.9918407563089171</c:v>
                </c:pt>
                <c:pt idx="251">
                  <c:v>11.822493854798386</c:v>
                </c:pt>
                <c:pt idx="252">
                  <c:v>11.55238503513452</c:v>
                </c:pt>
                <c:pt idx="253">
                  <c:v>1.9107880863955355</c:v>
                </c:pt>
                <c:pt idx="254">
                  <c:v>2.6532998322843198</c:v>
                </c:pt>
                <c:pt idx="255">
                  <c:v>9.8468269000729371</c:v>
                </c:pt>
                <c:pt idx="256">
                  <c:v>12.619033243477885</c:v>
                </c:pt>
                <c:pt idx="257">
                  <c:v>12.760188086388066</c:v>
                </c:pt>
                <c:pt idx="258">
                  <c:v>6.5452272687814288</c:v>
                </c:pt>
                <c:pt idx="259">
                  <c:v>4.1003048667141817</c:v>
                </c:pt>
                <c:pt idx="260">
                  <c:v>6.9964276598847217</c:v>
                </c:pt>
                <c:pt idx="261">
                  <c:v>7.0292247083159891</c:v>
                </c:pt>
                <c:pt idx="262">
                  <c:v>14.259645858155103</c:v>
                </c:pt>
                <c:pt idx="263">
                  <c:v>6.9397406291589885</c:v>
                </c:pt>
                <c:pt idx="264">
                  <c:v>3.0471297970385178</c:v>
                </c:pt>
                <c:pt idx="265">
                  <c:v>4.3287154881994461</c:v>
                </c:pt>
                <c:pt idx="266">
                  <c:v>10.725670142233538</c:v>
                </c:pt>
                <c:pt idx="267">
                  <c:v>3.9687669509699246</c:v>
                </c:pt>
                <c:pt idx="268">
                  <c:v>2.7129319932501073</c:v>
                </c:pt>
                <c:pt idx="269">
                  <c:v>11.68205461380831</c:v>
                </c:pt>
                <c:pt idx="270">
                  <c:v>9.891410415102591</c:v>
                </c:pt>
                <c:pt idx="271">
                  <c:v>6.1654602423501199</c:v>
                </c:pt>
                <c:pt idx="272">
                  <c:v>3.3555923471125033</c:v>
                </c:pt>
                <c:pt idx="273">
                  <c:v>6.3079315151640634</c:v>
                </c:pt>
                <c:pt idx="274">
                  <c:v>6.2960304954788775</c:v>
                </c:pt>
                <c:pt idx="275">
                  <c:v>8.9932022078019145</c:v>
                </c:pt>
                <c:pt idx="276">
                  <c:v>8.7241045385758653</c:v>
                </c:pt>
                <c:pt idx="277">
                  <c:v>3.0594117081556709</c:v>
                </c:pt>
                <c:pt idx="278">
                  <c:v>2.4166091947189146</c:v>
                </c:pt>
                <c:pt idx="279">
                  <c:v>2.748181216732259</c:v>
                </c:pt>
                <c:pt idx="280">
                  <c:v>5.5251696806523505</c:v>
                </c:pt>
                <c:pt idx="281">
                  <c:v>8.7379917601242916</c:v>
                </c:pt>
                <c:pt idx="282">
                  <c:v>17.978181220579572</c:v>
                </c:pt>
                <c:pt idx="283">
                  <c:v>8.5251099699651967</c:v>
                </c:pt>
                <c:pt idx="284">
                  <c:v>3.3704599092705432</c:v>
                </c:pt>
                <c:pt idx="285">
                  <c:v>7.0455659815234153</c:v>
                </c:pt>
                <c:pt idx="286">
                  <c:v>4.5934736311423405</c:v>
                </c:pt>
                <c:pt idx="287">
                  <c:v>10.007996802557443</c:v>
                </c:pt>
                <c:pt idx="288">
                  <c:v>11.844454398578264</c:v>
                </c:pt>
                <c:pt idx="289">
                  <c:v>23.519220862945268</c:v>
                </c:pt>
                <c:pt idx="290">
                  <c:v>38.277195809101066</c:v>
                </c:pt>
                <c:pt idx="291">
                  <c:v>2.0124611797498106</c:v>
                </c:pt>
                <c:pt idx="292">
                  <c:v>4.3058100283221972</c:v>
                </c:pt>
                <c:pt idx="293">
                  <c:v>2.5219040425836985</c:v>
                </c:pt>
                <c:pt idx="294">
                  <c:v>5.9949979149287449</c:v>
                </c:pt>
                <c:pt idx="295">
                  <c:v>4.1182520563948</c:v>
                </c:pt>
                <c:pt idx="296">
                  <c:v>11.749974503225371</c:v>
                </c:pt>
                <c:pt idx="297">
                  <c:v>6.1449165982948868</c:v>
                </c:pt>
                <c:pt idx="298">
                  <c:v>4.9396356140913875</c:v>
                </c:pt>
                <c:pt idx="299">
                  <c:v>1.3928388277184118</c:v>
                </c:pt>
              </c:numCache>
            </c:numRef>
          </c:val>
          <c:smooth val="0"/>
          <c:extLst>
            <c:ext xmlns:c16="http://schemas.microsoft.com/office/drawing/2014/chart" uri="{C3380CC4-5D6E-409C-BE32-E72D297353CC}">
              <c16:uniqueId val="{00000000-FAF4-4957-9B74-4E15E7C03F77}"/>
            </c:ext>
          </c:extLst>
        </c:ser>
        <c:ser>
          <c:idx val="1"/>
          <c:order val="1"/>
          <c:tx>
            <c:v>Mean</c:v>
          </c:tx>
          <c:spPr>
            <a:ln w="19050" cap="rnd">
              <a:solidFill>
                <a:schemeClr val="accent4"/>
              </a:solidFill>
              <a:round/>
            </a:ln>
            <a:effectLst/>
          </c:spPr>
          <c:marker>
            <c:symbol val="none"/>
          </c:marker>
          <c:val>
            <c:numRef>
              <c:f>'S2'!$H$8:$H$307</c:f>
              <c:numCache>
                <c:formatCode>0.0000</c:formatCode>
                <c:ptCount val="300"/>
                <c:pt idx="0">
                  <c:v>12.4</c:v>
                </c:pt>
                <c:pt idx="1">
                  <c:v>6.3818181818181818</c:v>
                </c:pt>
                <c:pt idx="2">
                  <c:v>8.4</c:v>
                </c:pt>
                <c:pt idx="3">
                  <c:v>12.8</c:v>
                </c:pt>
                <c:pt idx="4">
                  <c:v>17.925000000000001</c:v>
                </c:pt>
                <c:pt idx="5">
                  <c:v>9.9499999999999993</c:v>
                </c:pt>
                <c:pt idx="6">
                  <c:v>9.5416666666666679</c:v>
                </c:pt>
                <c:pt idx="7">
                  <c:v>14.45</c:v>
                </c:pt>
                <c:pt idx="8">
                  <c:v>9.5</c:v>
                </c:pt>
                <c:pt idx="9">
                  <c:v>16.850000000000001</c:v>
                </c:pt>
                <c:pt idx="10">
                  <c:v>7.5</c:v>
                </c:pt>
                <c:pt idx="11">
                  <c:v>8.4</c:v>
                </c:pt>
                <c:pt idx="12">
                  <c:v>10.925000000000001</c:v>
                </c:pt>
                <c:pt idx="13">
                  <c:v>8.5500000000000007</c:v>
                </c:pt>
                <c:pt idx="14">
                  <c:v>6.9249999999999998</c:v>
                </c:pt>
                <c:pt idx="15">
                  <c:v>7.8</c:v>
                </c:pt>
                <c:pt idx="16">
                  <c:v>5.9749999999999996</c:v>
                </c:pt>
                <c:pt idx="17">
                  <c:v>5.1193181818181817</c:v>
                </c:pt>
                <c:pt idx="18">
                  <c:v>6.16</c:v>
                </c:pt>
                <c:pt idx="19">
                  <c:v>9.216666666666665</c:v>
                </c:pt>
                <c:pt idx="20">
                  <c:v>12.24</c:v>
                </c:pt>
                <c:pt idx="21">
                  <c:v>10.309999999999999</c:v>
                </c:pt>
                <c:pt idx="22">
                  <c:v>8.75</c:v>
                </c:pt>
                <c:pt idx="23">
                  <c:v>10.6</c:v>
                </c:pt>
                <c:pt idx="24">
                  <c:v>6</c:v>
                </c:pt>
                <c:pt idx="25">
                  <c:v>12.2</c:v>
                </c:pt>
                <c:pt idx="26">
                  <c:v>13.61</c:v>
                </c:pt>
                <c:pt idx="27">
                  <c:v>7.5</c:v>
                </c:pt>
                <c:pt idx="28">
                  <c:v>3.40625</c:v>
                </c:pt>
                <c:pt idx="29">
                  <c:v>6.5400000000000009</c:v>
                </c:pt>
                <c:pt idx="30">
                  <c:v>5</c:v>
                </c:pt>
                <c:pt idx="31">
                  <c:v>5.34</c:v>
                </c:pt>
                <c:pt idx="32">
                  <c:v>9.5</c:v>
                </c:pt>
                <c:pt idx="33">
                  <c:v>5.05</c:v>
                </c:pt>
                <c:pt idx="34">
                  <c:v>5.45</c:v>
                </c:pt>
                <c:pt idx="35">
                  <c:v>6.35</c:v>
                </c:pt>
                <c:pt idx="36">
                  <c:v>7.3</c:v>
                </c:pt>
                <c:pt idx="37">
                  <c:v>23.4</c:v>
                </c:pt>
                <c:pt idx="38">
                  <c:v>7.15</c:v>
                </c:pt>
                <c:pt idx="39">
                  <c:v>5.0750000000000002</c:v>
                </c:pt>
                <c:pt idx="40">
                  <c:v>1.8583333333333334</c:v>
                </c:pt>
                <c:pt idx="41">
                  <c:v>57.54</c:v>
                </c:pt>
                <c:pt idx="42">
                  <c:v>10.35</c:v>
                </c:pt>
                <c:pt idx="43">
                  <c:v>7.9</c:v>
                </c:pt>
                <c:pt idx="44">
                  <c:v>7.875</c:v>
                </c:pt>
                <c:pt idx="45">
                  <c:v>7.9749999999999996</c:v>
                </c:pt>
                <c:pt idx="46">
                  <c:v>6.2</c:v>
                </c:pt>
                <c:pt idx="47">
                  <c:v>16.850000000000001</c:v>
                </c:pt>
                <c:pt idx="48">
                  <c:v>9.6999999999999993</c:v>
                </c:pt>
                <c:pt idx="49">
                  <c:v>17.416666666666664</c:v>
                </c:pt>
                <c:pt idx="50">
                  <c:v>7.2</c:v>
                </c:pt>
                <c:pt idx="51">
                  <c:v>12.25</c:v>
                </c:pt>
                <c:pt idx="52">
                  <c:v>9.0666666666666664</c:v>
                </c:pt>
                <c:pt idx="53">
                  <c:v>9.1</c:v>
                </c:pt>
                <c:pt idx="54">
                  <c:v>8.4250000000000007</c:v>
                </c:pt>
                <c:pt idx="55">
                  <c:v>13.2</c:v>
                </c:pt>
                <c:pt idx="56">
                  <c:v>2.0249999999999999</c:v>
                </c:pt>
                <c:pt idx="57">
                  <c:v>12.2</c:v>
                </c:pt>
                <c:pt idx="58">
                  <c:v>29.025568181818183</c:v>
                </c:pt>
                <c:pt idx="59">
                  <c:v>6.1166666666666671</c:v>
                </c:pt>
                <c:pt idx="60">
                  <c:v>7.125</c:v>
                </c:pt>
                <c:pt idx="61">
                  <c:v>13.066666666666668</c:v>
                </c:pt>
                <c:pt idx="62">
                  <c:v>4.5666666666666673</c:v>
                </c:pt>
                <c:pt idx="63">
                  <c:v>15.375</c:v>
                </c:pt>
                <c:pt idx="64">
                  <c:v>8.9</c:v>
                </c:pt>
                <c:pt idx="65">
                  <c:v>5.95</c:v>
                </c:pt>
                <c:pt idx="66">
                  <c:v>3.8</c:v>
                </c:pt>
                <c:pt idx="67">
                  <c:v>4.55</c:v>
                </c:pt>
                <c:pt idx="68">
                  <c:v>4.55</c:v>
                </c:pt>
                <c:pt idx="69">
                  <c:v>8.6</c:v>
                </c:pt>
                <c:pt idx="70">
                  <c:v>9.85</c:v>
                </c:pt>
                <c:pt idx="71">
                  <c:v>17.830000000000002</c:v>
                </c:pt>
                <c:pt idx="72">
                  <c:v>8.6999999999999993</c:v>
                </c:pt>
                <c:pt idx="73">
                  <c:v>13.5</c:v>
                </c:pt>
                <c:pt idx="74">
                  <c:v>10.199999999999999</c:v>
                </c:pt>
                <c:pt idx="75">
                  <c:v>16.399999999999999</c:v>
                </c:pt>
                <c:pt idx="76">
                  <c:v>21.648076923076921</c:v>
                </c:pt>
                <c:pt idx="77">
                  <c:v>13.845454545454544</c:v>
                </c:pt>
                <c:pt idx="78">
                  <c:v>6.2</c:v>
                </c:pt>
                <c:pt idx="79">
                  <c:v>13.25</c:v>
                </c:pt>
                <c:pt idx="80">
                  <c:v>7.4142857142857137</c:v>
                </c:pt>
                <c:pt idx="81">
                  <c:v>9.9599999999999991</c:v>
                </c:pt>
                <c:pt idx="82">
                  <c:v>9.4</c:v>
                </c:pt>
                <c:pt idx="83">
                  <c:v>7.83</c:v>
                </c:pt>
                <c:pt idx="84">
                  <c:v>4.8250000000000002</c:v>
                </c:pt>
                <c:pt idx="85">
                  <c:v>11.3</c:v>
                </c:pt>
                <c:pt idx="86">
                  <c:v>8.35</c:v>
                </c:pt>
                <c:pt idx="87">
                  <c:v>10.875</c:v>
                </c:pt>
                <c:pt idx="88">
                  <c:v>3.2611111111111111</c:v>
                </c:pt>
                <c:pt idx="89">
                  <c:v>6.5</c:v>
                </c:pt>
                <c:pt idx="90">
                  <c:v>4.8835227272727275</c:v>
                </c:pt>
                <c:pt idx="91">
                  <c:v>29.31428571428571</c:v>
                </c:pt>
                <c:pt idx="92">
                  <c:v>7.3</c:v>
                </c:pt>
                <c:pt idx="93">
                  <c:v>5.35</c:v>
                </c:pt>
                <c:pt idx="94">
                  <c:v>6.7</c:v>
                </c:pt>
                <c:pt idx="95">
                  <c:v>8.4818181818181806</c:v>
                </c:pt>
                <c:pt idx="96">
                  <c:v>10.6</c:v>
                </c:pt>
                <c:pt idx="97">
                  <c:v>8.6999999999999993</c:v>
                </c:pt>
                <c:pt idx="98">
                  <c:v>10.4</c:v>
                </c:pt>
                <c:pt idx="99">
                  <c:v>13.7</c:v>
                </c:pt>
                <c:pt idx="100">
                  <c:v>6.9249999999999998</c:v>
                </c:pt>
                <c:pt idx="101">
                  <c:v>6.8</c:v>
                </c:pt>
                <c:pt idx="102">
                  <c:v>7.045454545454545</c:v>
                </c:pt>
                <c:pt idx="103">
                  <c:v>8.25</c:v>
                </c:pt>
                <c:pt idx="104">
                  <c:v>13</c:v>
                </c:pt>
                <c:pt idx="105">
                  <c:v>11.5</c:v>
                </c:pt>
                <c:pt idx="106">
                  <c:v>5.0999999999999996</c:v>
                </c:pt>
                <c:pt idx="107">
                  <c:v>15.75</c:v>
                </c:pt>
                <c:pt idx="108">
                  <c:v>6.6</c:v>
                </c:pt>
                <c:pt idx="109">
                  <c:v>8.8000000000000007</c:v>
                </c:pt>
                <c:pt idx="110">
                  <c:v>15.219999999999999</c:v>
                </c:pt>
                <c:pt idx="111">
                  <c:v>10.95</c:v>
                </c:pt>
                <c:pt idx="112">
                  <c:v>10.5</c:v>
                </c:pt>
                <c:pt idx="113">
                  <c:v>7.2333333333333343</c:v>
                </c:pt>
                <c:pt idx="114">
                  <c:v>18.975000000000001</c:v>
                </c:pt>
                <c:pt idx="115">
                  <c:v>5.5</c:v>
                </c:pt>
                <c:pt idx="116">
                  <c:v>20.25</c:v>
                </c:pt>
                <c:pt idx="117">
                  <c:v>12.6</c:v>
                </c:pt>
                <c:pt idx="118">
                  <c:v>4.5</c:v>
                </c:pt>
                <c:pt idx="119">
                  <c:v>17.925000000000001</c:v>
                </c:pt>
                <c:pt idx="120">
                  <c:v>7.25</c:v>
                </c:pt>
                <c:pt idx="121">
                  <c:v>8.9250000000000007</c:v>
                </c:pt>
                <c:pt idx="122">
                  <c:v>10.278846153846153</c:v>
                </c:pt>
                <c:pt idx="123">
                  <c:v>6.09375</c:v>
                </c:pt>
                <c:pt idx="124">
                  <c:v>9.07</c:v>
                </c:pt>
                <c:pt idx="125">
                  <c:v>4.8166666666666664</c:v>
                </c:pt>
                <c:pt idx="126">
                  <c:v>5.3166666666666673</c:v>
                </c:pt>
                <c:pt idx="127">
                  <c:v>8.5</c:v>
                </c:pt>
                <c:pt idx="128">
                  <c:v>8.8000000000000007</c:v>
                </c:pt>
                <c:pt idx="129">
                  <c:v>12.8</c:v>
                </c:pt>
                <c:pt idx="130">
                  <c:v>7.0666666666666673</c:v>
                </c:pt>
                <c:pt idx="131">
                  <c:v>13.545454545454543</c:v>
                </c:pt>
                <c:pt idx="132">
                  <c:v>6.6749999999999998</c:v>
                </c:pt>
                <c:pt idx="133">
                  <c:v>7.15</c:v>
                </c:pt>
                <c:pt idx="134">
                  <c:v>6.35</c:v>
                </c:pt>
                <c:pt idx="135">
                  <c:v>5.625</c:v>
                </c:pt>
                <c:pt idx="136">
                  <c:v>9.4454545454545453</c:v>
                </c:pt>
                <c:pt idx="137">
                  <c:v>8.6</c:v>
                </c:pt>
                <c:pt idx="138">
                  <c:v>9.0318181818181813</c:v>
                </c:pt>
                <c:pt idx="139">
                  <c:v>8.4</c:v>
                </c:pt>
                <c:pt idx="140">
                  <c:v>7.416666666666667</c:v>
                </c:pt>
                <c:pt idx="141">
                  <c:v>8</c:v>
                </c:pt>
                <c:pt idx="142">
                  <c:v>9.1999999999999993</c:v>
                </c:pt>
                <c:pt idx="143">
                  <c:v>14.05</c:v>
                </c:pt>
                <c:pt idx="144">
                  <c:v>12.5</c:v>
                </c:pt>
                <c:pt idx="145">
                  <c:v>36.1</c:v>
                </c:pt>
                <c:pt idx="146">
                  <c:v>18.899999999999999</c:v>
                </c:pt>
                <c:pt idx="147">
                  <c:v>4.5666666666666673</c:v>
                </c:pt>
                <c:pt idx="148">
                  <c:v>8.1999999999999993</c:v>
                </c:pt>
                <c:pt idx="149">
                  <c:v>9.4599999999999991</c:v>
                </c:pt>
                <c:pt idx="150">
                  <c:v>13.444444444444446</c:v>
                </c:pt>
                <c:pt idx="151">
                  <c:v>7.55</c:v>
                </c:pt>
                <c:pt idx="152">
                  <c:v>9.5</c:v>
                </c:pt>
                <c:pt idx="153">
                  <c:v>7.9</c:v>
                </c:pt>
                <c:pt idx="154">
                  <c:v>11.031818181818181</c:v>
                </c:pt>
                <c:pt idx="155">
                  <c:v>7.3454545454545457</c:v>
                </c:pt>
                <c:pt idx="156">
                  <c:v>10.85</c:v>
                </c:pt>
                <c:pt idx="157">
                  <c:v>6.6</c:v>
                </c:pt>
                <c:pt idx="158">
                  <c:v>12.875</c:v>
                </c:pt>
                <c:pt idx="159">
                  <c:v>12.966666666666665</c:v>
                </c:pt>
                <c:pt idx="160">
                  <c:v>6.05</c:v>
                </c:pt>
                <c:pt idx="161">
                  <c:v>11.55</c:v>
                </c:pt>
                <c:pt idx="162">
                  <c:v>27.895833333333332</c:v>
                </c:pt>
                <c:pt idx="163">
                  <c:v>10.6</c:v>
                </c:pt>
                <c:pt idx="164">
                  <c:v>22.15</c:v>
                </c:pt>
                <c:pt idx="165">
                  <c:v>12.456666666666667</c:v>
                </c:pt>
                <c:pt idx="166">
                  <c:v>16.100000000000001</c:v>
                </c:pt>
                <c:pt idx="167">
                  <c:v>9.15</c:v>
                </c:pt>
                <c:pt idx="168">
                  <c:v>11.683333333333334</c:v>
                </c:pt>
                <c:pt idx="169">
                  <c:v>9.4499999999999993</c:v>
                </c:pt>
                <c:pt idx="170">
                  <c:v>9.5749999999999993</c:v>
                </c:pt>
                <c:pt idx="171">
                  <c:v>18.725000000000001</c:v>
                </c:pt>
                <c:pt idx="172">
                  <c:v>11.683333333333334</c:v>
                </c:pt>
                <c:pt idx="173">
                  <c:v>9.4499999999999993</c:v>
                </c:pt>
                <c:pt idx="174">
                  <c:v>9.5749999999999993</c:v>
                </c:pt>
                <c:pt idx="175">
                  <c:v>19.7</c:v>
                </c:pt>
                <c:pt idx="176">
                  <c:v>10.375</c:v>
                </c:pt>
                <c:pt idx="177">
                  <c:v>8.3000000000000007</c:v>
                </c:pt>
                <c:pt idx="178">
                  <c:v>7.9</c:v>
                </c:pt>
                <c:pt idx="179">
                  <c:v>14.4</c:v>
                </c:pt>
                <c:pt idx="180">
                  <c:v>6.35</c:v>
                </c:pt>
                <c:pt idx="181">
                  <c:v>16.36</c:v>
                </c:pt>
                <c:pt idx="182">
                  <c:v>18.95</c:v>
                </c:pt>
                <c:pt idx="183">
                  <c:v>4.75</c:v>
                </c:pt>
                <c:pt idx="184">
                  <c:v>4.75</c:v>
                </c:pt>
                <c:pt idx="185">
                  <c:v>11.725</c:v>
                </c:pt>
                <c:pt idx="186">
                  <c:v>6.4</c:v>
                </c:pt>
                <c:pt idx="187">
                  <c:v>8.8000000000000007</c:v>
                </c:pt>
                <c:pt idx="188">
                  <c:v>8.8000000000000007</c:v>
                </c:pt>
                <c:pt idx="189">
                  <c:v>24.428571428571427</c:v>
                </c:pt>
                <c:pt idx="190">
                  <c:v>6.4</c:v>
                </c:pt>
                <c:pt idx="191">
                  <c:v>5.8</c:v>
                </c:pt>
                <c:pt idx="192">
                  <c:v>6.65</c:v>
                </c:pt>
                <c:pt idx="193">
                  <c:v>15.4</c:v>
                </c:pt>
                <c:pt idx="194">
                  <c:v>9.35</c:v>
                </c:pt>
                <c:pt idx="195">
                  <c:v>11.05</c:v>
                </c:pt>
                <c:pt idx="196">
                  <c:v>22.566666666666666</c:v>
                </c:pt>
                <c:pt idx="197">
                  <c:v>8.1999999999999993</c:v>
                </c:pt>
                <c:pt idx="198">
                  <c:v>7.3</c:v>
                </c:pt>
                <c:pt idx="199">
                  <c:v>15.1</c:v>
                </c:pt>
                <c:pt idx="200">
                  <c:v>17.350000000000001</c:v>
                </c:pt>
                <c:pt idx="201">
                  <c:v>12.7</c:v>
                </c:pt>
                <c:pt idx="202">
                  <c:v>5.5</c:v>
                </c:pt>
                <c:pt idx="203">
                  <c:v>11.2</c:v>
                </c:pt>
                <c:pt idx="204">
                  <c:v>17.350000000000001</c:v>
                </c:pt>
                <c:pt idx="205">
                  <c:v>12.7</c:v>
                </c:pt>
                <c:pt idx="206">
                  <c:v>5.5</c:v>
                </c:pt>
                <c:pt idx="207">
                  <c:v>11.2</c:v>
                </c:pt>
                <c:pt idx="208">
                  <c:v>7.8</c:v>
                </c:pt>
                <c:pt idx="209">
                  <c:v>7.9</c:v>
                </c:pt>
                <c:pt idx="210">
                  <c:v>16.733333333333331</c:v>
                </c:pt>
                <c:pt idx="211">
                  <c:v>6.2</c:v>
                </c:pt>
                <c:pt idx="212">
                  <c:v>7.5</c:v>
                </c:pt>
                <c:pt idx="213">
                  <c:v>4.45</c:v>
                </c:pt>
                <c:pt idx="214">
                  <c:v>5.65</c:v>
                </c:pt>
                <c:pt idx="215">
                  <c:v>11.2</c:v>
                </c:pt>
                <c:pt idx="216">
                  <c:v>45.6</c:v>
                </c:pt>
                <c:pt idx="217">
                  <c:v>21.919999999999998</c:v>
                </c:pt>
                <c:pt idx="218">
                  <c:v>11.35</c:v>
                </c:pt>
                <c:pt idx="219">
                  <c:v>14.89</c:v>
                </c:pt>
                <c:pt idx="220">
                  <c:v>11.7</c:v>
                </c:pt>
                <c:pt idx="221">
                  <c:v>8.6999999999999993</c:v>
                </c:pt>
                <c:pt idx="222">
                  <c:v>10.3</c:v>
                </c:pt>
                <c:pt idx="223">
                  <c:v>6.9</c:v>
                </c:pt>
                <c:pt idx="224">
                  <c:v>7.9</c:v>
                </c:pt>
                <c:pt idx="225">
                  <c:v>8.3000000000000007</c:v>
                </c:pt>
                <c:pt idx="226">
                  <c:v>6.6</c:v>
                </c:pt>
                <c:pt idx="227">
                  <c:v>6.8</c:v>
                </c:pt>
                <c:pt idx="228">
                  <c:v>10.3</c:v>
                </c:pt>
                <c:pt idx="229">
                  <c:v>13.2</c:v>
                </c:pt>
                <c:pt idx="230">
                  <c:v>9.1333333333333346</c:v>
                </c:pt>
                <c:pt idx="231">
                  <c:v>15.3</c:v>
                </c:pt>
                <c:pt idx="232">
                  <c:v>6.5400000000000009</c:v>
                </c:pt>
                <c:pt idx="233">
                  <c:v>14.3</c:v>
                </c:pt>
                <c:pt idx="234">
                  <c:v>13.05</c:v>
                </c:pt>
                <c:pt idx="235">
                  <c:v>13.4</c:v>
                </c:pt>
                <c:pt idx="236">
                  <c:v>18.600000000000001</c:v>
                </c:pt>
                <c:pt idx="237">
                  <c:v>14.45</c:v>
                </c:pt>
                <c:pt idx="238">
                  <c:v>8.6999999999999993</c:v>
                </c:pt>
                <c:pt idx="239">
                  <c:v>14.02</c:v>
                </c:pt>
                <c:pt idx="240">
                  <c:v>14.3</c:v>
                </c:pt>
                <c:pt idx="241">
                  <c:v>6.7666666666666675</c:v>
                </c:pt>
                <c:pt idx="242">
                  <c:v>9.172727272727272</c:v>
                </c:pt>
                <c:pt idx="243">
                  <c:v>5.3666666666666671</c:v>
                </c:pt>
                <c:pt idx="244">
                  <c:v>7.95</c:v>
                </c:pt>
                <c:pt idx="245">
                  <c:v>8.0500000000000007</c:v>
                </c:pt>
                <c:pt idx="246">
                  <c:v>4.92</c:v>
                </c:pt>
                <c:pt idx="247">
                  <c:v>8.9</c:v>
                </c:pt>
                <c:pt idx="248">
                  <c:v>5.25</c:v>
                </c:pt>
                <c:pt idx="249">
                  <c:v>7.0250000000000004</c:v>
                </c:pt>
                <c:pt idx="250">
                  <c:v>5.0666666666666664</c:v>
                </c:pt>
                <c:pt idx="251">
                  <c:v>13.323076923076922</c:v>
                </c:pt>
                <c:pt idx="252">
                  <c:v>10.620000000000001</c:v>
                </c:pt>
                <c:pt idx="253">
                  <c:v>5.0666666666666664</c:v>
                </c:pt>
                <c:pt idx="254">
                  <c:v>5.9</c:v>
                </c:pt>
                <c:pt idx="255">
                  <c:v>13.2</c:v>
                </c:pt>
                <c:pt idx="256">
                  <c:v>18.899999999999999</c:v>
                </c:pt>
                <c:pt idx="257">
                  <c:v>13.84</c:v>
                </c:pt>
                <c:pt idx="258">
                  <c:v>9.65</c:v>
                </c:pt>
                <c:pt idx="259">
                  <c:v>6.125</c:v>
                </c:pt>
                <c:pt idx="260">
                  <c:v>9.75</c:v>
                </c:pt>
                <c:pt idx="261">
                  <c:v>8.5500000000000007</c:v>
                </c:pt>
                <c:pt idx="262">
                  <c:v>11.875</c:v>
                </c:pt>
                <c:pt idx="263">
                  <c:v>12.2</c:v>
                </c:pt>
                <c:pt idx="264">
                  <c:v>5.4249999999999998</c:v>
                </c:pt>
                <c:pt idx="265">
                  <c:v>10.866666666666667</c:v>
                </c:pt>
                <c:pt idx="266">
                  <c:v>19.399999999999999</c:v>
                </c:pt>
                <c:pt idx="267">
                  <c:v>6.7333333333333325</c:v>
                </c:pt>
                <c:pt idx="268">
                  <c:v>5.3</c:v>
                </c:pt>
                <c:pt idx="269">
                  <c:v>12.24</c:v>
                </c:pt>
                <c:pt idx="270">
                  <c:v>17.399999999999999</c:v>
                </c:pt>
                <c:pt idx="271">
                  <c:v>8.1150000000000002</c:v>
                </c:pt>
                <c:pt idx="272">
                  <c:v>5.7</c:v>
                </c:pt>
                <c:pt idx="273">
                  <c:v>10.85</c:v>
                </c:pt>
                <c:pt idx="274">
                  <c:v>9.65</c:v>
                </c:pt>
                <c:pt idx="275">
                  <c:v>9.6818181818181817</c:v>
                </c:pt>
                <c:pt idx="276">
                  <c:v>8.0500000000000007</c:v>
                </c:pt>
                <c:pt idx="277">
                  <c:v>6.3</c:v>
                </c:pt>
                <c:pt idx="278">
                  <c:v>8.1</c:v>
                </c:pt>
                <c:pt idx="279">
                  <c:v>5.7249999999999996</c:v>
                </c:pt>
                <c:pt idx="280">
                  <c:v>8.4749999999999996</c:v>
                </c:pt>
                <c:pt idx="281">
                  <c:v>10.525</c:v>
                </c:pt>
                <c:pt idx="282">
                  <c:v>15.275</c:v>
                </c:pt>
                <c:pt idx="283">
                  <c:v>8.2750000000000004</c:v>
                </c:pt>
                <c:pt idx="284">
                  <c:v>10.199999999999999</c:v>
                </c:pt>
                <c:pt idx="285">
                  <c:v>8.9</c:v>
                </c:pt>
                <c:pt idx="286">
                  <c:v>7</c:v>
                </c:pt>
                <c:pt idx="287">
                  <c:v>12.8</c:v>
                </c:pt>
                <c:pt idx="288">
                  <c:v>10.595000000000001</c:v>
                </c:pt>
                <c:pt idx="289">
                  <c:v>21.2</c:v>
                </c:pt>
                <c:pt idx="290">
                  <c:v>23.695454545454545</c:v>
                </c:pt>
                <c:pt idx="291">
                  <c:v>4.75</c:v>
                </c:pt>
                <c:pt idx="292">
                  <c:v>9.1</c:v>
                </c:pt>
                <c:pt idx="293">
                  <c:v>6.3</c:v>
                </c:pt>
                <c:pt idx="294">
                  <c:v>9.6</c:v>
                </c:pt>
                <c:pt idx="295">
                  <c:v>14.2</c:v>
                </c:pt>
                <c:pt idx="296">
                  <c:v>11.395454545454545</c:v>
                </c:pt>
                <c:pt idx="297">
                  <c:v>14.3</c:v>
                </c:pt>
                <c:pt idx="298">
                  <c:v>12</c:v>
                </c:pt>
                <c:pt idx="299">
                  <c:v>7.6</c:v>
                </c:pt>
              </c:numCache>
            </c:numRef>
          </c:val>
          <c:smooth val="0"/>
          <c:extLst>
            <c:ext xmlns:c16="http://schemas.microsoft.com/office/drawing/2014/chart" uri="{C3380CC4-5D6E-409C-BE32-E72D297353CC}">
              <c16:uniqueId val="{00000001-FAF4-4957-9B74-4E15E7C03F77}"/>
            </c:ext>
          </c:extLst>
        </c:ser>
        <c:dLbls>
          <c:showLegendKey val="0"/>
          <c:showVal val="0"/>
          <c:showCatName val="0"/>
          <c:showSerName val="0"/>
          <c:showPercent val="0"/>
          <c:showBubbleSize val="0"/>
        </c:dLbls>
        <c:smooth val="0"/>
        <c:axId val="2113807680"/>
        <c:axId val="2113810400"/>
      </c:lineChart>
      <c:catAx>
        <c:axId val="2113807680"/>
        <c:scaling>
          <c:orientation val="minMax"/>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Race</a:t>
                </a:r>
                <a:r>
                  <a:rPr lang="en-US" sz="1100" baseline="0"/>
                  <a:t> number</a:t>
                </a:r>
              </a:p>
            </c:rich>
          </c:tx>
          <c:layout>
            <c:manualLayout>
              <c:xMode val="edge"/>
              <c:yMode val="edge"/>
              <c:x val="0.48221378632369699"/>
              <c:y val="0.88648154260260703"/>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810400"/>
        <c:crosses val="autoZero"/>
        <c:auto val="1"/>
        <c:lblAlgn val="ctr"/>
        <c:lblOffset val="100"/>
        <c:noMultiLvlLbl val="0"/>
      </c:catAx>
      <c:valAx>
        <c:axId val="21138104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8076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a:t>
            </a:r>
            <a:r>
              <a:rPr lang="en-US" baseline="0"/>
              <a:t> m</a:t>
            </a:r>
            <a:r>
              <a:rPr lang="en-US"/>
              <a:t>ean of odds within a race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1750" cap="rnd">
              <a:noFill/>
              <a:round/>
            </a:ln>
            <a:effectLst/>
          </c:spPr>
          <c:marker>
            <c:symbol val="circle"/>
            <c:size val="5"/>
            <c:spPr>
              <a:solidFill>
                <a:schemeClr val="accent4"/>
              </a:solidFill>
              <a:ln w="9525">
                <a:solidFill>
                  <a:schemeClr val="accent4"/>
                </a:solidFill>
              </a:ln>
              <a:effectLst/>
            </c:spPr>
          </c:marker>
          <c:trendline>
            <c:name>10.5425</c:name>
            <c:spPr>
              <a:ln w="19050" cap="rnd">
                <a:solidFill>
                  <a:srgbClr val="811B7F"/>
                </a:solidFill>
                <a:prstDash val="solid"/>
              </a:ln>
              <a:effectLst/>
            </c:spPr>
            <c:trendlineType val="linear"/>
            <c:dispRSqr val="0"/>
            <c:dispEq val="0"/>
          </c:trendline>
          <c:xVal>
            <c:numRef>
              <c:f>'S2'!$B$8:$B$307</c:f>
              <c:numCache>
                <c:formatCode>0</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numCache>
            </c:numRef>
          </c:xVal>
          <c:yVal>
            <c:numRef>
              <c:f>'S2'!$H$8:$H$307</c:f>
              <c:numCache>
                <c:formatCode>0.0000</c:formatCode>
                <c:ptCount val="300"/>
                <c:pt idx="0">
                  <c:v>12.4</c:v>
                </c:pt>
                <c:pt idx="1">
                  <c:v>6.3818181818181818</c:v>
                </c:pt>
                <c:pt idx="2">
                  <c:v>8.4</c:v>
                </c:pt>
                <c:pt idx="3">
                  <c:v>12.8</c:v>
                </c:pt>
                <c:pt idx="4">
                  <c:v>17.925000000000001</c:v>
                </c:pt>
                <c:pt idx="5">
                  <c:v>9.9499999999999993</c:v>
                </c:pt>
                <c:pt idx="6">
                  <c:v>9.5416666666666679</c:v>
                </c:pt>
                <c:pt idx="7">
                  <c:v>14.45</c:v>
                </c:pt>
                <c:pt idx="8">
                  <c:v>9.5</c:v>
                </c:pt>
                <c:pt idx="9">
                  <c:v>16.850000000000001</c:v>
                </c:pt>
                <c:pt idx="10">
                  <c:v>7.5</c:v>
                </c:pt>
                <c:pt idx="11">
                  <c:v>8.4</c:v>
                </c:pt>
                <c:pt idx="12">
                  <c:v>10.925000000000001</c:v>
                </c:pt>
                <c:pt idx="13">
                  <c:v>8.5500000000000007</c:v>
                </c:pt>
                <c:pt idx="14">
                  <c:v>6.9249999999999998</c:v>
                </c:pt>
                <c:pt idx="15">
                  <c:v>7.8</c:v>
                </c:pt>
                <c:pt idx="16">
                  <c:v>5.9749999999999996</c:v>
                </c:pt>
                <c:pt idx="17">
                  <c:v>5.1193181818181817</c:v>
                </c:pt>
                <c:pt idx="18">
                  <c:v>6.16</c:v>
                </c:pt>
                <c:pt idx="19">
                  <c:v>9.216666666666665</c:v>
                </c:pt>
                <c:pt idx="20">
                  <c:v>12.24</c:v>
                </c:pt>
                <c:pt idx="21">
                  <c:v>10.309999999999999</c:v>
                </c:pt>
                <c:pt idx="22">
                  <c:v>8.75</c:v>
                </c:pt>
                <c:pt idx="23">
                  <c:v>10.6</c:v>
                </c:pt>
                <c:pt idx="24">
                  <c:v>6</c:v>
                </c:pt>
                <c:pt idx="25">
                  <c:v>12.2</c:v>
                </c:pt>
                <c:pt idx="26">
                  <c:v>13.61</c:v>
                </c:pt>
                <c:pt idx="27">
                  <c:v>7.5</c:v>
                </c:pt>
                <c:pt idx="28">
                  <c:v>3.40625</c:v>
                </c:pt>
                <c:pt idx="29">
                  <c:v>6.5400000000000009</c:v>
                </c:pt>
                <c:pt idx="30">
                  <c:v>5</c:v>
                </c:pt>
                <c:pt idx="31">
                  <c:v>5.34</c:v>
                </c:pt>
                <c:pt idx="32">
                  <c:v>9.5</c:v>
                </c:pt>
                <c:pt idx="33">
                  <c:v>5.05</c:v>
                </c:pt>
                <c:pt idx="34">
                  <c:v>5.45</c:v>
                </c:pt>
                <c:pt idx="35">
                  <c:v>6.35</c:v>
                </c:pt>
                <c:pt idx="36">
                  <c:v>7.3</c:v>
                </c:pt>
                <c:pt idx="37">
                  <c:v>23.4</c:v>
                </c:pt>
                <c:pt idx="38">
                  <c:v>7.15</c:v>
                </c:pt>
                <c:pt idx="39">
                  <c:v>5.0750000000000002</c:v>
                </c:pt>
                <c:pt idx="40">
                  <c:v>1.8583333333333334</c:v>
                </c:pt>
                <c:pt idx="41">
                  <c:v>57.54</c:v>
                </c:pt>
                <c:pt idx="42">
                  <c:v>10.35</c:v>
                </c:pt>
                <c:pt idx="43">
                  <c:v>7.9</c:v>
                </c:pt>
                <c:pt idx="44">
                  <c:v>7.875</c:v>
                </c:pt>
                <c:pt idx="45">
                  <c:v>7.9749999999999996</c:v>
                </c:pt>
                <c:pt idx="46">
                  <c:v>6.2</c:v>
                </c:pt>
                <c:pt idx="47">
                  <c:v>16.850000000000001</c:v>
                </c:pt>
                <c:pt idx="48">
                  <c:v>9.6999999999999993</c:v>
                </c:pt>
                <c:pt idx="49">
                  <c:v>17.416666666666664</c:v>
                </c:pt>
                <c:pt idx="50">
                  <c:v>7.2</c:v>
                </c:pt>
                <c:pt idx="51">
                  <c:v>12.25</c:v>
                </c:pt>
                <c:pt idx="52">
                  <c:v>9.0666666666666664</c:v>
                </c:pt>
                <c:pt idx="53">
                  <c:v>9.1</c:v>
                </c:pt>
                <c:pt idx="54">
                  <c:v>8.4250000000000007</c:v>
                </c:pt>
                <c:pt idx="55">
                  <c:v>13.2</c:v>
                </c:pt>
                <c:pt idx="56">
                  <c:v>2.0249999999999999</c:v>
                </c:pt>
                <c:pt idx="57">
                  <c:v>12.2</c:v>
                </c:pt>
                <c:pt idx="58">
                  <c:v>29.025568181818183</c:v>
                </c:pt>
                <c:pt idx="59">
                  <c:v>6.1166666666666671</c:v>
                </c:pt>
                <c:pt idx="60">
                  <c:v>7.125</c:v>
                </c:pt>
                <c:pt idx="61">
                  <c:v>13.066666666666668</c:v>
                </c:pt>
                <c:pt idx="62">
                  <c:v>4.5666666666666673</c:v>
                </c:pt>
                <c:pt idx="63">
                  <c:v>15.375</c:v>
                </c:pt>
                <c:pt idx="64">
                  <c:v>8.9</c:v>
                </c:pt>
                <c:pt idx="65">
                  <c:v>5.95</c:v>
                </c:pt>
                <c:pt idx="66">
                  <c:v>3.8</c:v>
                </c:pt>
                <c:pt idx="67">
                  <c:v>4.55</c:v>
                </c:pt>
                <c:pt idx="68">
                  <c:v>4.55</c:v>
                </c:pt>
                <c:pt idx="69">
                  <c:v>8.6</c:v>
                </c:pt>
                <c:pt idx="70">
                  <c:v>9.85</c:v>
                </c:pt>
                <c:pt idx="71">
                  <c:v>17.830000000000002</c:v>
                </c:pt>
                <c:pt idx="72">
                  <c:v>8.6999999999999993</c:v>
                </c:pt>
                <c:pt idx="73">
                  <c:v>13.5</c:v>
                </c:pt>
                <c:pt idx="74">
                  <c:v>10.199999999999999</c:v>
                </c:pt>
                <c:pt idx="75">
                  <c:v>16.399999999999999</c:v>
                </c:pt>
                <c:pt idx="76">
                  <c:v>21.648076923076921</c:v>
                </c:pt>
                <c:pt idx="77">
                  <c:v>13.845454545454544</c:v>
                </c:pt>
                <c:pt idx="78">
                  <c:v>6.2</c:v>
                </c:pt>
                <c:pt idx="79">
                  <c:v>13.25</c:v>
                </c:pt>
                <c:pt idx="80">
                  <c:v>7.4142857142857137</c:v>
                </c:pt>
                <c:pt idx="81">
                  <c:v>9.9599999999999991</c:v>
                </c:pt>
                <c:pt idx="82">
                  <c:v>9.4</c:v>
                </c:pt>
                <c:pt idx="83">
                  <c:v>7.83</c:v>
                </c:pt>
                <c:pt idx="84">
                  <c:v>4.8250000000000002</c:v>
                </c:pt>
                <c:pt idx="85">
                  <c:v>11.3</c:v>
                </c:pt>
                <c:pt idx="86">
                  <c:v>8.35</c:v>
                </c:pt>
                <c:pt idx="87">
                  <c:v>10.875</c:v>
                </c:pt>
                <c:pt idx="88">
                  <c:v>3.2611111111111111</c:v>
                </c:pt>
                <c:pt idx="89">
                  <c:v>6.5</c:v>
                </c:pt>
                <c:pt idx="90">
                  <c:v>4.8835227272727275</c:v>
                </c:pt>
                <c:pt idx="91">
                  <c:v>29.31428571428571</c:v>
                </c:pt>
                <c:pt idx="92">
                  <c:v>7.3</c:v>
                </c:pt>
                <c:pt idx="93">
                  <c:v>5.35</c:v>
                </c:pt>
                <c:pt idx="94">
                  <c:v>6.7</c:v>
                </c:pt>
                <c:pt idx="95">
                  <c:v>8.4818181818181806</c:v>
                </c:pt>
                <c:pt idx="96">
                  <c:v>10.6</c:v>
                </c:pt>
                <c:pt idx="97">
                  <c:v>8.6999999999999993</c:v>
                </c:pt>
                <c:pt idx="98">
                  <c:v>10.4</c:v>
                </c:pt>
                <c:pt idx="99">
                  <c:v>13.7</c:v>
                </c:pt>
                <c:pt idx="100">
                  <c:v>6.9249999999999998</c:v>
                </c:pt>
                <c:pt idx="101">
                  <c:v>6.8</c:v>
                </c:pt>
                <c:pt idx="102">
                  <c:v>7.045454545454545</c:v>
                </c:pt>
                <c:pt idx="103">
                  <c:v>8.25</c:v>
                </c:pt>
                <c:pt idx="104">
                  <c:v>13</c:v>
                </c:pt>
                <c:pt idx="105">
                  <c:v>11.5</c:v>
                </c:pt>
                <c:pt idx="106">
                  <c:v>5.0999999999999996</c:v>
                </c:pt>
                <c:pt idx="107">
                  <c:v>15.75</c:v>
                </c:pt>
                <c:pt idx="108">
                  <c:v>6.6</c:v>
                </c:pt>
                <c:pt idx="109">
                  <c:v>8.8000000000000007</c:v>
                </c:pt>
                <c:pt idx="110">
                  <c:v>15.219999999999999</c:v>
                </c:pt>
                <c:pt idx="111">
                  <c:v>10.95</c:v>
                </c:pt>
                <c:pt idx="112">
                  <c:v>10.5</c:v>
                </c:pt>
                <c:pt idx="113">
                  <c:v>7.2333333333333343</c:v>
                </c:pt>
                <c:pt idx="114">
                  <c:v>18.975000000000001</c:v>
                </c:pt>
                <c:pt idx="115">
                  <c:v>5.5</c:v>
                </c:pt>
                <c:pt idx="116">
                  <c:v>20.25</c:v>
                </c:pt>
                <c:pt idx="117">
                  <c:v>12.6</c:v>
                </c:pt>
                <c:pt idx="118">
                  <c:v>4.5</c:v>
                </c:pt>
                <c:pt idx="119">
                  <c:v>17.925000000000001</c:v>
                </c:pt>
                <c:pt idx="120">
                  <c:v>7.25</c:v>
                </c:pt>
                <c:pt idx="121">
                  <c:v>8.9250000000000007</c:v>
                </c:pt>
                <c:pt idx="122">
                  <c:v>10.278846153846153</c:v>
                </c:pt>
                <c:pt idx="123">
                  <c:v>6.09375</c:v>
                </c:pt>
                <c:pt idx="124">
                  <c:v>9.07</c:v>
                </c:pt>
                <c:pt idx="125">
                  <c:v>4.8166666666666664</c:v>
                </c:pt>
                <c:pt idx="126">
                  <c:v>5.3166666666666673</c:v>
                </c:pt>
                <c:pt idx="127">
                  <c:v>8.5</c:v>
                </c:pt>
                <c:pt idx="128">
                  <c:v>8.8000000000000007</c:v>
                </c:pt>
                <c:pt idx="129">
                  <c:v>12.8</c:v>
                </c:pt>
                <c:pt idx="130">
                  <c:v>7.0666666666666673</c:v>
                </c:pt>
                <c:pt idx="131">
                  <c:v>13.545454545454543</c:v>
                </c:pt>
                <c:pt idx="132">
                  <c:v>6.6749999999999998</c:v>
                </c:pt>
                <c:pt idx="133">
                  <c:v>7.15</c:v>
                </c:pt>
                <c:pt idx="134">
                  <c:v>6.35</c:v>
                </c:pt>
                <c:pt idx="135">
                  <c:v>5.625</c:v>
                </c:pt>
                <c:pt idx="136">
                  <c:v>9.4454545454545453</c:v>
                </c:pt>
                <c:pt idx="137">
                  <c:v>8.6</c:v>
                </c:pt>
                <c:pt idx="138">
                  <c:v>9.0318181818181813</c:v>
                </c:pt>
                <c:pt idx="139">
                  <c:v>8.4</c:v>
                </c:pt>
                <c:pt idx="140">
                  <c:v>7.416666666666667</c:v>
                </c:pt>
                <c:pt idx="141">
                  <c:v>8</c:v>
                </c:pt>
                <c:pt idx="142">
                  <c:v>9.1999999999999993</c:v>
                </c:pt>
                <c:pt idx="143">
                  <c:v>14.05</c:v>
                </c:pt>
                <c:pt idx="144">
                  <c:v>12.5</c:v>
                </c:pt>
                <c:pt idx="145">
                  <c:v>36.1</c:v>
                </c:pt>
                <c:pt idx="146">
                  <c:v>18.899999999999999</c:v>
                </c:pt>
                <c:pt idx="147">
                  <c:v>4.5666666666666673</c:v>
                </c:pt>
                <c:pt idx="148">
                  <c:v>8.1999999999999993</c:v>
                </c:pt>
                <c:pt idx="149">
                  <c:v>9.4599999999999991</c:v>
                </c:pt>
                <c:pt idx="150">
                  <c:v>13.444444444444446</c:v>
                </c:pt>
                <c:pt idx="151">
                  <c:v>7.55</c:v>
                </c:pt>
                <c:pt idx="152">
                  <c:v>9.5</c:v>
                </c:pt>
                <c:pt idx="153">
                  <c:v>7.9</c:v>
                </c:pt>
                <c:pt idx="154">
                  <c:v>11.031818181818181</c:v>
                </c:pt>
                <c:pt idx="155">
                  <c:v>7.3454545454545457</c:v>
                </c:pt>
                <c:pt idx="156">
                  <c:v>10.85</c:v>
                </c:pt>
                <c:pt idx="157">
                  <c:v>6.6</c:v>
                </c:pt>
                <c:pt idx="158">
                  <c:v>12.875</c:v>
                </c:pt>
                <c:pt idx="159">
                  <c:v>12.966666666666665</c:v>
                </c:pt>
                <c:pt idx="160">
                  <c:v>6.05</c:v>
                </c:pt>
                <c:pt idx="161">
                  <c:v>11.55</c:v>
                </c:pt>
                <c:pt idx="162">
                  <c:v>27.895833333333332</c:v>
                </c:pt>
                <c:pt idx="163">
                  <c:v>10.6</c:v>
                </c:pt>
                <c:pt idx="164">
                  <c:v>22.15</c:v>
                </c:pt>
                <c:pt idx="165">
                  <c:v>12.456666666666667</c:v>
                </c:pt>
                <c:pt idx="166">
                  <c:v>16.100000000000001</c:v>
                </c:pt>
                <c:pt idx="167">
                  <c:v>9.15</c:v>
                </c:pt>
                <c:pt idx="168">
                  <c:v>11.683333333333334</c:v>
                </c:pt>
                <c:pt idx="169">
                  <c:v>9.4499999999999993</c:v>
                </c:pt>
                <c:pt idx="170">
                  <c:v>9.5749999999999993</c:v>
                </c:pt>
                <c:pt idx="171">
                  <c:v>18.725000000000001</c:v>
                </c:pt>
                <c:pt idx="172">
                  <c:v>11.683333333333334</c:v>
                </c:pt>
                <c:pt idx="173">
                  <c:v>9.4499999999999993</c:v>
                </c:pt>
                <c:pt idx="174">
                  <c:v>9.5749999999999993</c:v>
                </c:pt>
                <c:pt idx="175">
                  <c:v>19.7</c:v>
                </c:pt>
                <c:pt idx="176">
                  <c:v>10.375</c:v>
                </c:pt>
                <c:pt idx="177">
                  <c:v>8.3000000000000007</c:v>
                </c:pt>
                <c:pt idx="178">
                  <c:v>7.9</c:v>
                </c:pt>
                <c:pt idx="179">
                  <c:v>14.4</c:v>
                </c:pt>
                <c:pt idx="180">
                  <c:v>6.35</c:v>
                </c:pt>
                <c:pt idx="181">
                  <c:v>16.36</c:v>
                </c:pt>
                <c:pt idx="182">
                  <c:v>18.95</c:v>
                </c:pt>
                <c:pt idx="183">
                  <c:v>4.75</c:v>
                </c:pt>
                <c:pt idx="184">
                  <c:v>4.75</c:v>
                </c:pt>
                <c:pt idx="185">
                  <c:v>11.725</c:v>
                </c:pt>
                <c:pt idx="186">
                  <c:v>6.4</c:v>
                </c:pt>
                <c:pt idx="187">
                  <c:v>8.8000000000000007</c:v>
                </c:pt>
                <c:pt idx="188">
                  <c:v>8.8000000000000007</c:v>
                </c:pt>
                <c:pt idx="189">
                  <c:v>24.428571428571427</c:v>
                </c:pt>
                <c:pt idx="190">
                  <c:v>6.4</c:v>
                </c:pt>
                <c:pt idx="191">
                  <c:v>5.8</c:v>
                </c:pt>
                <c:pt idx="192">
                  <c:v>6.65</c:v>
                </c:pt>
                <c:pt idx="193">
                  <c:v>15.4</c:v>
                </c:pt>
                <c:pt idx="194">
                  <c:v>9.35</c:v>
                </c:pt>
                <c:pt idx="195">
                  <c:v>11.05</c:v>
                </c:pt>
                <c:pt idx="196">
                  <c:v>22.566666666666666</c:v>
                </c:pt>
                <c:pt idx="197">
                  <c:v>8.1999999999999993</c:v>
                </c:pt>
                <c:pt idx="198">
                  <c:v>7.3</c:v>
                </c:pt>
                <c:pt idx="199">
                  <c:v>15.1</c:v>
                </c:pt>
                <c:pt idx="200">
                  <c:v>17.350000000000001</c:v>
                </c:pt>
                <c:pt idx="201">
                  <c:v>12.7</c:v>
                </c:pt>
                <c:pt idx="202">
                  <c:v>5.5</c:v>
                </c:pt>
                <c:pt idx="203">
                  <c:v>11.2</c:v>
                </c:pt>
                <c:pt idx="204">
                  <c:v>17.350000000000001</c:v>
                </c:pt>
                <c:pt idx="205">
                  <c:v>12.7</c:v>
                </c:pt>
                <c:pt idx="206">
                  <c:v>5.5</c:v>
                </c:pt>
                <c:pt idx="207">
                  <c:v>11.2</c:v>
                </c:pt>
                <c:pt idx="208">
                  <c:v>7.8</c:v>
                </c:pt>
                <c:pt idx="209">
                  <c:v>7.9</c:v>
                </c:pt>
                <c:pt idx="210">
                  <c:v>16.733333333333331</c:v>
                </c:pt>
                <c:pt idx="211">
                  <c:v>6.2</c:v>
                </c:pt>
                <c:pt idx="212">
                  <c:v>7.5</c:v>
                </c:pt>
                <c:pt idx="213">
                  <c:v>4.45</c:v>
                </c:pt>
                <c:pt idx="214">
                  <c:v>5.65</c:v>
                </c:pt>
                <c:pt idx="215">
                  <c:v>11.2</c:v>
                </c:pt>
                <c:pt idx="216">
                  <c:v>45.6</c:v>
                </c:pt>
                <c:pt idx="217">
                  <c:v>21.919999999999998</c:v>
                </c:pt>
                <c:pt idx="218">
                  <c:v>11.35</c:v>
                </c:pt>
                <c:pt idx="219">
                  <c:v>14.89</c:v>
                </c:pt>
                <c:pt idx="220">
                  <c:v>11.7</c:v>
                </c:pt>
                <c:pt idx="221">
                  <c:v>8.6999999999999993</c:v>
                </c:pt>
                <c:pt idx="222">
                  <c:v>10.3</c:v>
                </c:pt>
                <c:pt idx="223">
                  <c:v>6.9</c:v>
                </c:pt>
                <c:pt idx="224">
                  <c:v>7.9</c:v>
                </c:pt>
                <c:pt idx="225">
                  <c:v>8.3000000000000007</c:v>
                </c:pt>
                <c:pt idx="226">
                  <c:v>6.6</c:v>
                </c:pt>
                <c:pt idx="227">
                  <c:v>6.8</c:v>
                </c:pt>
                <c:pt idx="228">
                  <c:v>10.3</c:v>
                </c:pt>
                <c:pt idx="229">
                  <c:v>13.2</c:v>
                </c:pt>
                <c:pt idx="230">
                  <c:v>9.1333333333333346</c:v>
                </c:pt>
                <c:pt idx="231">
                  <c:v>15.3</c:v>
                </c:pt>
                <c:pt idx="232">
                  <c:v>6.5400000000000009</c:v>
                </c:pt>
                <c:pt idx="233">
                  <c:v>14.3</c:v>
                </c:pt>
                <c:pt idx="234">
                  <c:v>13.05</c:v>
                </c:pt>
                <c:pt idx="235">
                  <c:v>13.4</c:v>
                </c:pt>
                <c:pt idx="236">
                  <c:v>18.600000000000001</c:v>
                </c:pt>
                <c:pt idx="237">
                  <c:v>14.45</c:v>
                </c:pt>
                <c:pt idx="238">
                  <c:v>8.6999999999999993</c:v>
                </c:pt>
                <c:pt idx="239">
                  <c:v>14.02</c:v>
                </c:pt>
                <c:pt idx="240">
                  <c:v>14.3</c:v>
                </c:pt>
                <c:pt idx="241">
                  <c:v>6.7666666666666675</c:v>
                </c:pt>
                <c:pt idx="242">
                  <c:v>9.172727272727272</c:v>
                </c:pt>
                <c:pt idx="243">
                  <c:v>5.3666666666666671</c:v>
                </c:pt>
                <c:pt idx="244">
                  <c:v>7.95</c:v>
                </c:pt>
                <c:pt idx="245">
                  <c:v>8.0500000000000007</c:v>
                </c:pt>
                <c:pt idx="246">
                  <c:v>4.92</c:v>
                </c:pt>
                <c:pt idx="247">
                  <c:v>8.9</c:v>
                </c:pt>
                <c:pt idx="248">
                  <c:v>5.25</c:v>
                </c:pt>
                <c:pt idx="249">
                  <c:v>7.0250000000000004</c:v>
                </c:pt>
                <c:pt idx="250">
                  <c:v>5.0666666666666664</c:v>
                </c:pt>
                <c:pt idx="251">
                  <c:v>13.323076923076922</c:v>
                </c:pt>
                <c:pt idx="252">
                  <c:v>10.620000000000001</c:v>
                </c:pt>
                <c:pt idx="253">
                  <c:v>5.0666666666666664</c:v>
                </c:pt>
                <c:pt idx="254">
                  <c:v>5.9</c:v>
                </c:pt>
                <c:pt idx="255">
                  <c:v>13.2</c:v>
                </c:pt>
                <c:pt idx="256">
                  <c:v>18.899999999999999</c:v>
                </c:pt>
                <c:pt idx="257">
                  <c:v>13.84</c:v>
                </c:pt>
                <c:pt idx="258">
                  <c:v>9.65</c:v>
                </c:pt>
                <c:pt idx="259">
                  <c:v>6.125</c:v>
                </c:pt>
                <c:pt idx="260">
                  <c:v>9.75</c:v>
                </c:pt>
                <c:pt idx="261">
                  <c:v>8.5500000000000007</c:v>
                </c:pt>
                <c:pt idx="262">
                  <c:v>11.875</c:v>
                </c:pt>
                <c:pt idx="263">
                  <c:v>12.2</c:v>
                </c:pt>
                <c:pt idx="264">
                  <c:v>5.4249999999999998</c:v>
                </c:pt>
                <c:pt idx="265">
                  <c:v>10.866666666666667</c:v>
                </c:pt>
                <c:pt idx="266">
                  <c:v>19.399999999999999</c:v>
                </c:pt>
                <c:pt idx="267">
                  <c:v>6.7333333333333325</c:v>
                </c:pt>
                <c:pt idx="268">
                  <c:v>5.3</c:v>
                </c:pt>
                <c:pt idx="269">
                  <c:v>12.24</c:v>
                </c:pt>
                <c:pt idx="270">
                  <c:v>17.399999999999999</c:v>
                </c:pt>
                <c:pt idx="271">
                  <c:v>8.1150000000000002</c:v>
                </c:pt>
                <c:pt idx="272">
                  <c:v>5.7</c:v>
                </c:pt>
                <c:pt idx="273">
                  <c:v>10.85</c:v>
                </c:pt>
                <c:pt idx="274">
                  <c:v>9.65</c:v>
                </c:pt>
                <c:pt idx="275">
                  <c:v>9.6818181818181817</c:v>
                </c:pt>
                <c:pt idx="276">
                  <c:v>8.0500000000000007</c:v>
                </c:pt>
                <c:pt idx="277">
                  <c:v>6.3</c:v>
                </c:pt>
                <c:pt idx="278">
                  <c:v>8.1</c:v>
                </c:pt>
                <c:pt idx="279">
                  <c:v>5.7249999999999996</c:v>
                </c:pt>
                <c:pt idx="280">
                  <c:v>8.4749999999999996</c:v>
                </c:pt>
                <c:pt idx="281">
                  <c:v>10.525</c:v>
                </c:pt>
                <c:pt idx="282">
                  <c:v>15.275</c:v>
                </c:pt>
                <c:pt idx="283">
                  <c:v>8.2750000000000004</c:v>
                </c:pt>
                <c:pt idx="284">
                  <c:v>10.199999999999999</c:v>
                </c:pt>
                <c:pt idx="285">
                  <c:v>8.9</c:v>
                </c:pt>
                <c:pt idx="286">
                  <c:v>7</c:v>
                </c:pt>
                <c:pt idx="287">
                  <c:v>12.8</c:v>
                </c:pt>
                <c:pt idx="288">
                  <c:v>10.595000000000001</c:v>
                </c:pt>
                <c:pt idx="289">
                  <c:v>21.2</c:v>
                </c:pt>
                <c:pt idx="290">
                  <c:v>23.695454545454545</c:v>
                </c:pt>
                <c:pt idx="291">
                  <c:v>4.75</c:v>
                </c:pt>
                <c:pt idx="292">
                  <c:v>9.1</c:v>
                </c:pt>
                <c:pt idx="293">
                  <c:v>6.3</c:v>
                </c:pt>
                <c:pt idx="294">
                  <c:v>9.6</c:v>
                </c:pt>
                <c:pt idx="295">
                  <c:v>14.2</c:v>
                </c:pt>
                <c:pt idx="296">
                  <c:v>11.395454545454545</c:v>
                </c:pt>
                <c:pt idx="297">
                  <c:v>14.3</c:v>
                </c:pt>
                <c:pt idx="298">
                  <c:v>12</c:v>
                </c:pt>
                <c:pt idx="299">
                  <c:v>7.6</c:v>
                </c:pt>
              </c:numCache>
            </c:numRef>
          </c:yVal>
          <c:smooth val="0"/>
          <c:extLst>
            <c:ext xmlns:c16="http://schemas.microsoft.com/office/drawing/2014/chart" uri="{C3380CC4-5D6E-409C-BE32-E72D297353CC}">
              <c16:uniqueId val="{00000000-2D8F-4844-9A32-B41247E81656}"/>
            </c:ext>
          </c:extLst>
        </c:ser>
        <c:dLbls>
          <c:showLegendKey val="0"/>
          <c:showVal val="0"/>
          <c:showCatName val="0"/>
          <c:showSerName val="0"/>
          <c:showPercent val="0"/>
          <c:showBubbleSize val="0"/>
        </c:dLbls>
        <c:axId val="2113808768"/>
        <c:axId val="2113813120"/>
      </c:scatterChart>
      <c:valAx>
        <c:axId val="21138087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Race</a:t>
                </a:r>
                <a:r>
                  <a:rPr lang="en-US" baseline="0"/>
                  <a:t> number</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813120"/>
        <c:crosses val="autoZero"/>
        <c:crossBetween val="midCat"/>
      </c:valAx>
      <c:valAx>
        <c:axId val="2113813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Mean</a:t>
                </a:r>
                <a:r>
                  <a:rPr lang="en-US" baseline="0"/>
                  <a:t> of odds</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808768"/>
        <c:crosses val="autoZero"/>
        <c:crossBetween val="midCat"/>
      </c:valAx>
      <c:spPr>
        <a:noFill/>
        <a:ln>
          <a:noFill/>
        </a:ln>
        <a:effectLst/>
      </c:spPr>
    </c:plotArea>
    <c:legend>
      <c:legendPos val="b"/>
      <c:legendEntry>
        <c:idx val="0"/>
        <c:delete val="1"/>
      </c:legendEntry>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a:t>
            </a:r>
            <a:r>
              <a:rPr lang="en-US" baseline="0"/>
              <a:t> distribution of odds within a race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'S2'!$I$7</c:f>
              <c:strCache>
                <c:ptCount val="1"/>
                <c:pt idx="0">
                  <c:v>Standard deviation</c:v>
                </c:pt>
              </c:strCache>
            </c:strRef>
          </c:tx>
          <c:spPr>
            <a:ln w="31750" cap="rnd">
              <a:noFill/>
              <a:round/>
            </a:ln>
            <a:effectLst/>
          </c:spPr>
          <c:marker>
            <c:symbol val="circle"/>
            <c:size val="5"/>
            <c:spPr>
              <a:solidFill>
                <a:schemeClr val="accent2"/>
              </a:solidFill>
              <a:ln w="9525">
                <a:solidFill>
                  <a:schemeClr val="accent2"/>
                </a:solidFill>
              </a:ln>
              <a:effectLst/>
            </c:spPr>
          </c:marker>
          <c:trendline>
            <c:name>8.9624</c:name>
            <c:spPr>
              <a:ln w="19050" cap="rnd">
                <a:solidFill>
                  <a:srgbClr val="811B7F"/>
                </a:solidFill>
                <a:prstDash val="solid"/>
              </a:ln>
              <a:effectLst/>
            </c:spPr>
            <c:trendlineType val="linear"/>
            <c:dispRSqr val="0"/>
            <c:dispEq val="0"/>
          </c:trendline>
          <c:xVal>
            <c:numRef>
              <c:f>'S2'!$B$8:$B$307</c:f>
              <c:numCache>
                <c:formatCode>0</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numCache>
            </c:numRef>
          </c:xVal>
          <c:yVal>
            <c:numRef>
              <c:f>'S2'!$I$8:$I$307</c:f>
              <c:numCache>
                <c:formatCode>0.0000</c:formatCode>
                <c:ptCount val="300"/>
                <c:pt idx="0">
                  <c:v>8.777243302996677</c:v>
                </c:pt>
                <c:pt idx="1">
                  <c:v>5.0732322980929245</c:v>
                </c:pt>
                <c:pt idx="2">
                  <c:v>4.2237424163885748</c:v>
                </c:pt>
                <c:pt idx="3">
                  <c:v>7.678541528180987</c:v>
                </c:pt>
                <c:pt idx="4">
                  <c:v>24.257421544756152</c:v>
                </c:pt>
                <c:pt idx="5">
                  <c:v>11.623682721065643</c:v>
                </c:pt>
                <c:pt idx="6">
                  <c:v>8.3280816785406486</c:v>
                </c:pt>
                <c:pt idx="7">
                  <c:v>18.094474294656919</c:v>
                </c:pt>
                <c:pt idx="8">
                  <c:v>7.9246451024635798</c:v>
                </c:pt>
                <c:pt idx="9">
                  <c:v>17.647662734764623</c:v>
                </c:pt>
                <c:pt idx="10">
                  <c:v>4.0373258476372698</c:v>
                </c:pt>
                <c:pt idx="11">
                  <c:v>5.8536313515628908</c:v>
                </c:pt>
                <c:pt idx="12">
                  <c:v>11.558979193683152</c:v>
                </c:pt>
                <c:pt idx="13">
                  <c:v>4.7444704657105836</c:v>
                </c:pt>
                <c:pt idx="14">
                  <c:v>5.1742149162940656</c:v>
                </c:pt>
                <c:pt idx="15">
                  <c:v>4.0199502484483558</c:v>
                </c:pt>
                <c:pt idx="16">
                  <c:v>5.2144031297934763</c:v>
                </c:pt>
                <c:pt idx="17">
                  <c:v>3.6146144688285169</c:v>
                </c:pt>
                <c:pt idx="18">
                  <c:v>3.7659527347007407</c:v>
                </c:pt>
                <c:pt idx="19">
                  <c:v>8.5413373920273425</c:v>
                </c:pt>
                <c:pt idx="20">
                  <c:v>9.7401437361057468</c:v>
                </c:pt>
                <c:pt idx="21">
                  <c:v>9.0191130384312181</c:v>
                </c:pt>
                <c:pt idx="22">
                  <c:v>6.9245938509056257</c:v>
                </c:pt>
                <c:pt idx="23">
                  <c:v>7.4726166769077622</c:v>
                </c:pt>
                <c:pt idx="24">
                  <c:v>2.4494897427831779</c:v>
                </c:pt>
                <c:pt idx="25">
                  <c:v>12.395967086113128</c:v>
                </c:pt>
                <c:pt idx="26">
                  <c:v>12.981078537625445</c:v>
                </c:pt>
                <c:pt idx="27">
                  <c:v>2.2360679774997898</c:v>
                </c:pt>
                <c:pt idx="28">
                  <c:v>1.8527323572227048</c:v>
                </c:pt>
                <c:pt idx="29">
                  <c:v>3.919999999999999</c:v>
                </c:pt>
                <c:pt idx="30">
                  <c:v>0.70710678118654757</c:v>
                </c:pt>
                <c:pt idx="31">
                  <c:v>3.1658174299855011</c:v>
                </c:pt>
                <c:pt idx="32">
                  <c:v>5.8309518948453007</c:v>
                </c:pt>
                <c:pt idx="33">
                  <c:v>2.9086079144497976</c:v>
                </c:pt>
                <c:pt idx="34">
                  <c:v>2.5219040425836985</c:v>
                </c:pt>
                <c:pt idx="35">
                  <c:v>3.9357337308308855</c:v>
                </c:pt>
                <c:pt idx="36">
                  <c:v>6.675327707311455</c:v>
                </c:pt>
                <c:pt idx="37">
                  <c:v>38.367499266957708</c:v>
                </c:pt>
                <c:pt idx="38">
                  <c:v>4.8518037882832816</c:v>
                </c:pt>
                <c:pt idx="39">
                  <c:v>2.6828156850592624</c:v>
                </c:pt>
                <c:pt idx="40">
                  <c:v>0.6539410438937816</c:v>
                </c:pt>
                <c:pt idx="41">
                  <c:v>65.800352582641992</c:v>
                </c:pt>
                <c:pt idx="42">
                  <c:v>11.571084650973736</c:v>
                </c:pt>
                <c:pt idx="43">
                  <c:v>5.2383203414835178</c:v>
                </c:pt>
                <c:pt idx="44">
                  <c:v>5.3232978500174122</c:v>
                </c:pt>
                <c:pt idx="45">
                  <c:v>4.6505376033314691</c:v>
                </c:pt>
                <c:pt idx="46">
                  <c:v>2.925747767665559</c:v>
                </c:pt>
                <c:pt idx="47">
                  <c:v>17.096490868011482</c:v>
                </c:pt>
                <c:pt idx="48">
                  <c:v>5.89576118919347</c:v>
                </c:pt>
                <c:pt idx="49">
                  <c:v>24.59697361691294</c:v>
                </c:pt>
                <c:pt idx="50">
                  <c:v>1.6911534525287764</c:v>
                </c:pt>
                <c:pt idx="51">
                  <c:v>7.4263045991933296</c:v>
                </c:pt>
                <c:pt idx="52">
                  <c:v>7.0274066656515943</c:v>
                </c:pt>
                <c:pt idx="53">
                  <c:v>4.2941821107167781</c:v>
                </c:pt>
                <c:pt idx="54">
                  <c:v>4.6473110504893045</c:v>
                </c:pt>
                <c:pt idx="55">
                  <c:v>9.972963451251589</c:v>
                </c:pt>
                <c:pt idx="56">
                  <c:v>0.74246212024587488</c:v>
                </c:pt>
                <c:pt idx="57">
                  <c:v>14.645306415367349</c:v>
                </c:pt>
                <c:pt idx="58">
                  <c:v>41.317324203989571</c:v>
                </c:pt>
                <c:pt idx="59">
                  <c:v>4.0461229728112684</c:v>
                </c:pt>
                <c:pt idx="60">
                  <c:v>3.9702015062210632</c:v>
                </c:pt>
                <c:pt idx="61">
                  <c:v>13.564086568746323</c:v>
                </c:pt>
                <c:pt idx="62">
                  <c:v>1.3482498944104442</c:v>
                </c:pt>
                <c:pt idx="63">
                  <c:v>20.023033611318741</c:v>
                </c:pt>
                <c:pt idx="64">
                  <c:v>8.2121860670591236</c:v>
                </c:pt>
                <c:pt idx="65">
                  <c:v>4.2906875905849873</c:v>
                </c:pt>
                <c:pt idx="66">
                  <c:v>0.67823299831252681</c:v>
                </c:pt>
                <c:pt idx="67">
                  <c:v>1.8734993995195195</c:v>
                </c:pt>
                <c:pt idx="68">
                  <c:v>2.8913664589601922</c:v>
                </c:pt>
                <c:pt idx="69">
                  <c:v>4.1761226035642203</c:v>
                </c:pt>
                <c:pt idx="70">
                  <c:v>11.772425408555367</c:v>
                </c:pt>
                <c:pt idx="71">
                  <c:v>20.070266565245216</c:v>
                </c:pt>
                <c:pt idx="72">
                  <c:v>3.8678159211627432</c:v>
                </c:pt>
                <c:pt idx="73">
                  <c:v>11.054410884348384</c:v>
                </c:pt>
                <c:pt idx="74">
                  <c:v>6.7646138101151054</c:v>
                </c:pt>
                <c:pt idx="75">
                  <c:v>8.4994117443503114</c:v>
                </c:pt>
                <c:pt idx="76">
                  <c:v>23.7310899492104</c:v>
                </c:pt>
                <c:pt idx="77">
                  <c:v>18.353723697215205</c:v>
                </c:pt>
                <c:pt idx="78">
                  <c:v>2.0396078054371141</c:v>
                </c:pt>
                <c:pt idx="79">
                  <c:v>18.468892765945661</c:v>
                </c:pt>
                <c:pt idx="80">
                  <c:v>7.5725605622792989</c:v>
                </c:pt>
                <c:pt idx="81">
                  <c:v>9.4829531265318412</c:v>
                </c:pt>
                <c:pt idx="82">
                  <c:v>4.7159304490206386</c:v>
                </c:pt>
                <c:pt idx="83">
                  <c:v>6.1209149642843439</c:v>
                </c:pt>
                <c:pt idx="84">
                  <c:v>3.1658332236553459</c:v>
                </c:pt>
                <c:pt idx="85">
                  <c:v>6.3055531081737781</c:v>
                </c:pt>
                <c:pt idx="86">
                  <c:v>6.7963225350184784</c:v>
                </c:pt>
                <c:pt idx="87">
                  <c:v>7.8668608733089975</c:v>
                </c:pt>
                <c:pt idx="88">
                  <c:v>2.7351055681885126</c:v>
                </c:pt>
                <c:pt idx="89">
                  <c:v>1.1832159566199232</c:v>
                </c:pt>
                <c:pt idx="90">
                  <c:v>4.3895299967603227</c:v>
                </c:pt>
                <c:pt idx="91">
                  <c:v>37.152899741254032</c:v>
                </c:pt>
                <c:pt idx="92">
                  <c:v>3.7894590642992831</c:v>
                </c:pt>
                <c:pt idx="93">
                  <c:v>2.5475478405713994</c:v>
                </c:pt>
                <c:pt idx="94">
                  <c:v>2.0396078054371141</c:v>
                </c:pt>
                <c:pt idx="95">
                  <c:v>6.8025031853558779</c:v>
                </c:pt>
                <c:pt idx="96">
                  <c:v>11.838074167701434</c:v>
                </c:pt>
                <c:pt idx="97">
                  <c:v>5.3814496188294845</c:v>
                </c:pt>
                <c:pt idx="98">
                  <c:v>3.878143885933063</c:v>
                </c:pt>
                <c:pt idx="99">
                  <c:v>18.208789086592223</c:v>
                </c:pt>
                <c:pt idx="100">
                  <c:v>3.5738634557016864</c:v>
                </c:pt>
                <c:pt idx="101">
                  <c:v>3.2496153618543842</c:v>
                </c:pt>
                <c:pt idx="102">
                  <c:v>4.5953623765597458</c:v>
                </c:pt>
                <c:pt idx="103">
                  <c:v>8.5498537999196209</c:v>
                </c:pt>
                <c:pt idx="104">
                  <c:v>10.959014554237985</c:v>
                </c:pt>
                <c:pt idx="105">
                  <c:v>11.611416795550834</c:v>
                </c:pt>
                <c:pt idx="106">
                  <c:v>2.6532998322843198</c:v>
                </c:pt>
                <c:pt idx="107">
                  <c:v>11.541230437002806</c:v>
                </c:pt>
                <c:pt idx="108">
                  <c:v>3.9293765408776999</c:v>
                </c:pt>
                <c:pt idx="109">
                  <c:v>4.6754678910243834</c:v>
                </c:pt>
                <c:pt idx="110">
                  <c:v>10.27587465863612</c:v>
                </c:pt>
                <c:pt idx="111">
                  <c:v>7.6164296097318456</c:v>
                </c:pt>
                <c:pt idx="112">
                  <c:v>4</c:v>
                </c:pt>
                <c:pt idx="113">
                  <c:v>5.3495586526159116</c:v>
                </c:pt>
                <c:pt idx="114">
                  <c:v>24.446932322890738</c:v>
                </c:pt>
                <c:pt idx="115">
                  <c:v>3.5777087639996634</c:v>
                </c:pt>
                <c:pt idx="116">
                  <c:v>24.401844192601509</c:v>
                </c:pt>
                <c:pt idx="117">
                  <c:v>8.3090312311363963</c:v>
                </c:pt>
                <c:pt idx="118">
                  <c:v>1.7606816861659009</c:v>
                </c:pt>
                <c:pt idx="119">
                  <c:v>24.446063077722762</c:v>
                </c:pt>
                <c:pt idx="120">
                  <c:v>4.0865633483405102</c:v>
                </c:pt>
                <c:pt idx="121">
                  <c:v>7.3907036200892264</c:v>
                </c:pt>
                <c:pt idx="122">
                  <c:v>13.209939299700631</c:v>
                </c:pt>
                <c:pt idx="123">
                  <c:v>3.6863080700749902</c:v>
                </c:pt>
                <c:pt idx="124">
                  <c:v>8.4817215233701244</c:v>
                </c:pt>
                <c:pt idx="125">
                  <c:v>2.1527759856623372</c:v>
                </c:pt>
                <c:pt idx="126">
                  <c:v>2.6679163738351646</c:v>
                </c:pt>
                <c:pt idx="127">
                  <c:v>6.2289646009589745</c:v>
                </c:pt>
                <c:pt idx="128">
                  <c:v>4.6216880033165371</c:v>
                </c:pt>
                <c:pt idx="129">
                  <c:v>8.2316462509026707</c:v>
                </c:pt>
                <c:pt idx="130">
                  <c:v>5.4636170355462417</c:v>
                </c:pt>
                <c:pt idx="131">
                  <c:v>14.143070610054655</c:v>
                </c:pt>
                <c:pt idx="132">
                  <c:v>3.2553801621316056</c:v>
                </c:pt>
                <c:pt idx="133">
                  <c:v>3.3749074061372411</c:v>
                </c:pt>
                <c:pt idx="134">
                  <c:v>6.8439754529074692</c:v>
                </c:pt>
                <c:pt idx="135">
                  <c:v>5.9276892631108797</c:v>
                </c:pt>
                <c:pt idx="136">
                  <c:v>7.5986297155289133</c:v>
                </c:pt>
                <c:pt idx="137">
                  <c:v>6.0530983801686222</c:v>
                </c:pt>
                <c:pt idx="138">
                  <c:v>7.1835958674452778</c:v>
                </c:pt>
                <c:pt idx="139">
                  <c:v>3.1368774282716245</c:v>
                </c:pt>
                <c:pt idx="140">
                  <c:v>5.8075621200102345</c:v>
                </c:pt>
                <c:pt idx="141">
                  <c:v>8.6023252670426267</c:v>
                </c:pt>
                <c:pt idx="142">
                  <c:v>7.1892280531361639</c:v>
                </c:pt>
                <c:pt idx="143">
                  <c:v>18.137254478007414</c:v>
                </c:pt>
                <c:pt idx="144">
                  <c:v>10.648943609579309</c:v>
                </c:pt>
                <c:pt idx="145">
                  <c:v>57.31352370950507</c:v>
                </c:pt>
                <c:pt idx="146">
                  <c:v>23.648255749631939</c:v>
                </c:pt>
                <c:pt idx="147">
                  <c:v>1.4204850501774997</c:v>
                </c:pt>
                <c:pt idx="148">
                  <c:v>2.0149441679609885</c:v>
                </c:pt>
                <c:pt idx="149">
                  <c:v>8.3860837105290109</c:v>
                </c:pt>
                <c:pt idx="150">
                  <c:v>11.70712561320911</c:v>
                </c:pt>
                <c:pt idx="151">
                  <c:v>6.5276335681470359</c:v>
                </c:pt>
                <c:pt idx="152">
                  <c:v>3.6055512754639891</c:v>
                </c:pt>
                <c:pt idx="153">
                  <c:v>6.2</c:v>
                </c:pt>
                <c:pt idx="154">
                  <c:v>9.7712218713681942</c:v>
                </c:pt>
                <c:pt idx="155">
                  <c:v>5.380528100904975</c:v>
                </c:pt>
                <c:pt idx="156">
                  <c:v>5.96992462263972</c:v>
                </c:pt>
                <c:pt idx="157">
                  <c:v>2.4166091947189146</c:v>
                </c:pt>
                <c:pt idx="158">
                  <c:v>7.0719516401061453</c:v>
                </c:pt>
                <c:pt idx="159">
                  <c:v>11.679231329348882</c:v>
                </c:pt>
                <c:pt idx="160">
                  <c:v>2.3685438564654024</c:v>
                </c:pt>
                <c:pt idx="161">
                  <c:v>11.981652640600128</c:v>
                </c:pt>
                <c:pt idx="162">
                  <c:v>41.711949352074164</c:v>
                </c:pt>
                <c:pt idx="163">
                  <c:v>9.5885348202944964</c:v>
                </c:pt>
                <c:pt idx="164">
                  <c:v>38.926083799940628</c:v>
                </c:pt>
                <c:pt idx="165">
                  <c:v>14.317850552525142</c:v>
                </c:pt>
                <c:pt idx="166">
                  <c:v>17.315888657530689</c:v>
                </c:pt>
                <c:pt idx="167">
                  <c:v>8.6942509740632641</c:v>
                </c:pt>
                <c:pt idx="168">
                  <c:v>8.9722411420509136</c:v>
                </c:pt>
                <c:pt idx="169">
                  <c:v>5.6089214649520631</c:v>
                </c:pt>
                <c:pt idx="170">
                  <c:v>8.7076116128362084</c:v>
                </c:pt>
                <c:pt idx="171">
                  <c:v>17.775755961421162</c:v>
                </c:pt>
                <c:pt idx="172">
                  <c:v>8.9722411420509136</c:v>
                </c:pt>
                <c:pt idx="173">
                  <c:v>5.6089214649520631</c:v>
                </c:pt>
                <c:pt idx="174">
                  <c:v>8.7076116128362084</c:v>
                </c:pt>
                <c:pt idx="175">
                  <c:v>17.010584939971935</c:v>
                </c:pt>
                <c:pt idx="176">
                  <c:v>6.6530068390164763</c:v>
                </c:pt>
                <c:pt idx="177">
                  <c:v>3.9191835884530848</c:v>
                </c:pt>
                <c:pt idx="178">
                  <c:v>3.6932370625238775</c:v>
                </c:pt>
                <c:pt idx="179">
                  <c:v>12.387090053761618</c:v>
                </c:pt>
                <c:pt idx="180">
                  <c:v>3.6592348927063973</c:v>
                </c:pt>
                <c:pt idx="181">
                  <c:v>24.935484755664969</c:v>
                </c:pt>
                <c:pt idx="182">
                  <c:v>19.259023858960248</c:v>
                </c:pt>
                <c:pt idx="183">
                  <c:v>0.70710678118654757</c:v>
                </c:pt>
                <c:pt idx="184">
                  <c:v>2.2360679774997898</c:v>
                </c:pt>
                <c:pt idx="185">
                  <c:v>9.4254973343585426</c:v>
                </c:pt>
                <c:pt idx="186">
                  <c:v>3.6006943774777662</c:v>
                </c:pt>
                <c:pt idx="187">
                  <c:v>4.5343136195018534</c:v>
                </c:pt>
                <c:pt idx="188">
                  <c:v>5.491812087098392</c:v>
                </c:pt>
                <c:pt idx="189">
                  <c:v>28.664420098649074</c:v>
                </c:pt>
                <c:pt idx="190">
                  <c:v>3.8652296180175374</c:v>
                </c:pt>
                <c:pt idx="191">
                  <c:v>3.4146742157927745</c:v>
                </c:pt>
                <c:pt idx="192">
                  <c:v>2.7092434368288134</c:v>
                </c:pt>
                <c:pt idx="193">
                  <c:v>17.41665869218318</c:v>
                </c:pt>
                <c:pt idx="194">
                  <c:v>6.3316664473106918</c:v>
                </c:pt>
                <c:pt idx="195">
                  <c:v>7.8300702423413799</c:v>
                </c:pt>
                <c:pt idx="196">
                  <c:v>38.731031199514661</c:v>
                </c:pt>
                <c:pt idx="197">
                  <c:v>8.5650452421455423</c:v>
                </c:pt>
                <c:pt idx="198">
                  <c:v>5.0358713248056688</c:v>
                </c:pt>
                <c:pt idx="199">
                  <c:v>10.480458005259122</c:v>
                </c:pt>
                <c:pt idx="200">
                  <c:v>16.866831356244717</c:v>
                </c:pt>
                <c:pt idx="201">
                  <c:v>11.061645447219867</c:v>
                </c:pt>
                <c:pt idx="202">
                  <c:v>2.4899799195977463</c:v>
                </c:pt>
                <c:pt idx="203">
                  <c:v>7.8841613377708093</c:v>
                </c:pt>
                <c:pt idx="204">
                  <c:v>16.866831356244717</c:v>
                </c:pt>
                <c:pt idx="205">
                  <c:v>11.061645447219867</c:v>
                </c:pt>
                <c:pt idx="206">
                  <c:v>2.4899799195977463</c:v>
                </c:pt>
                <c:pt idx="207">
                  <c:v>7.8841613377708093</c:v>
                </c:pt>
                <c:pt idx="208">
                  <c:v>4.2731721238442999</c:v>
                </c:pt>
                <c:pt idx="209">
                  <c:v>3.4698703145794942</c:v>
                </c:pt>
                <c:pt idx="210">
                  <c:v>14.430908187328722</c:v>
                </c:pt>
                <c:pt idx="211">
                  <c:v>3.0099833886584824</c:v>
                </c:pt>
                <c:pt idx="212">
                  <c:v>5.440588203494177</c:v>
                </c:pt>
                <c:pt idx="213">
                  <c:v>2.3579652245103193</c:v>
                </c:pt>
                <c:pt idx="214">
                  <c:v>3.5482389998420345</c:v>
                </c:pt>
                <c:pt idx="215">
                  <c:v>8.1338797630651012</c:v>
                </c:pt>
                <c:pt idx="216">
                  <c:v>44.495393019952076</c:v>
                </c:pt>
                <c:pt idx="217">
                  <c:v>23.613674004694825</c:v>
                </c:pt>
                <c:pt idx="218">
                  <c:v>12.024558203942464</c:v>
                </c:pt>
                <c:pt idx="219">
                  <c:v>25.577106951334425</c:v>
                </c:pt>
                <c:pt idx="220">
                  <c:v>7.7691698398220126</c:v>
                </c:pt>
                <c:pt idx="221">
                  <c:v>5.5461698495448193</c:v>
                </c:pt>
                <c:pt idx="222">
                  <c:v>3.5156791662493889</c:v>
                </c:pt>
                <c:pt idx="223">
                  <c:v>3.878143885933063</c:v>
                </c:pt>
                <c:pt idx="224">
                  <c:v>2.9732137494637012</c:v>
                </c:pt>
                <c:pt idx="225">
                  <c:v>3.1240998703626617</c:v>
                </c:pt>
                <c:pt idx="226">
                  <c:v>2.3323807579381204</c:v>
                </c:pt>
                <c:pt idx="227">
                  <c:v>2.925747767665559</c:v>
                </c:pt>
                <c:pt idx="228">
                  <c:v>9.5163018026962547</c:v>
                </c:pt>
                <c:pt idx="229">
                  <c:v>18.523903476319454</c:v>
                </c:pt>
                <c:pt idx="230">
                  <c:v>11.938453277818978</c:v>
                </c:pt>
                <c:pt idx="231">
                  <c:v>17.411490458889499</c:v>
                </c:pt>
                <c:pt idx="232">
                  <c:v>3.7371647006788442</c:v>
                </c:pt>
                <c:pt idx="233">
                  <c:v>9.6829747495281637</c:v>
                </c:pt>
                <c:pt idx="234">
                  <c:v>7.355949972641195</c:v>
                </c:pt>
                <c:pt idx="235">
                  <c:v>7.5259550888907114</c:v>
                </c:pt>
                <c:pt idx="236">
                  <c:v>12.076423311560422</c:v>
                </c:pt>
                <c:pt idx="237">
                  <c:v>11.106754701531857</c:v>
                </c:pt>
                <c:pt idx="238">
                  <c:v>3.8678159211627432</c:v>
                </c:pt>
                <c:pt idx="239">
                  <c:v>10.615158971960808</c:v>
                </c:pt>
                <c:pt idx="240">
                  <c:v>10.80555412739208</c:v>
                </c:pt>
                <c:pt idx="241">
                  <c:v>2.9469381473733773</c:v>
                </c:pt>
                <c:pt idx="242">
                  <c:v>6.061148460577173</c:v>
                </c:pt>
                <c:pt idx="243">
                  <c:v>2.6778930357859898</c:v>
                </c:pt>
                <c:pt idx="244">
                  <c:v>4.2201895692018381</c:v>
                </c:pt>
                <c:pt idx="245">
                  <c:v>5.7758116312774606</c:v>
                </c:pt>
                <c:pt idx="246">
                  <c:v>2.4465485893396846</c:v>
                </c:pt>
                <c:pt idx="247">
                  <c:v>8.2486362509205122</c:v>
                </c:pt>
                <c:pt idx="248">
                  <c:v>2.8106938645110393</c:v>
                </c:pt>
                <c:pt idx="249">
                  <c:v>6.7167700571033402</c:v>
                </c:pt>
                <c:pt idx="250">
                  <c:v>2.9918407563089171</c:v>
                </c:pt>
                <c:pt idx="251">
                  <c:v>11.822493854798386</c:v>
                </c:pt>
                <c:pt idx="252">
                  <c:v>11.55238503513452</c:v>
                </c:pt>
                <c:pt idx="253">
                  <c:v>1.9107880863955355</c:v>
                </c:pt>
                <c:pt idx="254">
                  <c:v>2.6532998322843198</c:v>
                </c:pt>
                <c:pt idx="255">
                  <c:v>9.8468269000729371</c:v>
                </c:pt>
                <c:pt idx="256">
                  <c:v>12.619033243477885</c:v>
                </c:pt>
                <c:pt idx="257">
                  <c:v>12.760188086388066</c:v>
                </c:pt>
                <c:pt idx="258">
                  <c:v>6.5452272687814288</c:v>
                </c:pt>
                <c:pt idx="259">
                  <c:v>4.1003048667141817</c:v>
                </c:pt>
                <c:pt idx="260">
                  <c:v>6.9964276598847217</c:v>
                </c:pt>
                <c:pt idx="261">
                  <c:v>7.0292247083159891</c:v>
                </c:pt>
                <c:pt idx="262">
                  <c:v>14.259645858155103</c:v>
                </c:pt>
                <c:pt idx="263">
                  <c:v>6.9397406291589885</c:v>
                </c:pt>
                <c:pt idx="264">
                  <c:v>3.0471297970385178</c:v>
                </c:pt>
                <c:pt idx="265">
                  <c:v>4.3287154881994461</c:v>
                </c:pt>
                <c:pt idx="266">
                  <c:v>10.725670142233538</c:v>
                </c:pt>
                <c:pt idx="267">
                  <c:v>3.9687669509699246</c:v>
                </c:pt>
                <c:pt idx="268">
                  <c:v>2.7129319932501073</c:v>
                </c:pt>
                <c:pt idx="269">
                  <c:v>11.68205461380831</c:v>
                </c:pt>
                <c:pt idx="270">
                  <c:v>9.891410415102591</c:v>
                </c:pt>
                <c:pt idx="271">
                  <c:v>6.1654602423501199</c:v>
                </c:pt>
                <c:pt idx="272">
                  <c:v>3.3555923471125033</c:v>
                </c:pt>
                <c:pt idx="273">
                  <c:v>6.3079315151640634</c:v>
                </c:pt>
                <c:pt idx="274">
                  <c:v>6.2960304954788775</c:v>
                </c:pt>
                <c:pt idx="275">
                  <c:v>8.9932022078019145</c:v>
                </c:pt>
                <c:pt idx="276">
                  <c:v>8.7241045385758653</c:v>
                </c:pt>
                <c:pt idx="277">
                  <c:v>3.0594117081556709</c:v>
                </c:pt>
                <c:pt idx="278">
                  <c:v>2.4166091947189146</c:v>
                </c:pt>
                <c:pt idx="279">
                  <c:v>2.748181216732259</c:v>
                </c:pt>
                <c:pt idx="280">
                  <c:v>5.5251696806523505</c:v>
                </c:pt>
                <c:pt idx="281">
                  <c:v>8.7379917601242916</c:v>
                </c:pt>
                <c:pt idx="282">
                  <c:v>17.978181220579572</c:v>
                </c:pt>
                <c:pt idx="283">
                  <c:v>8.5251099699651967</c:v>
                </c:pt>
                <c:pt idx="284">
                  <c:v>3.3704599092705432</c:v>
                </c:pt>
                <c:pt idx="285">
                  <c:v>7.0455659815234153</c:v>
                </c:pt>
                <c:pt idx="286">
                  <c:v>4.5934736311423405</c:v>
                </c:pt>
                <c:pt idx="287">
                  <c:v>10.007996802557443</c:v>
                </c:pt>
                <c:pt idx="288">
                  <c:v>11.844454398578264</c:v>
                </c:pt>
                <c:pt idx="289">
                  <c:v>23.519220862945268</c:v>
                </c:pt>
                <c:pt idx="290">
                  <c:v>38.277195809101066</c:v>
                </c:pt>
                <c:pt idx="291">
                  <c:v>2.0124611797498106</c:v>
                </c:pt>
                <c:pt idx="292">
                  <c:v>4.3058100283221972</c:v>
                </c:pt>
                <c:pt idx="293">
                  <c:v>2.5219040425836985</c:v>
                </c:pt>
                <c:pt idx="294">
                  <c:v>5.9949979149287449</c:v>
                </c:pt>
                <c:pt idx="295">
                  <c:v>4.1182520563948</c:v>
                </c:pt>
                <c:pt idx="296">
                  <c:v>11.749974503225371</c:v>
                </c:pt>
                <c:pt idx="297">
                  <c:v>6.1449165982948868</c:v>
                </c:pt>
                <c:pt idx="298">
                  <c:v>4.9396356140913875</c:v>
                </c:pt>
                <c:pt idx="299">
                  <c:v>1.3928388277184118</c:v>
                </c:pt>
              </c:numCache>
            </c:numRef>
          </c:yVal>
          <c:smooth val="0"/>
          <c:extLst>
            <c:ext xmlns:c16="http://schemas.microsoft.com/office/drawing/2014/chart" uri="{C3380CC4-5D6E-409C-BE32-E72D297353CC}">
              <c16:uniqueId val="{00000000-D955-464B-AF5C-BF11FE58F3AC}"/>
            </c:ext>
          </c:extLst>
        </c:ser>
        <c:dLbls>
          <c:showLegendKey val="0"/>
          <c:showVal val="0"/>
          <c:showCatName val="0"/>
          <c:showSerName val="0"/>
          <c:showPercent val="0"/>
          <c:showBubbleSize val="0"/>
        </c:dLbls>
        <c:axId val="2113814208"/>
        <c:axId val="2113814752"/>
      </c:scatterChart>
      <c:valAx>
        <c:axId val="21138142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Race</a:t>
                </a:r>
                <a:r>
                  <a:rPr lang="en-US" sz="1100" baseline="0"/>
                  <a:t> number</a:t>
                </a:r>
              </a:p>
            </c:rich>
          </c:tx>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814752"/>
        <c:crosses val="autoZero"/>
        <c:crossBetween val="midCat"/>
      </c:valAx>
      <c:valAx>
        <c:axId val="2113814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Standard</a:t>
                </a:r>
                <a:r>
                  <a:rPr lang="en-US" sz="1100" baseline="0"/>
                  <a:t> deviation of odds</a:t>
                </a:r>
                <a:endParaRPr lang="en-US" sz="1100"/>
              </a:p>
            </c:rich>
          </c:tx>
          <c:layout>
            <c:manualLayout>
              <c:xMode val="edge"/>
              <c:yMode val="edge"/>
              <c:x val="8.7548638132295704E-3"/>
              <c:y val="0.286797525309336"/>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814208"/>
        <c:crosses val="autoZero"/>
        <c:crossBetween val="midCat"/>
      </c:valAx>
      <c:spPr>
        <a:noFill/>
        <a:ln>
          <a:noFill/>
        </a:ln>
        <a:effectLst/>
      </c:spPr>
    </c:plotArea>
    <c:legend>
      <c:legendPos val="b"/>
      <c:legendEntry>
        <c:idx val="0"/>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Relationship</a:t>
            </a:r>
            <a:r>
              <a:rPr lang="en-GB" baseline="0"/>
              <a:t> between odds and first place position</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4"/>
            </a:solidFill>
            <a:ln>
              <a:noFill/>
            </a:ln>
            <a:effectLst/>
          </c:spPr>
          <c:invertIfNegative val="0"/>
          <c:trendline>
            <c:spPr>
              <a:ln w="19050" cap="rnd">
                <a:solidFill>
                  <a:schemeClr val="accent4"/>
                </a:solidFill>
                <a:prstDash val="sysDot"/>
              </a:ln>
              <a:effectLst/>
            </c:spPr>
            <c:trendlineType val="log"/>
            <c:dispRSqr val="1"/>
            <c:dispEq val="0"/>
            <c:trendlineLbl>
              <c:layout>
                <c:manualLayout>
                  <c:x val="-0.46739307738327401"/>
                  <c:y val="-0.1666042424092810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multiLvlStrRef>
              <c:f>'S3'!$B$9:$F$59</c:f>
              <c:multiLvlStrCache>
                <c:ptCount val="51"/>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lvl>
                <c:lvl>
                  <c:pt idx="0">
                    <c:v>&lt;</c:v>
                  </c:pt>
                  <c:pt idx="1">
                    <c:v>&lt;</c:v>
                  </c:pt>
                  <c:pt idx="2">
                    <c:v>&lt;</c:v>
                  </c:pt>
                  <c:pt idx="3">
                    <c:v>&lt;</c:v>
                  </c:pt>
                  <c:pt idx="4">
                    <c:v>&lt;</c:v>
                  </c:pt>
                  <c:pt idx="5">
                    <c:v>&lt;</c:v>
                  </c:pt>
                  <c:pt idx="6">
                    <c:v>&lt;</c:v>
                  </c:pt>
                  <c:pt idx="7">
                    <c:v>&lt;</c:v>
                  </c:pt>
                  <c:pt idx="8">
                    <c:v>&lt;</c:v>
                  </c:pt>
                  <c:pt idx="9">
                    <c:v>&lt;</c:v>
                  </c:pt>
                  <c:pt idx="10">
                    <c:v>&lt;</c:v>
                  </c:pt>
                  <c:pt idx="11">
                    <c:v>&lt;</c:v>
                  </c:pt>
                  <c:pt idx="12">
                    <c:v>&lt;</c:v>
                  </c:pt>
                  <c:pt idx="13">
                    <c:v>&lt;</c:v>
                  </c:pt>
                  <c:pt idx="14">
                    <c:v>&lt;</c:v>
                  </c:pt>
                  <c:pt idx="15">
                    <c:v>&lt;</c:v>
                  </c:pt>
                  <c:pt idx="16">
                    <c:v>&lt;</c:v>
                  </c:pt>
                  <c:pt idx="17">
                    <c:v>&lt;</c:v>
                  </c:pt>
                  <c:pt idx="18">
                    <c:v>&lt;</c:v>
                  </c:pt>
                  <c:pt idx="19">
                    <c:v>&lt;</c:v>
                  </c:pt>
                  <c:pt idx="20">
                    <c:v>&lt;</c:v>
                  </c:pt>
                  <c:pt idx="21">
                    <c:v>&lt;</c:v>
                  </c:pt>
                  <c:pt idx="22">
                    <c:v>&lt;</c:v>
                  </c:pt>
                  <c:pt idx="23">
                    <c:v>&lt;</c:v>
                  </c:pt>
                  <c:pt idx="24">
                    <c:v>&lt;</c:v>
                  </c:pt>
                  <c:pt idx="25">
                    <c:v>&lt;</c:v>
                  </c:pt>
                  <c:pt idx="26">
                    <c:v>&lt;</c:v>
                  </c:pt>
                  <c:pt idx="27">
                    <c:v>&lt;</c:v>
                  </c:pt>
                  <c:pt idx="28">
                    <c:v>&lt;</c:v>
                  </c:pt>
                  <c:pt idx="29">
                    <c:v>&lt;</c:v>
                  </c:pt>
                  <c:pt idx="30">
                    <c:v>&lt;</c:v>
                  </c:pt>
                  <c:pt idx="31">
                    <c:v>&lt;</c:v>
                  </c:pt>
                  <c:pt idx="32">
                    <c:v>&lt;</c:v>
                  </c:pt>
                  <c:pt idx="33">
                    <c:v>&lt;</c:v>
                  </c:pt>
                  <c:pt idx="34">
                    <c:v>&lt;</c:v>
                  </c:pt>
                  <c:pt idx="35">
                    <c:v>&lt;</c:v>
                  </c:pt>
                  <c:pt idx="36">
                    <c:v>&lt;</c:v>
                  </c:pt>
                  <c:pt idx="37">
                    <c:v>&lt;</c:v>
                  </c:pt>
                  <c:pt idx="38">
                    <c:v>&lt;</c:v>
                  </c:pt>
                  <c:pt idx="39">
                    <c:v>&lt;</c:v>
                  </c:pt>
                  <c:pt idx="40">
                    <c:v>&lt;</c:v>
                  </c:pt>
                  <c:pt idx="41">
                    <c:v>&lt;</c:v>
                  </c:pt>
                  <c:pt idx="42">
                    <c:v>&lt;</c:v>
                  </c:pt>
                  <c:pt idx="43">
                    <c:v>&lt;</c:v>
                  </c:pt>
                  <c:pt idx="44">
                    <c:v>&lt;</c:v>
                  </c:pt>
                  <c:pt idx="45">
                    <c:v>&lt;</c:v>
                  </c:pt>
                  <c:pt idx="46">
                    <c:v>&lt;</c:v>
                  </c:pt>
                  <c:pt idx="47">
                    <c:v>&lt;</c:v>
                  </c:pt>
                  <c:pt idx="48">
                    <c:v>&lt;</c:v>
                  </c:pt>
                  <c:pt idx="49">
                    <c:v>&lt;</c:v>
                  </c:pt>
                </c:lvl>
                <c:lvl>
                  <c:pt idx="0">
                    <c:v>x</c:v>
                  </c:pt>
                  <c:pt idx="1">
                    <c:v>x</c:v>
                  </c:pt>
                  <c:pt idx="2">
                    <c:v>x</c:v>
                  </c:pt>
                  <c:pt idx="3">
                    <c:v>x</c:v>
                  </c:pt>
                  <c:pt idx="4">
                    <c:v>x</c:v>
                  </c:pt>
                  <c:pt idx="5">
                    <c:v>x</c:v>
                  </c:pt>
                  <c:pt idx="6">
                    <c:v>x</c:v>
                  </c:pt>
                  <c:pt idx="7">
                    <c:v>x</c:v>
                  </c:pt>
                  <c:pt idx="8">
                    <c:v>x</c:v>
                  </c:pt>
                  <c:pt idx="9">
                    <c:v>x</c:v>
                  </c:pt>
                  <c:pt idx="10">
                    <c:v>x</c:v>
                  </c:pt>
                  <c:pt idx="11">
                    <c:v>x</c:v>
                  </c:pt>
                  <c:pt idx="12">
                    <c:v>x</c:v>
                  </c:pt>
                  <c:pt idx="13">
                    <c:v>x</c:v>
                  </c:pt>
                  <c:pt idx="14">
                    <c:v>x</c:v>
                  </c:pt>
                  <c:pt idx="15">
                    <c:v>x</c:v>
                  </c:pt>
                  <c:pt idx="16">
                    <c:v>x</c:v>
                  </c:pt>
                  <c:pt idx="17">
                    <c:v>x</c:v>
                  </c:pt>
                  <c:pt idx="18">
                    <c:v>x</c:v>
                  </c:pt>
                  <c:pt idx="19">
                    <c:v>x</c:v>
                  </c:pt>
                  <c:pt idx="20">
                    <c:v>x</c:v>
                  </c:pt>
                  <c:pt idx="21">
                    <c:v>x</c:v>
                  </c:pt>
                  <c:pt idx="22">
                    <c:v>x</c:v>
                  </c:pt>
                  <c:pt idx="23">
                    <c:v>x</c:v>
                  </c:pt>
                  <c:pt idx="24">
                    <c:v>x</c:v>
                  </c:pt>
                  <c:pt idx="25">
                    <c:v>x</c:v>
                  </c:pt>
                  <c:pt idx="26">
                    <c:v>x</c:v>
                  </c:pt>
                  <c:pt idx="27">
                    <c:v>x</c:v>
                  </c:pt>
                  <c:pt idx="28">
                    <c:v>x</c:v>
                  </c:pt>
                  <c:pt idx="29">
                    <c:v>x</c:v>
                  </c:pt>
                  <c:pt idx="30">
                    <c:v>x</c:v>
                  </c:pt>
                  <c:pt idx="31">
                    <c:v>x</c:v>
                  </c:pt>
                  <c:pt idx="32">
                    <c:v>x</c:v>
                  </c:pt>
                  <c:pt idx="33">
                    <c:v>x</c:v>
                  </c:pt>
                  <c:pt idx="34">
                    <c:v>x</c:v>
                  </c:pt>
                  <c:pt idx="35">
                    <c:v>x</c:v>
                  </c:pt>
                  <c:pt idx="36">
                    <c:v>x</c:v>
                  </c:pt>
                  <c:pt idx="37">
                    <c:v>x</c:v>
                  </c:pt>
                  <c:pt idx="38">
                    <c:v>x</c:v>
                  </c:pt>
                  <c:pt idx="39">
                    <c:v>x</c:v>
                  </c:pt>
                  <c:pt idx="40">
                    <c:v>x</c:v>
                  </c:pt>
                  <c:pt idx="41">
                    <c:v>x</c:v>
                  </c:pt>
                  <c:pt idx="42">
                    <c:v>x</c:v>
                  </c:pt>
                  <c:pt idx="43">
                    <c:v>x</c:v>
                  </c:pt>
                  <c:pt idx="44">
                    <c:v>x</c:v>
                  </c:pt>
                  <c:pt idx="45">
                    <c:v>x</c:v>
                  </c:pt>
                  <c:pt idx="46">
                    <c:v>x</c:v>
                  </c:pt>
                  <c:pt idx="47">
                    <c:v>x</c:v>
                  </c:pt>
                  <c:pt idx="48">
                    <c:v>x</c:v>
                  </c:pt>
                  <c:pt idx="49">
                    <c:v>x</c:v>
                  </c:pt>
                  <c:pt idx="50">
                    <c:v>x</c:v>
                  </c:pt>
                </c:lvl>
                <c:lvl>
                  <c:pt idx="0">
                    <c:v>≤</c:v>
                  </c:pt>
                  <c:pt idx="1">
                    <c:v>≤</c:v>
                  </c:pt>
                  <c:pt idx="2">
                    <c:v>≤</c:v>
                  </c:pt>
                  <c:pt idx="3">
                    <c:v>≤</c:v>
                  </c:pt>
                  <c:pt idx="4">
                    <c:v>≤</c:v>
                  </c:pt>
                  <c:pt idx="5">
                    <c:v>≤</c:v>
                  </c:pt>
                  <c:pt idx="6">
                    <c:v>≤</c:v>
                  </c:pt>
                  <c:pt idx="7">
                    <c:v>≤</c:v>
                  </c:pt>
                  <c:pt idx="8">
                    <c:v>≤</c:v>
                  </c:pt>
                  <c:pt idx="9">
                    <c:v>≤</c:v>
                  </c:pt>
                  <c:pt idx="10">
                    <c:v>≤</c:v>
                  </c:pt>
                  <c:pt idx="11">
                    <c:v>≤</c:v>
                  </c:pt>
                  <c:pt idx="12">
                    <c:v>≤</c:v>
                  </c:pt>
                  <c:pt idx="13">
                    <c:v>≤</c:v>
                  </c:pt>
                  <c:pt idx="14">
                    <c:v>≤</c:v>
                  </c:pt>
                  <c:pt idx="15">
                    <c:v>≤</c:v>
                  </c:pt>
                  <c:pt idx="16">
                    <c:v>≤</c:v>
                  </c:pt>
                  <c:pt idx="17">
                    <c:v>≤</c:v>
                  </c:pt>
                  <c:pt idx="18">
                    <c:v>≤</c:v>
                  </c:pt>
                  <c:pt idx="19">
                    <c:v>≤</c:v>
                  </c:pt>
                  <c:pt idx="20">
                    <c:v>≤</c:v>
                  </c:pt>
                  <c:pt idx="21">
                    <c:v>≤</c:v>
                  </c:pt>
                  <c:pt idx="22">
                    <c:v>≤</c:v>
                  </c:pt>
                  <c:pt idx="23">
                    <c:v>≤</c:v>
                  </c:pt>
                  <c:pt idx="24">
                    <c:v>≤</c:v>
                  </c:pt>
                  <c:pt idx="25">
                    <c:v>≤</c:v>
                  </c:pt>
                  <c:pt idx="26">
                    <c:v>≤</c:v>
                  </c:pt>
                  <c:pt idx="27">
                    <c:v>≤</c:v>
                  </c:pt>
                  <c:pt idx="28">
                    <c:v>≤</c:v>
                  </c:pt>
                  <c:pt idx="29">
                    <c:v>≤</c:v>
                  </c:pt>
                  <c:pt idx="30">
                    <c:v>≤</c:v>
                  </c:pt>
                  <c:pt idx="31">
                    <c:v>≤</c:v>
                  </c:pt>
                  <c:pt idx="32">
                    <c:v>≤</c:v>
                  </c:pt>
                  <c:pt idx="33">
                    <c:v>≤</c:v>
                  </c:pt>
                  <c:pt idx="34">
                    <c:v>≤</c:v>
                  </c:pt>
                  <c:pt idx="35">
                    <c:v>≤</c:v>
                  </c:pt>
                  <c:pt idx="36">
                    <c:v>≤</c:v>
                  </c:pt>
                  <c:pt idx="37">
                    <c:v>≤</c:v>
                  </c:pt>
                  <c:pt idx="38">
                    <c:v>≤</c:v>
                  </c:pt>
                  <c:pt idx="39">
                    <c:v>≤</c:v>
                  </c:pt>
                  <c:pt idx="40">
                    <c:v>≤</c:v>
                  </c:pt>
                  <c:pt idx="41">
                    <c:v>≤</c:v>
                  </c:pt>
                  <c:pt idx="42">
                    <c:v>≤</c:v>
                  </c:pt>
                  <c:pt idx="43">
                    <c:v>≤</c:v>
                  </c:pt>
                  <c:pt idx="44">
                    <c:v>≤</c:v>
                  </c:pt>
                  <c:pt idx="45">
                    <c:v>≤</c:v>
                  </c:pt>
                  <c:pt idx="46">
                    <c:v>≤</c:v>
                  </c:pt>
                  <c:pt idx="47">
                    <c:v>≤</c:v>
                  </c:pt>
                  <c:pt idx="48">
                    <c:v>≤</c:v>
                  </c:pt>
                  <c:pt idx="49">
                    <c:v>≤</c:v>
                  </c:pt>
                  <c:pt idx="50">
                    <c:v>≤</c:v>
                  </c:pt>
                </c:lvl>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lvl>
              </c:multiLvlStrCache>
            </c:multiLvlStrRef>
          </c:cat>
          <c:val>
            <c:numRef>
              <c:f>'S3'!$G$9:$G$59</c:f>
              <c:numCache>
                <c:formatCode>#\ ?/?</c:formatCode>
                <c:ptCount val="51"/>
                <c:pt idx="0">
                  <c:v>30</c:v>
                </c:pt>
                <c:pt idx="1">
                  <c:v>46</c:v>
                </c:pt>
                <c:pt idx="2">
                  <c:v>49</c:v>
                </c:pt>
                <c:pt idx="3">
                  <c:v>24</c:v>
                </c:pt>
                <c:pt idx="4">
                  <c:v>29</c:v>
                </c:pt>
                <c:pt idx="5">
                  <c:v>29</c:v>
                </c:pt>
                <c:pt idx="6">
                  <c:v>10</c:v>
                </c:pt>
                <c:pt idx="7">
                  <c:v>12</c:v>
                </c:pt>
                <c:pt idx="8">
                  <c:v>16</c:v>
                </c:pt>
                <c:pt idx="9">
                  <c:v>4</c:v>
                </c:pt>
                <c:pt idx="10">
                  <c:v>7</c:v>
                </c:pt>
                <c:pt idx="11">
                  <c:v>3</c:v>
                </c:pt>
                <c:pt idx="12">
                  <c:v>9</c:v>
                </c:pt>
                <c:pt idx="13">
                  <c:v>0</c:v>
                </c:pt>
                <c:pt idx="14">
                  <c:v>7</c:v>
                </c:pt>
                <c:pt idx="15">
                  <c:v>0</c:v>
                </c:pt>
                <c:pt idx="16">
                  <c:v>10</c:v>
                </c:pt>
                <c:pt idx="17">
                  <c:v>0</c:v>
                </c:pt>
                <c:pt idx="18">
                  <c:v>0</c:v>
                </c:pt>
                <c:pt idx="19">
                  <c:v>0</c:v>
                </c:pt>
                <c:pt idx="20">
                  <c:v>5</c:v>
                </c:pt>
                <c:pt idx="21">
                  <c:v>0</c:v>
                </c:pt>
                <c:pt idx="22">
                  <c:v>2</c:v>
                </c:pt>
                <c:pt idx="23">
                  <c:v>0</c:v>
                </c:pt>
                <c:pt idx="24">
                  <c:v>0</c:v>
                </c:pt>
                <c:pt idx="25">
                  <c:v>4</c:v>
                </c:pt>
                <c:pt idx="26">
                  <c:v>0</c:v>
                </c:pt>
                <c:pt idx="27">
                  <c:v>0</c:v>
                </c:pt>
                <c:pt idx="28">
                  <c:v>0</c:v>
                </c:pt>
                <c:pt idx="29">
                  <c:v>0</c:v>
                </c:pt>
                <c:pt idx="30">
                  <c:v>0</c:v>
                </c:pt>
                <c:pt idx="31">
                  <c:v>0</c:v>
                </c:pt>
                <c:pt idx="32">
                  <c:v>0</c:v>
                </c:pt>
                <c:pt idx="33">
                  <c:v>3</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1</c:v>
                </c:pt>
              </c:numCache>
            </c:numRef>
          </c:val>
          <c:extLst>
            <c:ext xmlns:c16="http://schemas.microsoft.com/office/drawing/2014/chart" uri="{C3380CC4-5D6E-409C-BE32-E72D297353CC}">
              <c16:uniqueId val="{00000000-4C8B-4290-B309-68F37A11B88F}"/>
            </c:ext>
          </c:extLst>
        </c:ser>
        <c:dLbls>
          <c:showLegendKey val="0"/>
          <c:showVal val="0"/>
          <c:showCatName val="0"/>
          <c:showSerName val="0"/>
          <c:showPercent val="0"/>
          <c:showBubbleSize val="0"/>
        </c:dLbls>
        <c:gapWidth val="5"/>
        <c:overlap val="-27"/>
        <c:axId val="2113815840"/>
        <c:axId val="1947489872"/>
      </c:barChart>
      <c:catAx>
        <c:axId val="2113815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 to 1 odds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489872"/>
        <c:crosses val="autoZero"/>
        <c:auto val="1"/>
        <c:lblAlgn val="ctr"/>
        <c:lblOffset val="100"/>
        <c:noMultiLvlLbl val="1"/>
      </c:catAx>
      <c:valAx>
        <c:axId val="1947489872"/>
        <c:scaling>
          <c:orientation val="minMax"/>
          <c:max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Frequency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815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Relationship</a:t>
            </a:r>
            <a:r>
              <a:rPr lang="en-GB" baseline="0"/>
              <a:t> between odds and second place position</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4"/>
            </a:solidFill>
            <a:ln>
              <a:noFill/>
            </a:ln>
            <a:effectLst/>
          </c:spPr>
          <c:invertIfNegative val="0"/>
          <c:trendline>
            <c:spPr>
              <a:ln w="19050" cap="rnd">
                <a:solidFill>
                  <a:schemeClr val="accent4"/>
                </a:solidFill>
                <a:prstDash val="sysDot"/>
              </a:ln>
              <a:effectLst/>
            </c:spPr>
            <c:trendlineType val="log"/>
            <c:dispRSqr val="1"/>
            <c:dispEq val="0"/>
            <c:trendlineLbl>
              <c:layout>
                <c:manualLayout>
                  <c:x val="-0.43397993838987797"/>
                  <c:y val="-0.1256942663727710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multiLvlStrRef>
              <c:f>'S3'!$I$9:$M$59</c:f>
              <c:multiLvlStrCache>
                <c:ptCount val="51"/>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lvl>
                <c:lvl>
                  <c:pt idx="0">
                    <c:v>&lt;</c:v>
                  </c:pt>
                  <c:pt idx="1">
                    <c:v>&lt;</c:v>
                  </c:pt>
                  <c:pt idx="2">
                    <c:v>&lt;</c:v>
                  </c:pt>
                  <c:pt idx="3">
                    <c:v>&lt;</c:v>
                  </c:pt>
                  <c:pt idx="4">
                    <c:v>&lt;</c:v>
                  </c:pt>
                  <c:pt idx="5">
                    <c:v>&lt;</c:v>
                  </c:pt>
                  <c:pt idx="6">
                    <c:v>&lt;</c:v>
                  </c:pt>
                  <c:pt idx="7">
                    <c:v>&lt;</c:v>
                  </c:pt>
                  <c:pt idx="8">
                    <c:v>&lt;</c:v>
                  </c:pt>
                  <c:pt idx="9">
                    <c:v>&lt;</c:v>
                  </c:pt>
                  <c:pt idx="10">
                    <c:v>&lt;</c:v>
                  </c:pt>
                  <c:pt idx="11">
                    <c:v>&lt;</c:v>
                  </c:pt>
                  <c:pt idx="12">
                    <c:v>&lt;</c:v>
                  </c:pt>
                  <c:pt idx="13">
                    <c:v>&lt;</c:v>
                  </c:pt>
                  <c:pt idx="14">
                    <c:v>&lt;</c:v>
                  </c:pt>
                  <c:pt idx="15">
                    <c:v>&lt;</c:v>
                  </c:pt>
                  <c:pt idx="16">
                    <c:v>&lt;</c:v>
                  </c:pt>
                  <c:pt idx="17">
                    <c:v>&lt;</c:v>
                  </c:pt>
                  <c:pt idx="18">
                    <c:v>&lt;</c:v>
                  </c:pt>
                  <c:pt idx="19">
                    <c:v>&lt;</c:v>
                  </c:pt>
                  <c:pt idx="20">
                    <c:v>&lt;</c:v>
                  </c:pt>
                  <c:pt idx="21">
                    <c:v>&lt;</c:v>
                  </c:pt>
                  <c:pt idx="22">
                    <c:v>&lt;</c:v>
                  </c:pt>
                  <c:pt idx="23">
                    <c:v>&lt;</c:v>
                  </c:pt>
                  <c:pt idx="24">
                    <c:v>&lt;</c:v>
                  </c:pt>
                  <c:pt idx="25">
                    <c:v>&lt;</c:v>
                  </c:pt>
                  <c:pt idx="26">
                    <c:v>&lt;</c:v>
                  </c:pt>
                  <c:pt idx="27">
                    <c:v>&lt;</c:v>
                  </c:pt>
                  <c:pt idx="28">
                    <c:v>&lt;</c:v>
                  </c:pt>
                  <c:pt idx="29">
                    <c:v>&lt;</c:v>
                  </c:pt>
                  <c:pt idx="30">
                    <c:v>&lt;</c:v>
                  </c:pt>
                  <c:pt idx="31">
                    <c:v>&lt;</c:v>
                  </c:pt>
                  <c:pt idx="32">
                    <c:v>&lt;</c:v>
                  </c:pt>
                  <c:pt idx="33">
                    <c:v>&lt;</c:v>
                  </c:pt>
                  <c:pt idx="34">
                    <c:v>&lt;</c:v>
                  </c:pt>
                  <c:pt idx="35">
                    <c:v>&lt;</c:v>
                  </c:pt>
                  <c:pt idx="36">
                    <c:v>&lt;</c:v>
                  </c:pt>
                  <c:pt idx="37">
                    <c:v>&lt;</c:v>
                  </c:pt>
                  <c:pt idx="38">
                    <c:v>&lt;</c:v>
                  </c:pt>
                  <c:pt idx="39">
                    <c:v>&lt;</c:v>
                  </c:pt>
                  <c:pt idx="40">
                    <c:v>&lt;</c:v>
                  </c:pt>
                  <c:pt idx="41">
                    <c:v>&lt;</c:v>
                  </c:pt>
                  <c:pt idx="42">
                    <c:v>&lt;</c:v>
                  </c:pt>
                  <c:pt idx="43">
                    <c:v>&lt;</c:v>
                  </c:pt>
                  <c:pt idx="44">
                    <c:v>&lt;</c:v>
                  </c:pt>
                  <c:pt idx="45">
                    <c:v>&lt;</c:v>
                  </c:pt>
                  <c:pt idx="46">
                    <c:v>&lt;</c:v>
                  </c:pt>
                  <c:pt idx="47">
                    <c:v>&lt;</c:v>
                  </c:pt>
                  <c:pt idx="48">
                    <c:v>&lt;</c:v>
                  </c:pt>
                  <c:pt idx="49">
                    <c:v>&lt;</c:v>
                  </c:pt>
                </c:lvl>
                <c:lvl>
                  <c:pt idx="0">
                    <c:v>x</c:v>
                  </c:pt>
                  <c:pt idx="1">
                    <c:v>x</c:v>
                  </c:pt>
                  <c:pt idx="2">
                    <c:v>x</c:v>
                  </c:pt>
                  <c:pt idx="3">
                    <c:v>x</c:v>
                  </c:pt>
                  <c:pt idx="4">
                    <c:v>x</c:v>
                  </c:pt>
                  <c:pt idx="5">
                    <c:v>x</c:v>
                  </c:pt>
                  <c:pt idx="6">
                    <c:v>x</c:v>
                  </c:pt>
                  <c:pt idx="7">
                    <c:v>x</c:v>
                  </c:pt>
                  <c:pt idx="8">
                    <c:v>x</c:v>
                  </c:pt>
                  <c:pt idx="9">
                    <c:v>x</c:v>
                  </c:pt>
                  <c:pt idx="10">
                    <c:v>x</c:v>
                  </c:pt>
                  <c:pt idx="11">
                    <c:v>x</c:v>
                  </c:pt>
                  <c:pt idx="12">
                    <c:v>x</c:v>
                  </c:pt>
                  <c:pt idx="13">
                    <c:v>x</c:v>
                  </c:pt>
                  <c:pt idx="14">
                    <c:v>x</c:v>
                  </c:pt>
                  <c:pt idx="15">
                    <c:v>x</c:v>
                  </c:pt>
                  <c:pt idx="16">
                    <c:v>x</c:v>
                  </c:pt>
                  <c:pt idx="17">
                    <c:v>x</c:v>
                  </c:pt>
                  <c:pt idx="18">
                    <c:v>x</c:v>
                  </c:pt>
                  <c:pt idx="19">
                    <c:v>x</c:v>
                  </c:pt>
                  <c:pt idx="20">
                    <c:v>x</c:v>
                  </c:pt>
                  <c:pt idx="21">
                    <c:v>x</c:v>
                  </c:pt>
                  <c:pt idx="22">
                    <c:v>x</c:v>
                  </c:pt>
                  <c:pt idx="23">
                    <c:v>x</c:v>
                  </c:pt>
                  <c:pt idx="24">
                    <c:v>x</c:v>
                  </c:pt>
                  <c:pt idx="25">
                    <c:v>x</c:v>
                  </c:pt>
                  <c:pt idx="26">
                    <c:v>x</c:v>
                  </c:pt>
                  <c:pt idx="27">
                    <c:v>x</c:v>
                  </c:pt>
                  <c:pt idx="28">
                    <c:v>x</c:v>
                  </c:pt>
                  <c:pt idx="29">
                    <c:v>x</c:v>
                  </c:pt>
                  <c:pt idx="30">
                    <c:v>x</c:v>
                  </c:pt>
                  <c:pt idx="31">
                    <c:v>x</c:v>
                  </c:pt>
                  <c:pt idx="32">
                    <c:v>x</c:v>
                  </c:pt>
                  <c:pt idx="33">
                    <c:v>x</c:v>
                  </c:pt>
                  <c:pt idx="34">
                    <c:v>x</c:v>
                  </c:pt>
                  <c:pt idx="35">
                    <c:v>x</c:v>
                  </c:pt>
                  <c:pt idx="36">
                    <c:v>x</c:v>
                  </c:pt>
                  <c:pt idx="37">
                    <c:v>x</c:v>
                  </c:pt>
                  <c:pt idx="38">
                    <c:v>x</c:v>
                  </c:pt>
                  <c:pt idx="39">
                    <c:v>x</c:v>
                  </c:pt>
                  <c:pt idx="40">
                    <c:v>x</c:v>
                  </c:pt>
                  <c:pt idx="41">
                    <c:v>x</c:v>
                  </c:pt>
                  <c:pt idx="42">
                    <c:v>x</c:v>
                  </c:pt>
                  <c:pt idx="43">
                    <c:v>x</c:v>
                  </c:pt>
                  <c:pt idx="44">
                    <c:v>x</c:v>
                  </c:pt>
                  <c:pt idx="45">
                    <c:v>x</c:v>
                  </c:pt>
                  <c:pt idx="46">
                    <c:v>x</c:v>
                  </c:pt>
                  <c:pt idx="47">
                    <c:v>x</c:v>
                  </c:pt>
                  <c:pt idx="48">
                    <c:v>x</c:v>
                  </c:pt>
                  <c:pt idx="49">
                    <c:v>x</c:v>
                  </c:pt>
                  <c:pt idx="50">
                    <c:v>x</c:v>
                  </c:pt>
                </c:lvl>
                <c:lvl>
                  <c:pt idx="0">
                    <c:v>≤</c:v>
                  </c:pt>
                  <c:pt idx="1">
                    <c:v>≤</c:v>
                  </c:pt>
                  <c:pt idx="2">
                    <c:v>≤</c:v>
                  </c:pt>
                  <c:pt idx="3">
                    <c:v>≤</c:v>
                  </c:pt>
                  <c:pt idx="4">
                    <c:v>≤</c:v>
                  </c:pt>
                  <c:pt idx="5">
                    <c:v>≤</c:v>
                  </c:pt>
                  <c:pt idx="6">
                    <c:v>≤</c:v>
                  </c:pt>
                  <c:pt idx="7">
                    <c:v>≤</c:v>
                  </c:pt>
                  <c:pt idx="8">
                    <c:v>≤</c:v>
                  </c:pt>
                  <c:pt idx="9">
                    <c:v>≤</c:v>
                  </c:pt>
                  <c:pt idx="10">
                    <c:v>≤</c:v>
                  </c:pt>
                  <c:pt idx="11">
                    <c:v>≤</c:v>
                  </c:pt>
                  <c:pt idx="12">
                    <c:v>≤</c:v>
                  </c:pt>
                  <c:pt idx="13">
                    <c:v>≤</c:v>
                  </c:pt>
                  <c:pt idx="14">
                    <c:v>≤</c:v>
                  </c:pt>
                  <c:pt idx="15">
                    <c:v>≤</c:v>
                  </c:pt>
                  <c:pt idx="16">
                    <c:v>≤</c:v>
                  </c:pt>
                  <c:pt idx="17">
                    <c:v>≤</c:v>
                  </c:pt>
                  <c:pt idx="18">
                    <c:v>≤</c:v>
                  </c:pt>
                  <c:pt idx="19">
                    <c:v>≤</c:v>
                  </c:pt>
                  <c:pt idx="20">
                    <c:v>≤</c:v>
                  </c:pt>
                  <c:pt idx="21">
                    <c:v>≤</c:v>
                  </c:pt>
                  <c:pt idx="22">
                    <c:v>≤</c:v>
                  </c:pt>
                  <c:pt idx="23">
                    <c:v>≤</c:v>
                  </c:pt>
                  <c:pt idx="24">
                    <c:v>≤</c:v>
                  </c:pt>
                  <c:pt idx="25">
                    <c:v>≤</c:v>
                  </c:pt>
                  <c:pt idx="26">
                    <c:v>≤</c:v>
                  </c:pt>
                  <c:pt idx="27">
                    <c:v>≤</c:v>
                  </c:pt>
                  <c:pt idx="28">
                    <c:v>≤</c:v>
                  </c:pt>
                  <c:pt idx="29">
                    <c:v>≤</c:v>
                  </c:pt>
                  <c:pt idx="30">
                    <c:v>≤</c:v>
                  </c:pt>
                  <c:pt idx="31">
                    <c:v>≤</c:v>
                  </c:pt>
                  <c:pt idx="32">
                    <c:v>≤</c:v>
                  </c:pt>
                  <c:pt idx="33">
                    <c:v>≤</c:v>
                  </c:pt>
                  <c:pt idx="34">
                    <c:v>≤</c:v>
                  </c:pt>
                  <c:pt idx="35">
                    <c:v>≤</c:v>
                  </c:pt>
                  <c:pt idx="36">
                    <c:v>≤</c:v>
                  </c:pt>
                  <c:pt idx="37">
                    <c:v>≤</c:v>
                  </c:pt>
                  <c:pt idx="38">
                    <c:v>≤</c:v>
                  </c:pt>
                  <c:pt idx="39">
                    <c:v>≤</c:v>
                  </c:pt>
                  <c:pt idx="40">
                    <c:v>≤</c:v>
                  </c:pt>
                  <c:pt idx="41">
                    <c:v>≤</c:v>
                  </c:pt>
                  <c:pt idx="42">
                    <c:v>≤</c:v>
                  </c:pt>
                  <c:pt idx="43">
                    <c:v>≤</c:v>
                  </c:pt>
                  <c:pt idx="44">
                    <c:v>≤</c:v>
                  </c:pt>
                  <c:pt idx="45">
                    <c:v>≤</c:v>
                  </c:pt>
                  <c:pt idx="46">
                    <c:v>≤</c:v>
                  </c:pt>
                  <c:pt idx="47">
                    <c:v>≤</c:v>
                  </c:pt>
                  <c:pt idx="48">
                    <c:v>≤</c:v>
                  </c:pt>
                  <c:pt idx="49">
                    <c:v>≤</c:v>
                  </c:pt>
                  <c:pt idx="50">
                    <c:v>≤</c:v>
                  </c:pt>
                </c:lvl>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lvl>
              </c:multiLvlStrCache>
            </c:multiLvlStrRef>
          </c:cat>
          <c:val>
            <c:numRef>
              <c:f>'S3'!$N$9:$N$59</c:f>
              <c:numCache>
                <c:formatCode>#\ ?/?</c:formatCode>
                <c:ptCount val="51"/>
                <c:pt idx="0">
                  <c:v>11</c:v>
                </c:pt>
                <c:pt idx="1">
                  <c:v>29</c:v>
                </c:pt>
                <c:pt idx="2">
                  <c:v>32</c:v>
                </c:pt>
                <c:pt idx="3">
                  <c:v>30</c:v>
                </c:pt>
                <c:pt idx="4">
                  <c:v>31</c:v>
                </c:pt>
                <c:pt idx="5">
                  <c:v>26</c:v>
                </c:pt>
                <c:pt idx="6">
                  <c:v>15</c:v>
                </c:pt>
                <c:pt idx="7">
                  <c:v>22</c:v>
                </c:pt>
                <c:pt idx="8">
                  <c:v>22</c:v>
                </c:pt>
                <c:pt idx="9">
                  <c:v>6</c:v>
                </c:pt>
                <c:pt idx="10">
                  <c:v>23</c:v>
                </c:pt>
                <c:pt idx="11">
                  <c:v>2</c:v>
                </c:pt>
                <c:pt idx="12">
                  <c:v>12</c:v>
                </c:pt>
                <c:pt idx="13">
                  <c:v>0</c:v>
                </c:pt>
                <c:pt idx="14">
                  <c:v>11</c:v>
                </c:pt>
                <c:pt idx="15">
                  <c:v>0</c:v>
                </c:pt>
                <c:pt idx="16">
                  <c:v>6</c:v>
                </c:pt>
                <c:pt idx="17">
                  <c:v>0</c:v>
                </c:pt>
                <c:pt idx="18">
                  <c:v>2</c:v>
                </c:pt>
                <c:pt idx="19">
                  <c:v>0</c:v>
                </c:pt>
                <c:pt idx="20">
                  <c:v>8</c:v>
                </c:pt>
                <c:pt idx="21">
                  <c:v>0</c:v>
                </c:pt>
                <c:pt idx="22">
                  <c:v>1</c:v>
                </c:pt>
                <c:pt idx="23">
                  <c:v>0</c:v>
                </c:pt>
                <c:pt idx="24">
                  <c:v>0</c:v>
                </c:pt>
                <c:pt idx="25">
                  <c:v>4</c:v>
                </c:pt>
                <c:pt idx="26">
                  <c:v>0</c:v>
                </c:pt>
                <c:pt idx="27">
                  <c:v>0</c:v>
                </c:pt>
                <c:pt idx="28">
                  <c:v>2</c:v>
                </c:pt>
                <c:pt idx="29">
                  <c:v>0</c:v>
                </c:pt>
                <c:pt idx="30">
                  <c:v>0</c:v>
                </c:pt>
                <c:pt idx="31">
                  <c:v>0</c:v>
                </c:pt>
                <c:pt idx="32">
                  <c:v>0</c:v>
                </c:pt>
                <c:pt idx="33">
                  <c:v>4</c:v>
                </c:pt>
                <c:pt idx="34">
                  <c:v>0</c:v>
                </c:pt>
                <c:pt idx="35">
                  <c:v>0</c:v>
                </c:pt>
                <c:pt idx="36">
                  <c:v>0</c:v>
                </c:pt>
                <c:pt idx="37">
                  <c:v>0</c:v>
                </c:pt>
                <c:pt idx="38">
                  <c:v>0</c:v>
                </c:pt>
                <c:pt idx="39">
                  <c:v>0</c:v>
                </c:pt>
                <c:pt idx="40">
                  <c:v>1</c:v>
                </c:pt>
                <c:pt idx="41">
                  <c:v>0</c:v>
                </c:pt>
                <c:pt idx="42">
                  <c:v>0</c:v>
                </c:pt>
                <c:pt idx="43">
                  <c:v>0</c:v>
                </c:pt>
                <c:pt idx="44">
                  <c:v>0</c:v>
                </c:pt>
                <c:pt idx="45">
                  <c:v>0</c:v>
                </c:pt>
                <c:pt idx="46">
                  <c:v>0</c:v>
                </c:pt>
                <c:pt idx="47">
                  <c:v>0</c:v>
                </c:pt>
                <c:pt idx="48">
                  <c:v>0</c:v>
                </c:pt>
                <c:pt idx="49">
                  <c:v>0</c:v>
                </c:pt>
                <c:pt idx="50">
                  <c:v>0</c:v>
                </c:pt>
              </c:numCache>
            </c:numRef>
          </c:val>
          <c:extLst>
            <c:ext xmlns:c16="http://schemas.microsoft.com/office/drawing/2014/chart" uri="{C3380CC4-5D6E-409C-BE32-E72D297353CC}">
              <c16:uniqueId val="{00000000-D31E-481A-99C1-870F20EACC3F}"/>
            </c:ext>
          </c:extLst>
        </c:ser>
        <c:dLbls>
          <c:showLegendKey val="0"/>
          <c:showVal val="0"/>
          <c:showCatName val="0"/>
          <c:showSerName val="0"/>
          <c:showPercent val="0"/>
          <c:showBubbleSize val="0"/>
        </c:dLbls>
        <c:gapWidth val="5"/>
        <c:overlap val="-27"/>
        <c:axId val="1947490416"/>
        <c:axId val="1947492592"/>
      </c:barChart>
      <c:catAx>
        <c:axId val="1947490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 to 1 odds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492592"/>
        <c:crosses val="autoZero"/>
        <c:auto val="1"/>
        <c:lblAlgn val="ctr"/>
        <c:lblOffset val="100"/>
        <c:noMultiLvlLbl val="1"/>
      </c:catAx>
      <c:valAx>
        <c:axId val="1947492592"/>
        <c:scaling>
          <c:orientation val="minMax"/>
          <c:max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Frequency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490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Relationship</a:t>
            </a:r>
            <a:r>
              <a:rPr lang="en-GB" baseline="0"/>
              <a:t> between odds and third place position</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4"/>
            </a:solidFill>
            <a:ln>
              <a:noFill/>
            </a:ln>
            <a:effectLst/>
          </c:spPr>
          <c:invertIfNegative val="0"/>
          <c:trendline>
            <c:spPr>
              <a:ln w="19050" cap="rnd">
                <a:solidFill>
                  <a:schemeClr val="accent4"/>
                </a:solidFill>
                <a:prstDash val="sysDot"/>
              </a:ln>
              <a:effectLst/>
            </c:spPr>
            <c:trendlineType val="log"/>
            <c:dispRSqr val="1"/>
            <c:dispEq val="0"/>
            <c:trendlineLbl>
              <c:layout>
                <c:manualLayout>
                  <c:x val="-0.34245699245144501"/>
                  <c:y val="-9.045040174930520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multiLvlStrRef>
              <c:f>'S3'!$P$9:$T$59</c:f>
              <c:multiLvlStrCache>
                <c:ptCount val="51"/>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lvl>
                <c:lvl>
                  <c:pt idx="0">
                    <c:v>&lt;</c:v>
                  </c:pt>
                  <c:pt idx="1">
                    <c:v>&lt;</c:v>
                  </c:pt>
                  <c:pt idx="2">
                    <c:v>&lt;</c:v>
                  </c:pt>
                  <c:pt idx="3">
                    <c:v>&lt;</c:v>
                  </c:pt>
                  <c:pt idx="4">
                    <c:v>&lt;</c:v>
                  </c:pt>
                  <c:pt idx="5">
                    <c:v>&lt;</c:v>
                  </c:pt>
                  <c:pt idx="6">
                    <c:v>&lt;</c:v>
                  </c:pt>
                  <c:pt idx="7">
                    <c:v>&lt;</c:v>
                  </c:pt>
                  <c:pt idx="8">
                    <c:v>&lt;</c:v>
                  </c:pt>
                  <c:pt idx="9">
                    <c:v>&lt;</c:v>
                  </c:pt>
                  <c:pt idx="10">
                    <c:v>&lt;</c:v>
                  </c:pt>
                  <c:pt idx="11">
                    <c:v>&lt;</c:v>
                  </c:pt>
                  <c:pt idx="12">
                    <c:v>&lt;</c:v>
                  </c:pt>
                  <c:pt idx="13">
                    <c:v>&lt;</c:v>
                  </c:pt>
                  <c:pt idx="14">
                    <c:v>&lt;</c:v>
                  </c:pt>
                  <c:pt idx="15">
                    <c:v>&lt;</c:v>
                  </c:pt>
                  <c:pt idx="16">
                    <c:v>&lt;</c:v>
                  </c:pt>
                  <c:pt idx="17">
                    <c:v>&lt;</c:v>
                  </c:pt>
                  <c:pt idx="18">
                    <c:v>&lt;</c:v>
                  </c:pt>
                  <c:pt idx="19">
                    <c:v>&lt;</c:v>
                  </c:pt>
                  <c:pt idx="20">
                    <c:v>&lt;</c:v>
                  </c:pt>
                  <c:pt idx="21">
                    <c:v>&lt;</c:v>
                  </c:pt>
                  <c:pt idx="22">
                    <c:v>&lt;</c:v>
                  </c:pt>
                  <c:pt idx="23">
                    <c:v>&lt;</c:v>
                  </c:pt>
                  <c:pt idx="24">
                    <c:v>&lt;</c:v>
                  </c:pt>
                  <c:pt idx="25">
                    <c:v>&lt;</c:v>
                  </c:pt>
                  <c:pt idx="26">
                    <c:v>&lt;</c:v>
                  </c:pt>
                  <c:pt idx="27">
                    <c:v>&lt;</c:v>
                  </c:pt>
                  <c:pt idx="28">
                    <c:v>&lt;</c:v>
                  </c:pt>
                  <c:pt idx="29">
                    <c:v>&lt;</c:v>
                  </c:pt>
                  <c:pt idx="30">
                    <c:v>&lt;</c:v>
                  </c:pt>
                  <c:pt idx="31">
                    <c:v>&lt;</c:v>
                  </c:pt>
                  <c:pt idx="32">
                    <c:v>&lt;</c:v>
                  </c:pt>
                  <c:pt idx="33">
                    <c:v>&lt;</c:v>
                  </c:pt>
                  <c:pt idx="34">
                    <c:v>&lt;</c:v>
                  </c:pt>
                  <c:pt idx="35">
                    <c:v>&lt;</c:v>
                  </c:pt>
                  <c:pt idx="36">
                    <c:v>&lt;</c:v>
                  </c:pt>
                  <c:pt idx="37">
                    <c:v>&lt;</c:v>
                  </c:pt>
                  <c:pt idx="38">
                    <c:v>&lt;</c:v>
                  </c:pt>
                  <c:pt idx="39">
                    <c:v>&lt;</c:v>
                  </c:pt>
                  <c:pt idx="40">
                    <c:v>&lt;</c:v>
                  </c:pt>
                  <c:pt idx="41">
                    <c:v>&lt;</c:v>
                  </c:pt>
                  <c:pt idx="42">
                    <c:v>&lt;</c:v>
                  </c:pt>
                  <c:pt idx="43">
                    <c:v>&lt;</c:v>
                  </c:pt>
                  <c:pt idx="44">
                    <c:v>&lt;</c:v>
                  </c:pt>
                  <c:pt idx="45">
                    <c:v>&lt;</c:v>
                  </c:pt>
                  <c:pt idx="46">
                    <c:v>&lt;</c:v>
                  </c:pt>
                  <c:pt idx="47">
                    <c:v>&lt;</c:v>
                  </c:pt>
                  <c:pt idx="48">
                    <c:v>&lt;</c:v>
                  </c:pt>
                  <c:pt idx="49">
                    <c:v>&lt;</c:v>
                  </c:pt>
                </c:lvl>
                <c:lvl>
                  <c:pt idx="0">
                    <c:v>x</c:v>
                  </c:pt>
                  <c:pt idx="1">
                    <c:v>x</c:v>
                  </c:pt>
                  <c:pt idx="2">
                    <c:v>x</c:v>
                  </c:pt>
                  <c:pt idx="3">
                    <c:v>x</c:v>
                  </c:pt>
                  <c:pt idx="4">
                    <c:v>x</c:v>
                  </c:pt>
                  <c:pt idx="5">
                    <c:v>x</c:v>
                  </c:pt>
                  <c:pt idx="6">
                    <c:v>x</c:v>
                  </c:pt>
                  <c:pt idx="7">
                    <c:v>x</c:v>
                  </c:pt>
                  <c:pt idx="8">
                    <c:v>x</c:v>
                  </c:pt>
                  <c:pt idx="9">
                    <c:v>x</c:v>
                  </c:pt>
                  <c:pt idx="10">
                    <c:v>x</c:v>
                  </c:pt>
                  <c:pt idx="11">
                    <c:v>x</c:v>
                  </c:pt>
                  <c:pt idx="12">
                    <c:v>x</c:v>
                  </c:pt>
                  <c:pt idx="13">
                    <c:v>x</c:v>
                  </c:pt>
                  <c:pt idx="14">
                    <c:v>x</c:v>
                  </c:pt>
                  <c:pt idx="15">
                    <c:v>x</c:v>
                  </c:pt>
                  <c:pt idx="16">
                    <c:v>x</c:v>
                  </c:pt>
                  <c:pt idx="17">
                    <c:v>x</c:v>
                  </c:pt>
                  <c:pt idx="18">
                    <c:v>x</c:v>
                  </c:pt>
                  <c:pt idx="19">
                    <c:v>x</c:v>
                  </c:pt>
                  <c:pt idx="20">
                    <c:v>x</c:v>
                  </c:pt>
                  <c:pt idx="21">
                    <c:v>x</c:v>
                  </c:pt>
                  <c:pt idx="22">
                    <c:v>x</c:v>
                  </c:pt>
                  <c:pt idx="23">
                    <c:v>x</c:v>
                  </c:pt>
                  <c:pt idx="24">
                    <c:v>x</c:v>
                  </c:pt>
                  <c:pt idx="25">
                    <c:v>x</c:v>
                  </c:pt>
                  <c:pt idx="26">
                    <c:v>x</c:v>
                  </c:pt>
                  <c:pt idx="27">
                    <c:v>x</c:v>
                  </c:pt>
                  <c:pt idx="28">
                    <c:v>x</c:v>
                  </c:pt>
                  <c:pt idx="29">
                    <c:v>x</c:v>
                  </c:pt>
                  <c:pt idx="30">
                    <c:v>x</c:v>
                  </c:pt>
                  <c:pt idx="31">
                    <c:v>x</c:v>
                  </c:pt>
                  <c:pt idx="32">
                    <c:v>x</c:v>
                  </c:pt>
                  <c:pt idx="33">
                    <c:v>x</c:v>
                  </c:pt>
                  <c:pt idx="34">
                    <c:v>x</c:v>
                  </c:pt>
                  <c:pt idx="35">
                    <c:v>x</c:v>
                  </c:pt>
                  <c:pt idx="36">
                    <c:v>x</c:v>
                  </c:pt>
                  <c:pt idx="37">
                    <c:v>x</c:v>
                  </c:pt>
                  <c:pt idx="38">
                    <c:v>x</c:v>
                  </c:pt>
                  <c:pt idx="39">
                    <c:v>x</c:v>
                  </c:pt>
                  <c:pt idx="40">
                    <c:v>x</c:v>
                  </c:pt>
                  <c:pt idx="41">
                    <c:v>x</c:v>
                  </c:pt>
                  <c:pt idx="42">
                    <c:v>x</c:v>
                  </c:pt>
                  <c:pt idx="43">
                    <c:v>x</c:v>
                  </c:pt>
                  <c:pt idx="44">
                    <c:v>x</c:v>
                  </c:pt>
                  <c:pt idx="45">
                    <c:v>x</c:v>
                  </c:pt>
                  <c:pt idx="46">
                    <c:v>x</c:v>
                  </c:pt>
                  <c:pt idx="47">
                    <c:v>x</c:v>
                  </c:pt>
                  <c:pt idx="48">
                    <c:v>x</c:v>
                  </c:pt>
                  <c:pt idx="49">
                    <c:v>x</c:v>
                  </c:pt>
                  <c:pt idx="50">
                    <c:v>x</c:v>
                  </c:pt>
                </c:lvl>
                <c:lvl>
                  <c:pt idx="0">
                    <c:v>≤</c:v>
                  </c:pt>
                  <c:pt idx="1">
                    <c:v>≤</c:v>
                  </c:pt>
                  <c:pt idx="2">
                    <c:v>≤</c:v>
                  </c:pt>
                  <c:pt idx="3">
                    <c:v>≤</c:v>
                  </c:pt>
                  <c:pt idx="4">
                    <c:v>≤</c:v>
                  </c:pt>
                  <c:pt idx="5">
                    <c:v>≤</c:v>
                  </c:pt>
                  <c:pt idx="6">
                    <c:v>≤</c:v>
                  </c:pt>
                  <c:pt idx="7">
                    <c:v>≤</c:v>
                  </c:pt>
                  <c:pt idx="8">
                    <c:v>≤</c:v>
                  </c:pt>
                  <c:pt idx="9">
                    <c:v>≤</c:v>
                  </c:pt>
                  <c:pt idx="10">
                    <c:v>≤</c:v>
                  </c:pt>
                  <c:pt idx="11">
                    <c:v>≤</c:v>
                  </c:pt>
                  <c:pt idx="12">
                    <c:v>≤</c:v>
                  </c:pt>
                  <c:pt idx="13">
                    <c:v>≤</c:v>
                  </c:pt>
                  <c:pt idx="14">
                    <c:v>≤</c:v>
                  </c:pt>
                  <c:pt idx="15">
                    <c:v>≤</c:v>
                  </c:pt>
                  <c:pt idx="16">
                    <c:v>≤</c:v>
                  </c:pt>
                  <c:pt idx="17">
                    <c:v>≤</c:v>
                  </c:pt>
                  <c:pt idx="18">
                    <c:v>≤</c:v>
                  </c:pt>
                  <c:pt idx="19">
                    <c:v>≤</c:v>
                  </c:pt>
                  <c:pt idx="20">
                    <c:v>≤</c:v>
                  </c:pt>
                  <c:pt idx="21">
                    <c:v>≤</c:v>
                  </c:pt>
                  <c:pt idx="22">
                    <c:v>≤</c:v>
                  </c:pt>
                  <c:pt idx="23">
                    <c:v>≤</c:v>
                  </c:pt>
                  <c:pt idx="24">
                    <c:v>≤</c:v>
                  </c:pt>
                  <c:pt idx="25">
                    <c:v>≤</c:v>
                  </c:pt>
                  <c:pt idx="26">
                    <c:v>≤</c:v>
                  </c:pt>
                  <c:pt idx="27">
                    <c:v>≤</c:v>
                  </c:pt>
                  <c:pt idx="28">
                    <c:v>≤</c:v>
                  </c:pt>
                  <c:pt idx="29">
                    <c:v>≤</c:v>
                  </c:pt>
                  <c:pt idx="30">
                    <c:v>≤</c:v>
                  </c:pt>
                  <c:pt idx="31">
                    <c:v>≤</c:v>
                  </c:pt>
                  <c:pt idx="32">
                    <c:v>≤</c:v>
                  </c:pt>
                  <c:pt idx="33">
                    <c:v>≤</c:v>
                  </c:pt>
                  <c:pt idx="34">
                    <c:v>≤</c:v>
                  </c:pt>
                  <c:pt idx="35">
                    <c:v>≤</c:v>
                  </c:pt>
                  <c:pt idx="36">
                    <c:v>≤</c:v>
                  </c:pt>
                  <c:pt idx="37">
                    <c:v>≤</c:v>
                  </c:pt>
                  <c:pt idx="38">
                    <c:v>≤</c:v>
                  </c:pt>
                  <c:pt idx="39">
                    <c:v>≤</c:v>
                  </c:pt>
                  <c:pt idx="40">
                    <c:v>≤</c:v>
                  </c:pt>
                  <c:pt idx="41">
                    <c:v>≤</c:v>
                  </c:pt>
                  <c:pt idx="42">
                    <c:v>≤</c:v>
                  </c:pt>
                  <c:pt idx="43">
                    <c:v>≤</c:v>
                  </c:pt>
                  <c:pt idx="44">
                    <c:v>≤</c:v>
                  </c:pt>
                  <c:pt idx="45">
                    <c:v>≤</c:v>
                  </c:pt>
                  <c:pt idx="46">
                    <c:v>≤</c:v>
                  </c:pt>
                  <c:pt idx="47">
                    <c:v>≤</c:v>
                  </c:pt>
                  <c:pt idx="48">
                    <c:v>≤</c:v>
                  </c:pt>
                  <c:pt idx="49">
                    <c:v>≤</c:v>
                  </c:pt>
                  <c:pt idx="50">
                    <c:v>≤</c:v>
                  </c:pt>
                </c:lvl>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lvl>
              </c:multiLvlStrCache>
            </c:multiLvlStrRef>
          </c:cat>
          <c:val>
            <c:numRef>
              <c:f>'S3'!$U$9:$U$59</c:f>
              <c:numCache>
                <c:formatCode>#\ ?/?</c:formatCode>
                <c:ptCount val="51"/>
                <c:pt idx="0">
                  <c:v>3</c:v>
                </c:pt>
                <c:pt idx="1">
                  <c:v>20</c:v>
                </c:pt>
                <c:pt idx="2">
                  <c:v>33</c:v>
                </c:pt>
                <c:pt idx="3">
                  <c:v>30</c:v>
                </c:pt>
                <c:pt idx="4">
                  <c:v>28</c:v>
                </c:pt>
                <c:pt idx="5">
                  <c:v>17</c:v>
                </c:pt>
                <c:pt idx="6">
                  <c:v>12</c:v>
                </c:pt>
                <c:pt idx="7">
                  <c:v>15</c:v>
                </c:pt>
                <c:pt idx="8">
                  <c:v>21</c:v>
                </c:pt>
                <c:pt idx="9">
                  <c:v>11</c:v>
                </c:pt>
                <c:pt idx="10">
                  <c:v>19</c:v>
                </c:pt>
                <c:pt idx="11">
                  <c:v>7</c:v>
                </c:pt>
                <c:pt idx="12">
                  <c:v>14</c:v>
                </c:pt>
                <c:pt idx="13">
                  <c:v>0</c:v>
                </c:pt>
                <c:pt idx="14">
                  <c:v>8</c:v>
                </c:pt>
                <c:pt idx="15">
                  <c:v>0</c:v>
                </c:pt>
                <c:pt idx="16">
                  <c:v>12</c:v>
                </c:pt>
                <c:pt idx="17">
                  <c:v>0</c:v>
                </c:pt>
                <c:pt idx="18">
                  <c:v>2</c:v>
                </c:pt>
                <c:pt idx="19">
                  <c:v>1</c:v>
                </c:pt>
                <c:pt idx="20">
                  <c:v>15</c:v>
                </c:pt>
                <c:pt idx="21">
                  <c:v>0</c:v>
                </c:pt>
                <c:pt idx="22">
                  <c:v>1</c:v>
                </c:pt>
                <c:pt idx="23">
                  <c:v>0</c:v>
                </c:pt>
                <c:pt idx="24">
                  <c:v>0</c:v>
                </c:pt>
                <c:pt idx="25">
                  <c:v>11</c:v>
                </c:pt>
                <c:pt idx="26">
                  <c:v>0</c:v>
                </c:pt>
                <c:pt idx="27">
                  <c:v>0</c:v>
                </c:pt>
                <c:pt idx="28">
                  <c:v>3</c:v>
                </c:pt>
                <c:pt idx="29">
                  <c:v>0</c:v>
                </c:pt>
                <c:pt idx="30">
                  <c:v>0</c:v>
                </c:pt>
                <c:pt idx="31">
                  <c:v>0</c:v>
                </c:pt>
                <c:pt idx="32">
                  <c:v>0</c:v>
                </c:pt>
                <c:pt idx="33">
                  <c:v>7</c:v>
                </c:pt>
                <c:pt idx="34">
                  <c:v>0</c:v>
                </c:pt>
                <c:pt idx="35">
                  <c:v>0</c:v>
                </c:pt>
                <c:pt idx="36">
                  <c:v>0</c:v>
                </c:pt>
                <c:pt idx="37">
                  <c:v>0</c:v>
                </c:pt>
                <c:pt idx="38">
                  <c:v>0</c:v>
                </c:pt>
                <c:pt idx="39">
                  <c:v>0</c:v>
                </c:pt>
                <c:pt idx="40">
                  <c:v>2</c:v>
                </c:pt>
                <c:pt idx="41">
                  <c:v>0</c:v>
                </c:pt>
                <c:pt idx="42">
                  <c:v>0</c:v>
                </c:pt>
                <c:pt idx="43">
                  <c:v>0</c:v>
                </c:pt>
                <c:pt idx="44">
                  <c:v>0</c:v>
                </c:pt>
                <c:pt idx="45">
                  <c:v>0</c:v>
                </c:pt>
                <c:pt idx="46">
                  <c:v>0</c:v>
                </c:pt>
                <c:pt idx="47">
                  <c:v>0</c:v>
                </c:pt>
                <c:pt idx="48">
                  <c:v>0</c:v>
                </c:pt>
                <c:pt idx="49">
                  <c:v>0</c:v>
                </c:pt>
                <c:pt idx="50">
                  <c:v>8</c:v>
                </c:pt>
              </c:numCache>
            </c:numRef>
          </c:val>
          <c:extLst>
            <c:ext xmlns:c16="http://schemas.microsoft.com/office/drawing/2014/chart" uri="{C3380CC4-5D6E-409C-BE32-E72D297353CC}">
              <c16:uniqueId val="{00000000-128D-4CDC-A0A4-EC6E8F5175A1}"/>
            </c:ext>
          </c:extLst>
        </c:ser>
        <c:dLbls>
          <c:showLegendKey val="0"/>
          <c:showVal val="0"/>
          <c:showCatName val="0"/>
          <c:showSerName val="0"/>
          <c:showPercent val="0"/>
          <c:showBubbleSize val="0"/>
        </c:dLbls>
        <c:gapWidth val="5"/>
        <c:overlap val="-27"/>
        <c:axId val="1947491504"/>
        <c:axId val="1947492048"/>
      </c:barChart>
      <c:catAx>
        <c:axId val="194749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 to 1 odds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492048"/>
        <c:crosses val="autoZero"/>
        <c:auto val="1"/>
        <c:lblAlgn val="ctr"/>
        <c:lblOffset val="100"/>
        <c:noMultiLvlLbl val="1"/>
      </c:catAx>
      <c:valAx>
        <c:axId val="1947492048"/>
        <c:scaling>
          <c:orientation val="minMax"/>
          <c:max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Frequency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491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Relationship</a:t>
            </a:r>
            <a:r>
              <a:rPr lang="en-GB" baseline="0"/>
              <a:t> between odds and fourth place position</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4"/>
            </a:solidFill>
            <a:ln>
              <a:noFill/>
            </a:ln>
            <a:effectLst/>
          </c:spPr>
          <c:invertIfNegative val="0"/>
          <c:trendline>
            <c:spPr>
              <a:ln w="19050" cap="rnd">
                <a:solidFill>
                  <a:schemeClr val="accent4"/>
                </a:solidFill>
                <a:prstDash val="sysDot"/>
              </a:ln>
              <a:effectLst/>
            </c:spPr>
            <c:trendlineType val="log"/>
            <c:dispRSqr val="1"/>
            <c:dispEq val="0"/>
            <c:trendlineLbl>
              <c:layout>
                <c:manualLayout>
                  <c:x val="-0.33805952137194101"/>
                  <c:y val="-5.790197462113440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multiLvlStrRef>
              <c:f>'S3'!$W$9:$AA$59</c:f>
              <c:multiLvlStrCache>
                <c:ptCount val="51"/>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lvl>
                <c:lvl>
                  <c:pt idx="0">
                    <c:v>&lt;</c:v>
                  </c:pt>
                  <c:pt idx="1">
                    <c:v>&lt;</c:v>
                  </c:pt>
                  <c:pt idx="2">
                    <c:v>&lt;</c:v>
                  </c:pt>
                  <c:pt idx="3">
                    <c:v>&lt;</c:v>
                  </c:pt>
                  <c:pt idx="4">
                    <c:v>&lt;</c:v>
                  </c:pt>
                  <c:pt idx="5">
                    <c:v>&lt;</c:v>
                  </c:pt>
                  <c:pt idx="6">
                    <c:v>&lt;</c:v>
                  </c:pt>
                  <c:pt idx="7">
                    <c:v>&lt;</c:v>
                  </c:pt>
                  <c:pt idx="8">
                    <c:v>&lt;</c:v>
                  </c:pt>
                  <c:pt idx="9">
                    <c:v>&lt;</c:v>
                  </c:pt>
                  <c:pt idx="10">
                    <c:v>&lt;</c:v>
                  </c:pt>
                  <c:pt idx="11">
                    <c:v>&lt;</c:v>
                  </c:pt>
                  <c:pt idx="12">
                    <c:v>&lt;</c:v>
                  </c:pt>
                  <c:pt idx="13">
                    <c:v>&lt;</c:v>
                  </c:pt>
                  <c:pt idx="14">
                    <c:v>&lt;</c:v>
                  </c:pt>
                  <c:pt idx="15">
                    <c:v>&lt;</c:v>
                  </c:pt>
                  <c:pt idx="16">
                    <c:v>&lt;</c:v>
                  </c:pt>
                  <c:pt idx="17">
                    <c:v>&lt;</c:v>
                  </c:pt>
                  <c:pt idx="18">
                    <c:v>&lt;</c:v>
                  </c:pt>
                  <c:pt idx="19">
                    <c:v>&lt;</c:v>
                  </c:pt>
                  <c:pt idx="20">
                    <c:v>&lt;</c:v>
                  </c:pt>
                  <c:pt idx="21">
                    <c:v>&lt;</c:v>
                  </c:pt>
                  <c:pt idx="22">
                    <c:v>&lt;</c:v>
                  </c:pt>
                  <c:pt idx="23">
                    <c:v>&lt;</c:v>
                  </c:pt>
                  <c:pt idx="24">
                    <c:v>&lt;</c:v>
                  </c:pt>
                  <c:pt idx="25">
                    <c:v>&lt;</c:v>
                  </c:pt>
                  <c:pt idx="26">
                    <c:v>&lt;</c:v>
                  </c:pt>
                  <c:pt idx="27">
                    <c:v>&lt;</c:v>
                  </c:pt>
                  <c:pt idx="28">
                    <c:v>&lt;</c:v>
                  </c:pt>
                  <c:pt idx="29">
                    <c:v>&lt;</c:v>
                  </c:pt>
                  <c:pt idx="30">
                    <c:v>&lt;</c:v>
                  </c:pt>
                  <c:pt idx="31">
                    <c:v>&lt;</c:v>
                  </c:pt>
                  <c:pt idx="32">
                    <c:v>&lt;</c:v>
                  </c:pt>
                  <c:pt idx="33">
                    <c:v>&lt;</c:v>
                  </c:pt>
                  <c:pt idx="34">
                    <c:v>&lt;</c:v>
                  </c:pt>
                  <c:pt idx="35">
                    <c:v>&lt;</c:v>
                  </c:pt>
                  <c:pt idx="36">
                    <c:v>&lt;</c:v>
                  </c:pt>
                  <c:pt idx="37">
                    <c:v>&lt;</c:v>
                  </c:pt>
                  <c:pt idx="38">
                    <c:v>&lt;</c:v>
                  </c:pt>
                  <c:pt idx="39">
                    <c:v>&lt;</c:v>
                  </c:pt>
                  <c:pt idx="40">
                    <c:v>&lt;</c:v>
                  </c:pt>
                  <c:pt idx="41">
                    <c:v>&lt;</c:v>
                  </c:pt>
                  <c:pt idx="42">
                    <c:v>&lt;</c:v>
                  </c:pt>
                  <c:pt idx="43">
                    <c:v>&lt;</c:v>
                  </c:pt>
                  <c:pt idx="44">
                    <c:v>&lt;</c:v>
                  </c:pt>
                  <c:pt idx="45">
                    <c:v>&lt;</c:v>
                  </c:pt>
                  <c:pt idx="46">
                    <c:v>&lt;</c:v>
                  </c:pt>
                  <c:pt idx="47">
                    <c:v>&lt;</c:v>
                  </c:pt>
                  <c:pt idx="48">
                    <c:v>&lt;</c:v>
                  </c:pt>
                  <c:pt idx="49">
                    <c:v>&lt;</c:v>
                  </c:pt>
                </c:lvl>
                <c:lvl>
                  <c:pt idx="0">
                    <c:v>x</c:v>
                  </c:pt>
                  <c:pt idx="1">
                    <c:v>x</c:v>
                  </c:pt>
                  <c:pt idx="2">
                    <c:v>x</c:v>
                  </c:pt>
                  <c:pt idx="3">
                    <c:v>x</c:v>
                  </c:pt>
                  <c:pt idx="4">
                    <c:v>x</c:v>
                  </c:pt>
                  <c:pt idx="5">
                    <c:v>x</c:v>
                  </c:pt>
                  <c:pt idx="6">
                    <c:v>x</c:v>
                  </c:pt>
                  <c:pt idx="7">
                    <c:v>x</c:v>
                  </c:pt>
                  <c:pt idx="8">
                    <c:v>x</c:v>
                  </c:pt>
                  <c:pt idx="9">
                    <c:v>x</c:v>
                  </c:pt>
                  <c:pt idx="10">
                    <c:v>x</c:v>
                  </c:pt>
                  <c:pt idx="11">
                    <c:v>x</c:v>
                  </c:pt>
                  <c:pt idx="12">
                    <c:v>x</c:v>
                  </c:pt>
                  <c:pt idx="13">
                    <c:v>x</c:v>
                  </c:pt>
                  <c:pt idx="14">
                    <c:v>x</c:v>
                  </c:pt>
                  <c:pt idx="15">
                    <c:v>x</c:v>
                  </c:pt>
                  <c:pt idx="16">
                    <c:v>x</c:v>
                  </c:pt>
                  <c:pt idx="17">
                    <c:v>x</c:v>
                  </c:pt>
                  <c:pt idx="18">
                    <c:v>x</c:v>
                  </c:pt>
                  <c:pt idx="19">
                    <c:v>x</c:v>
                  </c:pt>
                  <c:pt idx="20">
                    <c:v>x</c:v>
                  </c:pt>
                  <c:pt idx="21">
                    <c:v>x</c:v>
                  </c:pt>
                  <c:pt idx="22">
                    <c:v>x</c:v>
                  </c:pt>
                  <c:pt idx="23">
                    <c:v>x</c:v>
                  </c:pt>
                  <c:pt idx="24">
                    <c:v>x</c:v>
                  </c:pt>
                  <c:pt idx="25">
                    <c:v>x</c:v>
                  </c:pt>
                  <c:pt idx="26">
                    <c:v>x</c:v>
                  </c:pt>
                  <c:pt idx="27">
                    <c:v>x</c:v>
                  </c:pt>
                  <c:pt idx="28">
                    <c:v>x</c:v>
                  </c:pt>
                  <c:pt idx="29">
                    <c:v>x</c:v>
                  </c:pt>
                  <c:pt idx="30">
                    <c:v>x</c:v>
                  </c:pt>
                  <c:pt idx="31">
                    <c:v>x</c:v>
                  </c:pt>
                  <c:pt idx="32">
                    <c:v>x</c:v>
                  </c:pt>
                  <c:pt idx="33">
                    <c:v>x</c:v>
                  </c:pt>
                  <c:pt idx="34">
                    <c:v>x</c:v>
                  </c:pt>
                  <c:pt idx="35">
                    <c:v>x</c:v>
                  </c:pt>
                  <c:pt idx="36">
                    <c:v>x</c:v>
                  </c:pt>
                  <c:pt idx="37">
                    <c:v>x</c:v>
                  </c:pt>
                  <c:pt idx="38">
                    <c:v>x</c:v>
                  </c:pt>
                  <c:pt idx="39">
                    <c:v>x</c:v>
                  </c:pt>
                  <c:pt idx="40">
                    <c:v>x</c:v>
                  </c:pt>
                  <c:pt idx="41">
                    <c:v>x</c:v>
                  </c:pt>
                  <c:pt idx="42">
                    <c:v>x</c:v>
                  </c:pt>
                  <c:pt idx="43">
                    <c:v>x</c:v>
                  </c:pt>
                  <c:pt idx="44">
                    <c:v>x</c:v>
                  </c:pt>
                  <c:pt idx="45">
                    <c:v>x</c:v>
                  </c:pt>
                  <c:pt idx="46">
                    <c:v>x</c:v>
                  </c:pt>
                  <c:pt idx="47">
                    <c:v>x</c:v>
                  </c:pt>
                  <c:pt idx="48">
                    <c:v>x</c:v>
                  </c:pt>
                  <c:pt idx="49">
                    <c:v>x</c:v>
                  </c:pt>
                  <c:pt idx="50">
                    <c:v>x</c:v>
                  </c:pt>
                </c:lvl>
                <c:lvl>
                  <c:pt idx="0">
                    <c:v>≤</c:v>
                  </c:pt>
                  <c:pt idx="1">
                    <c:v>≤</c:v>
                  </c:pt>
                  <c:pt idx="2">
                    <c:v>≤</c:v>
                  </c:pt>
                  <c:pt idx="3">
                    <c:v>≤</c:v>
                  </c:pt>
                  <c:pt idx="4">
                    <c:v>≤</c:v>
                  </c:pt>
                  <c:pt idx="5">
                    <c:v>≤</c:v>
                  </c:pt>
                  <c:pt idx="6">
                    <c:v>≤</c:v>
                  </c:pt>
                  <c:pt idx="7">
                    <c:v>≤</c:v>
                  </c:pt>
                  <c:pt idx="8">
                    <c:v>≤</c:v>
                  </c:pt>
                  <c:pt idx="9">
                    <c:v>≤</c:v>
                  </c:pt>
                  <c:pt idx="10">
                    <c:v>≤</c:v>
                  </c:pt>
                  <c:pt idx="11">
                    <c:v>≤</c:v>
                  </c:pt>
                  <c:pt idx="12">
                    <c:v>≤</c:v>
                  </c:pt>
                  <c:pt idx="13">
                    <c:v>≤</c:v>
                  </c:pt>
                  <c:pt idx="14">
                    <c:v>≤</c:v>
                  </c:pt>
                  <c:pt idx="15">
                    <c:v>≤</c:v>
                  </c:pt>
                  <c:pt idx="16">
                    <c:v>≤</c:v>
                  </c:pt>
                  <c:pt idx="17">
                    <c:v>≤</c:v>
                  </c:pt>
                  <c:pt idx="18">
                    <c:v>≤</c:v>
                  </c:pt>
                  <c:pt idx="19">
                    <c:v>≤</c:v>
                  </c:pt>
                  <c:pt idx="20">
                    <c:v>≤</c:v>
                  </c:pt>
                  <c:pt idx="21">
                    <c:v>≤</c:v>
                  </c:pt>
                  <c:pt idx="22">
                    <c:v>≤</c:v>
                  </c:pt>
                  <c:pt idx="23">
                    <c:v>≤</c:v>
                  </c:pt>
                  <c:pt idx="24">
                    <c:v>≤</c:v>
                  </c:pt>
                  <c:pt idx="25">
                    <c:v>≤</c:v>
                  </c:pt>
                  <c:pt idx="26">
                    <c:v>≤</c:v>
                  </c:pt>
                  <c:pt idx="27">
                    <c:v>≤</c:v>
                  </c:pt>
                  <c:pt idx="28">
                    <c:v>≤</c:v>
                  </c:pt>
                  <c:pt idx="29">
                    <c:v>≤</c:v>
                  </c:pt>
                  <c:pt idx="30">
                    <c:v>≤</c:v>
                  </c:pt>
                  <c:pt idx="31">
                    <c:v>≤</c:v>
                  </c:pt>
                  <c:pt idx="32">
                    <c:v>≤</c:v>
                  </c:pt>
                  <c:pt idx="33">
                    <c:v>≤</c:v>
                  </c:pt>
                  <c:pt idx="34">
                    <c:v>≤</c:v>
                  </c:pt>
                  <c:pt idx="35">
                    <c:v>≤</c:v>
                  </c:pt>
                  <c:pt idx="36">
                    <c:v>≤</c:v>
                  </c:pt>
                  <c:pt idx="37">
                    <c:v>≤</c:v>
                  </c:pt>
                  <c:pt idx="38">
                    <c:v>≤</c:v>
                  </c:pt>
                  <c:pt idx="39">
                    <c:v>≤</c:v>
                  </c:pt>
                  <c:pt idx="40">
                    <c:v>≤</c:v>
                  </c:pt>
                  <c:pt idx="41">
                    <c:v>≤</c:v>
                  </c:pt>
                  <c:pt idx="42">
                    <c:v>≤</c:v>
                  </c:pt>
                  <c:pt idx="43">
                    <c:v>≤</c:v>
                  </c:pt>
                  <c:pt idx="44">
                    <c:v>≤</c:v>
                  </c:pt>
                  <c:pt idx="45">
                    <c:v>≤</c:v>
                  </c:pt>
                  <c:pt idx="46">
                    <c:v>≤</c:v>
                  </c:pt>
                  <c:pt idx="47">
                    <c:v>≤</c:v>
                  </c:pt>
                  <c:pt idx="48">
                    <c:v>≤</c:v>
                  </c:pt>
                  <c:pt idx="49">
                    <c:v>≤</c:v>
                  </c:pt>
                  <c:pt idx="50">
                    <c:v>≤</c:v>
                  </c:pt>
                </c:lvl>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lvl>
              </c:multiLvlStrCache>
            </c:multiLvlStrRef>
          </c:cat>
          <c:val>
            <c:numRef>
              <c:f>'S3'!$AB$9:$AB$59</c:f>
              <c:numCache>
                <c:formatCode>#\ ?/?</c:formatCode>
                <c:ptCount val="51"/>
                <c:pt idx="0">
                  <c:v>0</c:v>
                </c:pt>
                <c:pt idx="1">
                  <c:v>10</c:v>
                </c:pt>
                <c:pt idx="2">
                  <c:v>18</c:v>
                </c:pt>
                <c:pt idx="3">
                  <c:v>24</c:v>
                </c:pt>
                <c:pt idx="4">
                  <c:v>22</c:v>
                </c:pt>
                <c:pt idx="5">
                  <c:v>17</c:v>
                </c:pt>
                <c:pt idx="6">
                  <c:v>26</c:v>
                </c:pt>
                <c:pt idx="7">
                  <c:v>28</c:v>
                </c:pt>
                <c:pt idx="8">
                  <c:v>15</c:v>
                </c:pt>
                <c:pt idx="9">
                  <c:v>11</c:v>
                </c:pt>
                <c:pt idx="10">
                  <c:v>18</c:v>
                </c:pt>
                <c:pt idx="11">
                  <c:v>4</c:v>
                </c:pt>
                <c:pt idx="12">
                  <c:v>16</c:v>
                </c:pt>
                <c:pt idx="13">
                  <c:v>0</c:v>
                </c:pt>
                <c:pt idx="14">
                  <c:v>22</c:v>
                </c:pt>
                <c:pt idx="15">
                  <c:v>1</c:v>
                </c:pt>
                <c:pt idx="16">
                  <c:v>15</c:v>
                </c:pt>
                <c:pt idx="17">
                  <c:v>1</c:v>
                </c:pt>
                <c:pt idx="18">
                  <c:v>0</c:v>
                </c:pt>
                <c:pt idx="19">
                  <c:v>0</c:v>
                </c:pt>
                <c:pt idx="20">
                  <c:v>8</c:v>
                </c:pt>
                <c:pt idx="21">
                  <c:v>0</c:v>
                </c:pt>
                <c:pt idx="22">
                  <c:v>1</c:v>
                </c:pt>
                <c:pt idx="23">
                  <c:v>0</c:v>
                </c:pt>
                <c:pt idx="24">
                  <c:v>0</c:v>
                </c:pt>
                <c:pt idx="25">
                  <c:v>16</c:v>
                </c:pt>
                <c:pt idx="26">
                  <c:v>0</c:v>
                </c:pt>
                <c:pt idx="27">
                  <c:v>0</c:v>
                </c:pt>
                <c:pt idx="28">
                  <c:v>1</c:v>
                </c:pt>
                <c:pt idx="29">
                  <c:v>0</c:v>
                </c:pt>
                <c:pt idx="30">
                  <c:v>0</c:v>
                </c:pt>
                <c:pt idx="31">
                  <c:v>0</c:v>
                </c:pt>
                <c:pt idx="32">
                  <c:v>0</c:v>
                </c:pt>
                <c:pt idx="33">
                  <c:v>9</c:v>
                </c:pt>
                <c:pt idx="34">
                  <c:v>0</c:v>
                </c:pt>
                <c:pt idx="35">
                  <c:v>0</c:v>
                </c:pt>
                <c:pt idx="36">
                  <c:v>0</c:v>
                </c:pt>
                <c:pt idx="37">
                  <c:v>0</c:v>
                </c:pt>
                <c:pt idx="38">
                  <c:v>0</c:v>
                </c:pt>
                <c:pt idx="39">
                  <c:v>0</c:v>
                </c:pt>
                <c:pt idx="40">
                  <c:v>1</c:v>
                </c:pt>
                <c:pt idx="41">
                  <c:v>0</c:v>
                </c:pt>
                <c:pt idx="42">
                  <c:v>0</c:v>
                </c:pt>
                <c:pt idx="43">
                  <c:v>0</c:v>
                </c:pt>
                <c:pt idx="44">
                  <c:v>0</c:v>
                </c:pt>
                <c:pt idx="45">
                  <c:v>0</c:v>
                </c:pt>
                <c:pt idx="46">
                  <c:v>0</c:v>
                </c:pt>
                <c:pt idx="47">
                  <c:v>0</c:v>
                </c:pt>
                <c:pt idx="48">
                  <c:v>0</c:v>
                </c:pt>
                <c:pt idx="49">
                  <c:v>0</c:v>
                </c:pt>
                <c:pt idx="50">
                  <c:v>13</c:v>
                </c:pt>
              </c:numCache>
            </c:numRef>
          </c:val>
          <c:extLst>
            <c:ext xmlns:c16="http://schemas.microsoft.com/office/drawing/2014/chart" uri="{C3380CC4-5D6E-409C-BE32-E72D297353CC}">
              <c16:uniqueId val="{00000000-B99F-4877-AA2D-FC4DD81960DE}"/>
            </c:ext>
          </c:extLst>
        </c:ser>
        <c:dLbls>
          <c:showLegendKey val="0"/>
          <c:showVal val="0"/>
          <c:showCatName val="0"/>
          <c:showSerName val="0"/>
          <c:showPercent val="0"/>
          <c:showBubbleSize val="0"/>
        </c:dLbls>
        <c:gapWidth val="5"/>
        <c:overlap val="-27"/>
        <c:axId val="1947493136"/>
        <c:axId val="1946786080"/>
      </c:barChart>
      <c:catAx>
        <c:axId val="1947493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 to 1 odds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786080"/>
        <c:crosses val="autoZero"/>
        <c:auto val="1"/>
        <c:lblAlgn val="ctr"/>
        <c:lblOffset val="100"/>
        <c:noMultiLvlLbl val="1"/>
      </c:catAx>
      <c:valAx>
        <c:axId val="1946786080"/>
        <c:scaling>
          <c:orientation val="minMax"/>
          <c:max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Frequency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493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14.xml><?xml version="1.0" encoding="utf-8"?>
<cs:colorStyle xmlns:cs="http://schemas.microsoft.com/office/drawing/2012/chartStyle" xmlns:a="http://schemas.openxmlformats.org/drawingml/2006/main" meth="withinLinear" id="17">
  <a:schemeClr val="accent4"/>
</cs:colorStyle>
</file>

<file path=xl/charts/colors15.xml><?xml version="1.0" encoding="utf-8"?>
<cs:colorStyle xmlns:cs="http://schemas.microsoft.com/office/drawing/2012/chartStyle" xmlns:a="http://schemas.openxmlformats.org/drawingml/2006/main" meth="withinLinear" id="17">
  <a:schemeClr val="accent4"/>
</cs:colorStyle>
</file>

<file path=xl/charts/colors16.xml><?xml version="1.0" encoding="utf-8"?>
<cs:colorStyle xmlns:cs="http://schemas.microsoft.com/office/drawing/2012/chartStyle" xmlns:a="http://schemas.openxmlformats.org/drawingml/2006/main" meth="withinLinear" id="17">
  <a:schemeClr val="accent4"/>
</cs:colorStyle>
</file>

<file path=xl/charts/colors17.xml><?xml version="1.0" encoding="utf-8"?>
<cs:colorStyle xmlns:cs="http://schemas.microsoft.com/office/drawing/2012/chartStyle" xmlns:a="http://schemas.openxmlformats.org/drawingml/2006/main" meth="withinLinear" id="17">
  <a:schemeClr val="accent4"/>
</cs:colorStyle>
</file>

<file path=xl/charts/colors18.xml><?xml version="1.0" encoding="utf-8"?>
<cs:colorStyle xmlns:cs="http://schemas.microsoft.com/office/drawing/2012/chartStyle" xmlns:a="http://schemas.openxmlformats.org/drawingml/2006/main" meth="withinLinear" id="17">
  <a:schemeClr val="accent4"/>
</cs:colorStyle>
</file>

<file path=xl/charts/colors19.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withinLinear" id="17">
  <a:schemeClr val="accent4"/>
</cs:colorStyle>
</file>

<file path=xl/charts/colors23.xml><?xml version="1.0" encoding="utf-8"?>
<cs:colorStyle xmlns:cs="http://schemas.microsoft.com/office/drawing/2012/chartStyle" xmlns:a="http://schemas.openxmlformats.org/drawingml/2006/main" meth="withinLinear" id="17">
  <a:schemeClr val="accent4"/>
</cs:colorStyle>
</file>

<file path=xl/charts/colors24.xml><?xml version="1.0" encoding="utf-8"?>
<cs:colorStyle xmlns:cs="http://schemas.microsoft.com/office/drawing/2012/chartStyle" xmlns:a="http://schemas.openxmlformats.org/drawingml/2006/main" meth="withinLinear" id="17">
  <a:schemeClr val="accent4"/>
</cs:colorStyle>
</file>

<file path=xl/charts/colors25.xml><?xml version="1.0" encoding="utf-8"?>
<cs:colorStyle xmlns:cs="http://schemas.microsoft.com/office/drawing/2012/chartStyle" xmlns:a="http://schemas.openxmlformats.org/drawingml/2006/main" meth="withinLinear" id="17">
  <a:schemeClr val="accent4"/>
</cs:colorStyle>
</file>

<file path=xl/charts/colors26.xml><?xml version="1.0" encoding="utf-8"?>
<cs:colorStyle xmlns:cs="http://schemas.microsoft.com/office/drawing/2012/chartStyle" xmlns:a="http://schemas.openxmlformats.org/drawingml/2006/main" meth="withinLinear" id="17">
  <a:schemeClr val="accent4"/>
</cs:colorStyle>
</file>

<file path=xl/charts/colors27.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27.xml"/><Relationship Id="rId1" Type="http://schemas.openxmlformats.org/officeDocument/2006/relationships/chart" Target="../charts/chart26.xml"/></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image" Target="../media/image3.jpeg"/></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4.jpeg"/><Relationship Id="rId5" Type="http://schemas.openxmlformats.org/officeDocument/2006/relationships/chart" Target="../charts/chart10.xml"/><Relationship Id="rId4"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chart" Target="../charts/chart13.xml"/><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image" Target="../media/image7.jpeg"/><Relationship Id="rId5" Type="http://schemas.openxmlformats.org/officeDocument/2006/relationships/chart" Target="../charts/chart18.xml"/><Relationship Id="rId4"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editAs="oneCell">
    <xdr:from>
      <xdr:col>2</xdr:col>
      <xdr:colOff>291546</xdr:colOff>
      <xdr:row>2</xdr:row>
      <xdr:rowOff>114300</xdr:rowOff>
    </xdr:from>
    <xdr:to>
      <xdr:col>2</xdr:col>
      <xdr:colOff>676218</xdr:colOff>
      <xdr:row>3</xdr:row>
      <xdr:rowOff>266700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50446" y="508000"/>
          <a:ext cx="384672" cy="6985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270932</xdr:colOff>
      <xdr:row>1</xdr:row>
      <xdr:rowOff>76199</xdr:rowOff>
    </xdr:from>
    <xdr:to>
      <xdr:col>18</xdr:col>
      <xdr:colOff>469899</xdr:colOff>
      <xdr:row>22</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9</xdr:col>
      <xdr:colOff>292100</xdr:colOff>
      <xdr:row>1</xdr:row>
      <xdr:rowOff>76200</xdr:rowOff>
    </xdr:from>
    <xdr:to>
      <xdr:col>16</xdr:col>
      <xdr:colOff>349007</xdr:colOff>
      <xdr:row>13</xdr:row>
      <xdr:rowOff>106641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14287</xdr:colOff>
      <xdr:row>4</xdr:row>
      <xdr:rowOff>71436</xdr:rowOff>
    </xdr:from>
    <xdr:to>
      <xdr:col>12</xdr:col>
      <xdr:colOff>466725</xdr:colOff>
      <xdr:row>23</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604836</xdr:colOff>
      <xdr:row>4</xdr:row>
      <xdr:rowOff>23812</xdr:rowOff>
    </xdr:from>
    <xdr:to>
      <xdr:col>26</xdr:col>
      <xdr:colOff>19049</xdr:colOff>
      <xdr:row>23</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604837</xdr:colOff>
      <xdr:row>4</xdr:row>
      <xdr:rowOff>23811</xdr:rowOff>
    </xdr:from>
    <xdr:to>
      <xdr:col>18</xdr:col>
      <xdr:colOff>600075</xdr:colOff>
      <xdr:row>23</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9</xdr:col>
      <xdr:colOff>9524</xdr:colOff>
      <xdr:row>4</xdr:row>
      <xdr:rowOff>20730</xdr:rowOff>
    </xdr:from>
    <xdr:to>
      <xdr:col>24</xdr:col>
      <xdr:colOff>0</xdr:colOff>
      <xdr:row>29</xdr:row>
      <xdr:rowOff>158842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9</xdr:col>
      <xdr:colOff>14287</xdr:colOff>
      <xdr:row>3</xdr:row>
      <xdr:rowOff>80961</xdr:rowOff>
    </xdr:from>
    <xdr:to>
      <xdr:col>19</xdr:col>
      <xdr:colOff>571500</xdr:colOff>
      <xdr:row>16</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89646</xdr:colOff>
      <xdr:row>3</xdr:row>
      <xdr:rowOff>56029</xdr:rowOff>
    </xdr:from>
    <xdr:to>
      <xdr:col>28</xdr:col>
      <xdr:colOff>0</xdr:colOff>
      <xdr:row>31</xdr:row>
      <xdr:rowOff>56028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428433</xdr:colOff>
      <xdr:row>332</xdr:row>
      <xdr:rowOff>63499</xdr:rowOff>
    </xdr:from>
    <xdr:to>
      <xdr:col>8</xdr:col>
      <xdr:colOff>238125</xdr:colOff>
      <xdr:row>353</xdr:row>
      <xdr:rowOff>76506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161636</xdr:colOff>
      <xdr:row>0</xdr:row>
      <xdr:rowOff>107666</xdr:rowOff>
    </xdr:from>
    <xdr:to>
      <xdr:col>0</xdr:col>
      <xdr:colOff>550245</xdr:colOff>
      <xdr:row>1</xdr:row>
      <xdr:rowOff>247805</xdr:rowOff>
    </xdr:to>
    <xdr:pic>
      <xdr:nvPicPr>
        <xdr:cNvPr id="8" name="Picture 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1636" y="107666"/>
          <a:ext cx="388609" cy="6977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185854</xdr:colOff>
      <xdr:row>0</xdr:row>
      <xdr:rowOff>123902</xdr:rowOff>
    </xdr:from>
    <xdr:to>
      <xdr:col>0</xdr:col>
      <xdr:colOff>548166</xdr:colOff>
      <xdr:row>1</xdr:row>
      <xdr:rowOff>216829</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5854" y="123902"/>
          <a:ext cx="362312" cy="650488"/>
        </a:xfrm>
        <a:prstGeom prst="rect">
          <a:avLst/>
        </a:prstGeom>
      </xdr:spPr>
    </xdr:pic>
    <xdr:clientData/>
  </xdr:twoCellAnchor>
  <xdr:twoCellAnchor>
    <xdr:from>
      <xdr:col>3</xdr:col>
      <xdr:colOff>1206500</xdr:colOff>
      <xdr:row>320</xdr:row>
      <xdr:rowOff>79826</xdr:rowOff>
    </xdr:from>
    <xdr:to>
      <xdr:col>13</xdr:col>
      <xdr:colOff>1239762</xdr:colOff>
      <xdr:row>343</xdr:row>
      <xdr:rowOff>226785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5149</xdr:colOff>
      <xdr:row>7</xdr:row>
      <xdr:rowOff>91805</xdr:rowOff>
    </xdr:from>
    <xdr:to>
      <xdr:col>30</xdr:col>
      <xdr:colOff>15875</xdr:colOff>
      <xdr:row>35</xdr:row>
      <xdr:rowOff>174625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37640</xdr:colOff>
      <xdr:row>74</xdr:row>
      <xdr:rowOff>93797</xdr:rowOff>
    </xdr:from>
    <xdr:to>
      <xdr:col>26</xdr:col>
      <xdr:colOff>37640</xdr:colOff>
      <xdr:row>108</xdr:row>
      <xdr:rowOff>144596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15301</xdr:colOff>
      <xdr:row>41</xdr:row>
      <xdr:rowOff>61205</xdr:rowOff>
    </xdr:from>
    <xdr:to>
      <xdr:col>25</xdr:col>
      <xdr:colOff>657952</xdr:colOff>
      <xdr:row>69</xdr:row>
      <xdr:rowOff>137711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232092</xdr:colOff>
      <xdr:row>0</xdr:row>
      <xdr:rowOff>126131</xdr:rowOff>
    </xdr:from>
    <xdr:to>
      <xdr:col>0</xdr:col>
      <xdr:colOff>594404</xdr:colOff>
      <xdr:row>1</xdr:row>
      <xdr:rowOff>212318</xdr:rowOff>
    </xdr:to>
    <xdr:pic>
      <xdr:nvPicPr>
        <xdr:cNvPr id="7" name="Picture 6"/>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32092" y="126131"/>
          <a:ext cx="362312" cy="64181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36</xdr:col>
      <xdr:colOff>49033</xdr:colOff>
      <xdr:row>6</xdr:row>
      <xdr:rowOff>292701</xdr:rowOff>
    </xdr:from>
    <xdr:to>
      <xdr:col>50</xdr:col>
      <xdr:colOff>260625</xdr:colOff>
      <xdr:row>30</xdr:row>
      <xdr:rowOff>64974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61824</xdr:colOff>
      <xdr:row>33</xdr:row>
      <xdr:rowOff>68768</xdr:rowOff>
    </xdr:from>
    <xdr:to>
      <xdr:col>50</xdr:col>
      <xdr:colOff>273416</xdr:colOff>
      <xdr:row>58</xdr:row>
      <xdr:rowOff>15899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63074</xdr:colOff>
      <xdr:row>61</xdr:row>
      <xdr:rowOff>41485</xdr:rowOff>
    </xdr:from>
    <xdr:to>
      <xdr:col>50</xdr:col>
      <xdr:colOff>274666</xdr:colOff>
      <xdr:row>86</xdr:row>
      <xdr:rowOff>8972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51</xdr:col>
      <xdr:colOff>41258</xdr:colOff>
      <xdr:row>6</xdr:row>
      <xdr:rowOff>297408</xdr:rowOff>
    </xdr:from>
    <xdr:to>
      <xdr:col>65</xdr:col>
      <xdr:colOff>247247</xdr:colOff>
      <xdr:row>30</xdr:row>
      <xdr:rowOff>87480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51</xdr:col>
      <xdr:colOff>57132</xdr:colOff>
      <xdr:row>33</xdr:row>
      <xdr:rowOff>67462</xdr:rowOff>
    </xdr:from>
    <xdr:to>
      <xdr:col>65</xdr:col>
      <xdr:colOff>263121</xdr:colOff>
      <xdr:row>58</xdr:row>
      <xdr:rowOff>68296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181428</xdr:colOff>
      <xdr:row>0</xdr:row>
      <xdr:rowOff>105833</xdr:rowOff>
    </xdr:from>
    <xdr:to>
      <xdr:col>0</xdr:col>
      <xdr:colOff>543740</xdr:colOff>
      <xdr:row>1</xdr:row>
      <xdr:rowOff>198760</xdr:rowOff>
    </xdr:to>
    <xdr:pic>
      <xdr:nvPicPr>
        <xdr:cNvPr id="8" name="Picture 7"/>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81428" y="105833"/>
          <a:ext cx="362312" cy="65233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453237</xdr:colOff>
      <xdr:row>334</xdr:row>
      <xdr:rowOff>246795</xdr:rowOff>
    </xdr:from>
    <xdr:to>
      <xdr:col>10</xdr:col>
      <xdr:colOff>1293599</xdr:colOff>
      <xdr:row>356</xdr:row>
      <xdr:rowOff>138708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256702</xdr:colOff>
      <xdr:row>0</xdr:row>
      <xdr:rowOff>67553</xdr:rowOff>
    </xdr:from>
    <xdr:to>
      <xdr:col>0</xdr:col>
      <xdr:colOff>676356</xdr:colOff>
      <xdr:row>2</xdr:row>
      <xdr:rowOff>3725</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56702" y="67553"/>
          <a:ext cx="419654" cy="76032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4</xdr:col>
      <xdr:colOff>14285</xdr:colOff>
      <xdr:row>6</xdr:row>
      <xdr:rowOff>254000</xdr:rowOff>
    </xdr:from>
    <xdr:to>
      <xdr:col>14</xdr:col>
      <xdr:colOff>79374</xdr:colOff>
      <xdr:row>23</xdr:row>
      <xdr:rowOff>539750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20637</xdr:colOff>
      <xdr:row>27</xdr:row>
      <xdr:rowOff>69850</xdr:rowOff>
    </xdr:from>
    <xdr:to>
      <xdr:col>14</xdr:col>
      <xdr:colOff>95251</xdr:colOff>
      <xdr:row>47</xdr:row>
      <xdr:rowOff>111125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193202</xdr:colOff>
      <xdr:row>0</xdr:row>
      <xdr:rowOff>105653</xdr:rowOff>
    </xdr:from>
    <xdr:to>
      <xdr:col>0</xdr:col>
      <xdr:colOff>568820</xdr:colOff>
      <xdr:row>1</xdr:row>
      <xdr:rowOff>228600</xdr:rowOff>
    </xdr:to>
    <xdr:pic>
      <xdr:nvPicPr>
        <xdr:cNvPr id="4" name="Picture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3202" y="105653"/>
          <a:ext cx="375618" cy="68174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37</xdr:col>
      <xdr:colOff>47625</xdr:colOff>
      <xdr:row>8</xdr:row>
      <xdr:rowOff>63500</xdr:rowOff>
    </xdr:from>
    <xdr:to>
      <xdr:col>45</xdr:col>
      <xdr:colOff>220867</xdr:colOff>
      <xdr:row>31</xdr:row>
      <xdr:rowOff>184388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37</xdr:col>
      <xdr:colOff>38476</xdr:colOff>
      <xdr:row>34</xdr:row>
      <xdr:rowOff>51876</xdr:rowOff>
    </xdr:from>
    <xdr:to>
      <xdr:col>45</xdr:col>
      <xdr:colOff>201014</xdr:colOff>
      <xdr:row>55</xdr:row>
      <xdr:rowOff>170686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37</xdr:col>
      <xdr:colOff>35013</xdr:colOff>
      <xdr:row>58</xdr:row>
      <xdr:rowOff>40077</xdr:rowOff>
    </xdr:from>
    <xdr:to>
      <xdr:col>45</xdr:col>
      <xdr:colOff>202746</xdr:colOff>
      <xdr:row>84</xdr:row>
      <xdr:rowOff>76591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46</xdr:col>
      <xdr:colOff>194150</xdr:colOff>
      <xdr:row>8</xdr:row>
      <xdr:rowOff>65924</xdr:rowOff>
    </xdr:from>
    <xdr:to>
      <xdr:col>54</xdr:col>
      <xdr:colOff>319601</xdr:colOff>
      <xdr:row>31</xdr:row>
      <xdr:rowOff>183546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46</xdr:col>
      <xdr:colOff>188635</xdr:colOff>
      <xdr:row>34</xdr:row>
      <xdr:rowOff>44128</xdr:rowOff>
    </xdr:from>
    <xdr:to>
      <xdr:col>54</xdr:col>
      <xdr:colOff>323611</xdr:colOff>
      <xdr:row>55</xdr:row>
      <xdr:rowOff>186713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174625</xdr:colOff>
      <xdr:row>0</xdr:row>
      <xdr:rowOff>111125</xdr:rowOff>
    </xdr:from>
    <xdr:to>
      <xdr:col>0</xdr:col>
      <xdr:colOff>550243</xdr:colOff>
      <xdr:row>1</xdr:row>
      <xdr:rowOff>237247</xdr:rowOff>
    </xdr:to>
    <xdr:pic>
      <xdr:nvPicPr>
        <xdr:cNvPr id="8" name="Picture 7"/>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74625" y="111125"/>
          <a:ext cx="375618" cy="68174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4</xdr:col>
      <xdr:colOff>349251</xdr:colOff>
      <xdr:row>67</xdr:row>
      <xdr:rowOff>7497</xdr:rowOff>
    </xdr:from>
    <xdr:to>
      <xdr:col>11</xdr:col>
      <xdr:colOff>47626</xdr:colOff>
      <xdr:row>84</xdr:row>
      <xdr:rowOff>301625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193202</xdr:colOff>
      <xdr:row>0</xdr:row>
      <xdr:rowOff>105653</xdr:rowOff>
    </xdr:from>
    <xdr:to>
      <xdr:col>0</xdr:col>
      <xdr:colOff>568820</xdr:colOff>
      <xdr:row>1</xdr:row>
      <xdr:rowOff>231775</xdr:rowOff>
    </xdr:to>
    <xdr:pic>
      <xdr:nvPicPr>
        <xdr:cNvPr id="8" name="Picture 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3202" y="105653"/>
          <a:ext cx="375618" cy="68174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Jenny\Downloads\Daven_Avocado_EXCEL%20analysis.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3221.515971875" createdVersion="5" refreshedVersion="4" minRefreshableVersion="3" recordCount="300">
  <cacheSource type="worksheet">
    <worksheetSource name="Table3" r:id="rId2"/>
  </cacheSource>
  <cacheFields count="10">
    <cacheField name="Meeting" numFmtId="0">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Race #" numFmtId="1">
      <sharedItems containsSemiMixedTypes="0" containsString="0" containsNumber="1" containsInteger="1" minValue="1" maxValue="300" count="3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sharedItems>
    </cacheField>
    <cacheField name="First" numFmtId="0">
      <sharedItems containsSemiMixedTypes="0" containsString="0" containsNumber="1" minValue="0.14285714285714285" maxValue="50" count="50">
        <n v="5"/>
        <n v="4.5"/>
        <n v="8"/>
        <n v="25"/>
        <n v="1.625"/>
        <n v="2.75"/>
        <n v="2.25"/>
        <n v="5.5"/>
        <n v="16"/>
        <n v="4"/>
        <n v="7"/>
        <n v="3"/>
        <n v="0.8"/>
        <n v="0.83333333333333337"/>
        <n v="1.2"/>
        <n v="10"/>
        <n v="1.5"/>
        <n v="14"/>
        <n v="1.75"/>
        <n v="9"/>
        <n v="3.5"/>
        <n v="12"/>
        <n v="1.375"/>
        <n v="11"/>
        <n v="2.5"/>
        <n v="6.5"/>
        <n v="3.3333333333333335"/>
        <n v="50"/>
        <n v="2"/>
        <n v="1"/>
        <n v="6"/>
        <n v="0.9"/>
        <n v="0.53333333333333333"/>
        <n v="0.90909090909090906"/>
        <n v="33"/>
        <n v="0.5"/>
        <n v="1.1000000000000001"/>
        <n v="0.66666666666666663"/>
        <n v="1.875"/>
        <n v="22"/>
        <n v="0.61538461538461542"/>
        <n v="20"/>
        <n v="0.72727272727272729"/>
        <n v="0.3"/>
        <n v="0.22222222222222221"/>
        <n v="1.25"/>
        <n v="0.14285714285714285"/>
        <n v="0.25"/>
        <n v="0.16666666666666666"/>
        <n v="7.5"/>
      </sharedItems>
    </cacheField>
    <cacheField name="Second" numFmtId="13">
      <sharedItems containsSemiMixedTypes="0" containsString="0" containsNumber="1" minValue="0.36363636363636365" maxValue="40" count="47">
        <n v="2"/>
        <n v="5.5"/>
        <n v="3"/>
        <n v="10"/>
        <n v="33"/>
        <n v="1.375"/>
        <n v="12"/>
        <n v="7"/>
        <n v="14"/>
        <n v="8"/>
        <n v="2.75"/>
        <n v="1.75"/>
        <n v="9"/>
        <n v="3.5"/>
        <n v="0.72727272727272729"/>
        <n v="25"/>
        <n v="20"/>
        <n v="16"/>
        <n v="5"/>
        <n v="0.8"/>
        <n v="1.625"/>
        <n v="1.2"/>
        <n v="8.5"/>
        <n v="4"/>
        <n v="1"/>
        <n v="2.25"/>
        <n v="1.5"/>
        <n v="18"/>
        <n v="6"/>
        <n v="4.5"/>
        <n v="7.5"/>
        <n v="1.875"/>
        <n v="3.3333333333333335"/>
        <n v="0.9"/>
        <n v="0.61538461538461542"/>
        <n v="2.5"/>
        <n v="0.5714285714285714"/>
        <n v="2.125"/>
        <n v="11"/>
        <n v="0.90909090909090906"/>
        <n v="1.25"/>
        <n v="6.5"/>
        <n v="28"/>
        <n v="3.125"/>
        <n v="22"/>
        <n v="40"/>
        <n v="0.36363636363636365"/>
      </sharedItems>
    </cacheField>
    <cacheField name="Third" numFmtId="13">
      <sharedItems containsSemiMixedTypes="0" containsString="0" containsNumber="1" minValue="0.72727272727272729" maxValue="100" count="44">
        <n v="20"/>
        <n v="5"/>
        <n v="16"/>
        <n v="18"/>
        <n v="10"/>
        <n v="4"/>
        <n v="3.3333333333333335"/>
        <n v="8"/>
        <n v="50"/>
        <n v="2.5"/>
        <n v="2.25"/>
        <n v="33"/>
        <n v="7"/>
        <n v="6"/>
        <n v="12"/>
        <n v="2.75"/>
        <n v="1"/>
        <n v="0.8"/>
        <n v="25"/>
        <n v="3.5"/>
        <n v="11"/>
        <n v="9"/>
        <n v="2"/>
        <n v="1.875"/>
        <n v="1.2"/>
        <n v="6.5"/>
        <n v="14"/>
        <n v="66"/>
        <n v="1.5"/>
        <n v="3"/>
        <n v="40"/>
        <n v="100"/>
        <n v="4.5"/>
        <n v="1.75"/>
        <n v="28"/>
        <n v="0.72727272727272729"/>
        <n v="5.5"/>
        <n v="2.625"/>
        <n v="1.625"/>
        <n v="22"/>
        <n v="4.25"/>
        <n v="19"/>
        <n v="1.1000000000000001"/>
        <n v="7.5"/>
      </sharedItems>
    </cacheField>
    <cacheField name="Fourth" numFmtId="13">
      <sharedItems containsString="0" containsBlank="1" containsNumber="1" minValue="1" maxValue="125" count="43">
        <n v="10"/>
        <n v="16"/>
        <n v="7"/>
        <n v="4"/>
        <n v="66"/>
        <n v="3"/>
        <n v="25"/>
        <n v="2.75"/>
        <n v="1.75"/>
        <n v="2.875"/>
        <n v="14"/>
        <n v="9"/>
        <n v="8"/>
        <n v="6"/>
        <n v="33"/>
        <n v="7.5"/>
        <n v="5.5"/>
        <n v="12"/>
        <n v="5"/>
        <n v="2"/>
        <n v="1.25"/>
        <m/>
        <n v="125"/>
        <n v="3.5"/>
        <n v="4.5"/>
        <n v="11"/>
        <n v="20"/>
        <n v="50"/>
        <n v="22"/>
        <n v="2.5"/>
        <n v="6.5"/>
        <n v="3.3333333333333335"/>
        <n v="40"/>
        <n v="17"/>
        <n v="15"/>
        <n v="28"/>
        <n v="100"/>
        <n v="1.875"/>
        <n v="8.5"/>
        <n v="1"/>
        <n v="1.1000000000000001"/>
        <n v="2.2000000000000002"/>
        <n v="1.625"/>
      </sharedItems>
    </cacheField>
    <cacheField name="Fifth" numFmtId="13">
      <sharedItems containsString="0" containsBlank="1" containsNumber="1" minValue="0.90909090909090906" maxValue="150" count="38">
        <n v="25"/>
        <n v="0.90909090909090906"/>
        <n v="8"/>
        <n v="7"/>
        <n v="9"/>
        <n v="10"/>
        <n v="50"/>
        <n v="6.5"/>
        <n v="20"/>
        <n v="5.5"/>
        <n v="14"/>
        <n v="12"/>
        <n v="11"/>
        <n v="16"/>
        <m/>
        <n v="6"/>
        <n v="7.5"/>
        <n v="22"/>
        <n v="4"/>
        <n v="3"/>
        <n v="33"/>
        <n v="8.5"/>
        <n v="18"/>
        <n v="2.75"/>
        <n v="100"/>
        <n v="2.5"/>
        <n v="150"/>
        <n v="5"/>
        <n v="4.5"/>
        <n v="40"/>
        <n v="3.5"/>
        <n v="66"/>
        <n v="2"/>
        <n v="3.3333333333333335"/>
        <n v="1.875"/>
        <n v="80"/>
        <n v="1.1000000000000001"/>
        <n v="3.25"/>
      </sharedItems>
    </cacheField>
    <cacheField name="Favourite place" numFmtId="1">
      <sharedItems containsSemiMixedTypes="0" containsString="0" containsNumber="1" containsInteger="1" minValue="1" maxValue="11" count="11">
        <n v="2"/>
        <n v="5"/>
        <n v="8"/>
        <n v="7"/>
        <n v="1"/>
        <n v="4"/>
        <n v="3"/>
        <n v="6"/>
        <n v="11"/>
        <n v="10"/>
        <n v="9"/>
      </sharedItems>
    </cacheField>
    <cacheField name="Favourite price if unplaced" numFmtId="13">
      <sharedItems containsString="0" containsBlank="1" containsNumber="1" minValue="2" maxValue="4.5"/>
    </cacheField>
    <cacheField name="Runners" numFmtId="1">
      <sharedItems containsSemiMixedTypes="0" containsString="0" containsNumber="1" containsInteger="1" minValue="3" maxValue="2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Windows User" refreshedDate="43223.595067592592" createdVersion="5" refreshedVersion="5" minRefreshableVersion="3" recordCount="68">
  <cacheSource type="worksheet">
    <worksheetSource name="GrandNational"/>
  </cacheSource>
  <cacheFields count="9">
    <cacheField name="Decade" numFmtId="0">
      <sharedItems containsSemiMixedTypes="0" containsString="0" containsNumber="1" containsInteger="1" minValue="1" maxValue="7" count="7">
        <n v="1"/>
        <n v="2"/>
        <n v="3"/>
        <n v="4"/>
        <n v="5"/>
        <n v="6"/>
        <n v="7"/>
      </sharedItems>
    </cacheField>
    <cacheField name="Year" numFmtId="0">
      <sharedItems containsSemiMixedTypes="0" containsString="0" containsNumber="1" containsInteger="1" minValue="1950" maxValue="2018"/>
    </cacheField>
    <cacheField name="Horse" numFmtId="0">
      <sharedItems/>
    </cacheField>
    <cacheField name="Age" numFmtId="1">
      <sharedItems containsSemiMixedTypes="0" containsString="0" containsNumber="1" containsInteger="1" minValue="8" maxValue="12" count="5">
        <n v="8"/>
        <n v="9"/>
        <n v="11"/>
        <n v="10"/>
        <n v="12"/>
      </sharedItems>
    </cacheField>
    <cacheField name="Weight" numFmtId="165">
      <sharedItems containsSemiMixedTypes="0" containsString="0" containsNumber="1" minValue="63.502929999999999" maxValue="76.203519999999997"/>
    </cacheField>
    <cacheField name="Trainer" numFmtId="0">
      <sharedItems/>
    </cacheField>
    <cacheField name="Jockey" numFmtId="0">
      <sharedItems/>
    </cacheField>
    <cacheField name="SP" numFmtId="12">
      <sharedItems containsSemiMixedTypes="0" containsString="0" containsNumber="1" minValue="6.5" maxValue="100"/>
    </cacheField>
    <cacheField name="Favourit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0">
  <r>
    <x v="0"/>
    <x v="0"/>
    <x v="0"/>
    <x v="0"/>
    <x v="0"/>
    <x v="0"/>
    <x v="0"/>
    <x v="0"/>
    <m/>
    <n v="9"/>
  </r>
  <r>
    <x v="0"/>
    <x v="1"/>
    <x v="1"/>
    <x v="1"/>
    <x v="1"/>
    <x v="1"/>
    <x v="1"/>
    <x v="1"/>
    <m/>
    <n v="6"/>
  </r>
  <r>
    <x v="0"/>
    <x v="2"/>
    <x v="2"/>
    <x v="2"/>
    <x v="2"/>
    <x v="2"/>
    <x v="2"/>
    <x v="2"/>
    <n v="2.75"/>
    <n v="9"/>
  </r>
  <r>
    <x v="0"/>
    <x v="3"/>
    <x v="3"/>
    <x v="3"/>
    <x v="3"/>
    <x v="3"/>
    <x v="3"/>
    <x v="3"/>
    <n v="3.5"/>
    <n v="10"/>
  </r>
  <r>
    <x v="0"/>
    <x v="4"/>
    <x v="4"/>
    <x v="2"/>
    <x v="4"/>
    <x v="4"/>
    <x v="4"/>
    <x v="4"/>
    <m/>
    <n v="11"/>
  </r>
  <r>
    <x v="0"/>
    <x v="5"/>
    <x v="5"/>
    <x v="4"/>
    <x v="5"/>
    <x v="5"/>
    <x v="3"/>
    <x v="4"/>
    <m/>
    <n v="7"/>
  </r>
  <r>
    <x v="1"/>
    <x v="6"/>
    <x v="2"/>
    <x v="5"/>
    <x v="6"/>
    <x v="6"/>
    <x v="5"/>
    <x v="0"/>
    <m/>
    <n v="8"/>
  </r>
  <r>
    <x v="1"/>
    <x v="7"/>
    <x v="6"/>
    <x v="6"/>
    <x v="5"/>
    <x v="3"/>
    <x v="6"/>
    <x v="4"/>
    <m/>
    <n v="8"/>
  </r>
  <r>
    <x v="1"/>
    <x v="8"/>
    <x v="0"/>
    <x v="2"/>
    <x v="7"/>
    <x v="6"/>
    <x v="7"/>
    <x v="0"/>
    <m/>
    <n v="11"/>
  </r>
  <r>
    <x v="1"/>
    <x v="9"/>
    <x v="1"/>
    <x v="7"/>
    <x v="8"/>
    <x v="7"/>
    <x v="8"/>
    <x v="5"/>
    <m/>
    <n v="13"/>
  </r>
  <r>
    <x v="1"/>
    <x v="10"/>
    <x v="7"/>
    <x v="8"/>
    <x v="9"/>
    <x v="0"/>
    <x v="9"/>
    <x v="6"/>
    <m/>
    <n v="10"/>
  </r>
  <r>
    <x v="1"/>
    <x v="11"/>
    <x v="8"/>
    <x v="9"/>
    <x v="10"/>
    <x v="8"/>
    <x v="10"/>
    <x v="5"/>
    <m/>
    <n v="8"/>
  </r>
  <r>
    <x v="2"/>
    <x v="12"/>
    <x v="9"/>
    <x v="10"/>
    <x v="11"/>
    <x v="9"/>
    <x v="11"/>
    <x v="0"/>
    <m/>
    <n v="9"/>
  </r>
  <r>
    <x v="2"/>
    <x v="13"/>
    <x v="10"/>
    <x v="11"/>
    <x v="12"/>
    <x v="1"/>
    <x v="12"/>
    <x v="0"/>
    <m/>
    <n v="8"/>
  </r>
  <r>
    <x v="2"/>
    <x v="14"/>
    <x v="4"/>
    <x v="12"/>
    <x v="1"/>
    <x v="5"/>
    <x v="13"/>
    <x v="4"/>
    <m/>
    <n v="10"/>
  </r>
  <r>
    <x v="2"/>
    <x v="15"/>
    <x v="11"/>
    <x v="8"/>
    <x v="7"/>
    <x v="3"/>
    <x v="5"/>
    <x v="4"/>
    <m/>
    <n v="9"/>
  </r>
  <r>
    <x v="2"/>
    <x v="16"/>
    <x v="4"/>
    <x v="13"/>
    <x v="13"/>
    <x v="7"/>
    <x v="13"/>
    <x v="4"/>
    <m/>
    <n v="6"/>
  </r>
  <r>
    <x v="2"/>
    <x v="17"/>
    <x v="5"/>
    <x v="14"/>
    <x v="12"/>
    <x v="0"/>
    <x v="14"/>
    <x v="0"/>
    <m/>
    <n v="4"/>
  </r>
  <r>
    <x v="3"/>
    <x v="18"/>
    <x v="12"/>
    <x v="9"/>
    <x v="14"/>
    <x v="3"/>
    <x v="15"/>
    <x v="4"/>
    <m/>
    <n v="5"/>
  </r>
  <r>
    <x v="3"/>
    <x v="19"/>
    <x v="13"/>
    <x v="15"/>
    <x v="15"/>
    <x v="0"/>
    <x v="16"/>
    <x v="4"/>
    <m/>
    <n v="6"/>
  </r>
  <r>
    <x v="3"/>
    <x v="20"/>
    <x v="14"/>
    <x v="16"/>
    <x v="16"/>
    <x v="10"/>
    <x v="0"/>
    <x v="6"/>
    <m/>
    <n v="5"/>
  </r>
  <r>
    <x v="3"/>
    <x v="21"/>
    <x v="5"/>
    <x v="17"/>
    <x v="17"/>
    <x v="2"/>
    <x v="0"/>
    <x v="6"/>
    <m/>
    <n v="8"/>
  </r>
  <r>
    <x v="3"/>
    <x v="22"/>
    <x v="5"/>
    <x v="18"/>
    <x v="1"/>
    <x v="11"/>
    <x v="17"/>
    <x v="4"/>
    <m/>
    <n v="9"/>
  </r>
  <r>
    <x v="3"/>
    <x v="23"/>
    <x v="9"/>
    <x v="3"/>
    <x v="18"/>
    <x v="12"/>
    <x v="15"/>
    <x v="4"/>
    <m/>
    <n v="10"/>
  </r>
  <r>
    <x v="4"/>
    <x v="24"/>
    <x v="15"/>
    <x v="2"/>
    <x v="12"/>
    <x v="13"/>
    <x v="18"/>
    <x v="0"/>
    <m/>
    <n v="12"/>
  </r>
  <r>
    <x v="4"/>
    <x v="25"/>
    <x v="16"/>
    <x v="16"/>
    <x v="19"/>
    <x v="14"/>
    <x v="19"/>
    <x v="4"/>
    <m/>
    <n v="13"/>
  </r>
  <r>
    <x v="4"/>
    <x v="26"/>
    <x v="6"/>
    <x v="19"/>
    <x v="18"/>
    <x v="2"/>
    <x v="20"/>
    <x v="0"/>
    <m/>
    <n v="8"/>
  </r>
  <r>
    <x v="4"/>
    <x v="27"/>
    <x v="10"/>
    <x v="9"/>
    <x v="20"/>
    <x v="15"/>
    <x v="18"/>
    <x v="1"/>
    <m/>
    <n v="9"/>
  </r>
  <r>
    <x v="4"/>
    <x v="28"/>
    <x v="16"/>
    <x v="20"/>
    <x v="1"/>
    <x v="16"/>
    <x v="14"/>
    <x v="4"/>
    <m/>
    <n v="4"/>
  </r>
  <r>
    <x v="4"/>
    <x v="29"/>
    <x v="14"/>
    <x v="2"/>
    <x v="7"/>
    <x v="17"/>
    <x v="21"/>
    <x v="4"/>
    <m/>
    <n v="6"/>
  </r>
  <r>
    <x v="5"/>
    <x v="30"/>
    <x v="1"/>
    <x v="18"/>
    <x v="13"/>
    <x v="16"/>
    <x v="18"/>
    <x v="1"/>
    <m/>
    <n v="10"/>
  </r>
  <r>
    <x v="5"/>
    <x v="31"/>
    <x v="1"/>
    <x v="21"/>
    <x v="21"/>
    <x v="11"/>
    <x v="19"/>
    <x v="0"/>
    <m/>
    <n v="6"/>
  </r>
  <r>
    <x v="5"/>
    <x v="32"/>
    <x v="17"/>
    <x v="22"/>
    <x v="22"/>
    <x v="18"/>
    <x v="22"/>
    <x v="6"/>
    <m/>
    <n v="11"/>
  </r>
  <r>
    <x v="5"/>
    <x v="33"/>
    <x v="5"/>
    <x v="23"/>
    <x v="4"/>
    <x v="19"/>
    <x v="7"/>
    <x v="5"/>
    <m/>
    <n v="6"/>
  </r>
  <r>
    <x v="5"/>
    <x v="34"/>
    <x v="7"/>
    <x v="3"/>
    <x v="19"/>
    <x v="16"/>
    <x v="23"/>
    <x v="1"/>
    <m/>
    <n v="7"/>
  </r>
  <r>
    <x v="5"/>
    <x v="35"/>
    <x v="18"/>
    <x v="23"/>
    <x v="4"/>
    <x v="3"/>
    <x v="11"/>
    <x v="4"/>
    <m/>
    <n v="6"/>
  </r>
  <r>
    <x v="6"/>
    <x v="36"/>
    <x v="11"/>
    <x v="24"/>
    <x v="0"/>
    <x v="16"/>
    <x v="3"/>
    <x v="0"/>
    <m/>
    <n v="7"/>
  </r>
  <r>
    <x v="6"/>
    <x v="37"/>
    <x v="5"/>
    <x v="18"/>
    <x v="7"/>
    <x v="20"/>
    <x v="24"/>
    <x v="5"/>
    <m/>
    <n v="11"/>
  </r>
  <r>
    <x v="6"/>
    <x v="38"/>
    <x v="16"/>
    <x v="25"/>
    <x v="12"/>
    <x v="10"/>
    <x v="12"/>
    <x v="4"/>
    <m/>
    <n v="6"/>
  </r>
  <r>
    <x v="6"/>
    <x v="39"/>
    <x v="19"/>
    <x v="18"/>
    <x v="23"/>
    <x v="2"/>
    <x v="25"/>
    <x v="6"/>
    <m/>
    <n v="6"/>
  </r>
  <r>
    <x v="6"/>
    <x v="40"/>
    <x v="4"/>
    <x v="21"/>
    <x v="15"/>
    <x v="21"/>
    <x v="14"/>
    <x v="0"/>
    <m/>
    <n v="3"/>
  </r>
  <r>
    <x v="6"/>
    <x v="41"/>
    <x v="20"/>
    <x v="9"/>
    <x v="24"/>
    <x v="22"/>
    <x v="26"/>
    <x v="6"/>
    <m/>
    <n v="13"/>
  </r>
  <r>
    <x v="7"/>
    <x v="42"/>
    <x v="5"/>
    <x v="26"/>
    <x v="7"/>
    <x v="14"/>
    <x v="7"/>
    <x v="0"/>
    <m/>
    <n v="8"/>
  </r>
  <r>
    <x v="7"/>
    <x v="43"/>
    <x v="11"/>
    <x v="27"/>
    <x v="25"/>
    <x v="2"/>
    <x v="27"/>
    <x v="4"/>
    <m/>
    <n v="9"/>
  </r>
  <r>
    <x v="7"/>
    <x v="44"/>
    <x v="21"/>
    <x v="28"/>
    <x v="23"/>
    <x v="23"/>
    <x v="13"/>
    <x v="6"/>
    <m/>
    <n v="8"/>
  </r>
  <r>
    <x v="7"/>
    <x v="45"/>
    <x v="22"/>
    <x v="29"/>
    <x v="26"/>
    <x v="12"/>
    <x v="11"/>
    <x v="4"/>
    <m/>
    <n v="10"/>
  </r>
  <r>
    <x v="7"/>
    <x v="46"/>
    <x v="23"/>
    <x v="2"/>
    <x v="7"/>
    <x v="3"/>
    <x v="27"/>
    <x v="0"/>
    <m/>
    <n v="8"/>
  </r>
  <r>
    <x v="7"/>
    <x v="47"/>
    <x v="6"/>
    <x v="8"/>
    <x v="13"/>
    <x v="17"/>
    <x v="6"/>
    <x v="4"/>
    <m/>
    <n v="14"/>
  </r>
  <r>
    <x v="8"/>
    <x v="48"/>
    <x v="21"/>
    <x v="29"/>
    <x v="0"/>
    <x v="3"/>
    <x v="2"/>
    <x v="5"/>
    <m/>
    <n v="11"/>
  </r>
  <r>
    <x v="8"/>
    <x v="49"/>
    <x v="13"/>
    <x v="25"/>
    <x v="27"/>
    <x v="13"/>
    <x v="11"/>
    <x v="4"/>
    <m/>
    <n v="8"/>
  </r>
  <r>
    <x v="8"/>
    <x v="50"/>
    <x v="19"/>
    <x v="30"/>
    <x v="1"/>
    <x v="11"/>
    <x v="9"/>
    <x v="6"/>
    <m/>
    <n v="14"/>
  </r>
  <r>
    <x v="8"/>
    <x v="51"/>
    <x v="6"/>
    <x v="16"/>
    <x v="1"/>
    <x v="10"/>
    <x v="8"/>
    <x v="7"/>
    <m/>
    <n v="12"/>
  </r>
  <r>
    <x v="8"/>
    <x v="52"/>
    <x v="13"/>
    <x v="13"/>
    <x v="0"/>
    <x v="2"/>
    <x v="10"/>
    <x v="4"/>
    <m/>
    <n v="6"/>
  </r>
  <r>
    <x v="8"/>
    <x v="53"/>
    <x v="17"/>
    <x v="3"/>
    <x v="28"/>
    <x v="17"/>
    <x v="2"/>
    <x v="6"/>
    <m/>
    <n v="12"/>
  </r>
  <r>
    <x v="9"/>
    <x v="54"/>
    <x v="4"/>
    <x v="6"/>
    <x v="26"/>
    <x v="0"/>
    <x v="28"/>
    <x v="4"/>
    <m/>
    <n v="10"/>
  </r>
  <r>
    <x v="9"/>
    <x v="55"/>
    <x v="24"/>
    <x v="3"/>
    <x v="18"/>
    <x v="23"/>
    <x v="0"/>
    <x v="4"/>
    <m/>
    <n v="11"/>
  </r>
  <r>
    <x v="9"/>
    <x v="56"/>
    <x v="14"/>
    <x v="31"/>
    <x v="29"/>
    <x v="21"/>
    <x v="14"/>
    <x v="4"/>
    <m/>
    <n v="3"/>
  </r>
  <r>
    <x v="9"/>
    <x v="57"/>
    <x v="9"/>
    <x v="11"/>
    <x v="30"/>
    <x v="20"/>
    <x v="10"/>
    <x v="5"/>
    <m/>
    <n v="5"/>
  </r>
  <r>
    <x v="9"/>
    <x v="58"/>
    <x v="22"/>
    <x v="14"/>
    <x v="31"/>
    <x v="10"/>
    <x v="14"/>
    <x v="0"/>
    <m/>
    <n v="4"/>
  </r>
  <r>
    <x v="9"/>
    <x v="59"/>
    <x v="24"/>
    <x v="32"/>
    <x v="4"/>
    <x v="17"/>
    <x v="23"/>
    <x v="4"/>
    <m/>
    <n v="7"/>
  </r>
  <r>
    <x v="10"/>
    <x v="60"/>
    <x v="4"/>
    <x v="7"/>
    <x v="20"/>
    <x v="3"/>
    <x v="11"/>
    <x v="4"/>
    <m/>
    <n v="7"/>
  </r>
  <r>
    <x v="10"/>
    <x v="61"/>
    <x v="25"/>
    <x v="32"/>
    <x v="7"/>
    <x v="15"/>
    <x v="29"/>
    <x v="0"/>
    <m/>
    <n v="11"/>
  </r>
  <r>
    <x v="10"/>
    <x v="62"/>
    <x v="26"/>
    <x v="23"/>
    <x v="12"/>
    <x v="23"/>
    <x v="27"/>
    <x v="4"/>
    <m/>
    <n v="6"/>
  </r>
  <r>
    <x v="10"/>
    <x v="63"/>
    <x v="27"/>
    <x v="18"/>
    <x v="32"/>
    <x v="19"/>
    <x v="14"/>
    <x v="5"/>
    <m/>
    <n v="9"/>
  </r>
  <r>
    <x v="10"/>
    <x v="64"/>
    <x v="2"/>
    <x v="23"/>
    <x v="5"/>
    <x v="6"/>
    <x v="30"/>
    <x v="1"/>
    <m/>
    <n v="8"/>
  </r>
  <r>
    <x v="10"/>
    <x v="65"/>
    <x v="11"/>
    <x v="18"/>
    <x v="33"/>
    <x v="10"/>
    <x v="15"/>
    <x v="6"/>
    <m/>
    <n v="8"/>
  </r>
  <r>
    <x v="11"/>
    <x v="66"/>
    <x v="0"/>
    <x v="13"/>
    <x v="29"/>
    <x v="23"/>
    <x v="18"/>
    <x v="6"/>
    <m/>
    <n v="6"/>
  </r>
  <r>
    <x v="11"/>
    <x v="67"/>
    <x v="5"/>
    <x v="2"/>
    <x v="32"/>
    <x v="24"/>
    <x v="2"/>
    <x v="4"/>
    <m/>
    <n v="6"/>
  </r>
  <r>
    <x v="11"/>
    <x v="68"/>
    <x v="6"/>
    <x v="18"/>
    <x v="29"/>
    <x v="0"/>
    <x v="25"/>
    <x v="4"/>
    <m/>
    <n v="6"/>
  </r>
  <r>
    <x v="11"/>
    <x v="69"/>
    <x v="21"/>
    <x v="0"/>
    <x v="12"/>
    <x v="10"/>
    <x v="2"/>
    <x v="0"/>
    <m/>
    <n v="10"/>
  </r>
  <r>
    <x v="11"/>
    <x v="70"/>
    <x v="28"/>
    <x v="23"/>
    <x v="10"/>
    <x v="12"/>
    <x v="20"/>
    <x v="4"/>
    <m/>
    <n v="16"/>
  </r>
  <r>
    <x v="11"/>
    <x v="71"/>
    <x v="24"/>
    <x v="33"/>
    <x v="15"/>
    <x v="14"/>
    <x v="6"/>
    <x v="0"/>
    <m/>
    <n v="5"/>
  </r>
  <r>
    <x v="12"/>
    <x v="72"/>
    <x v="10"/>
    <x v="12"/>
    <x v="9"/>
    <x v="25"/>
    <x v="10"/>
    <x v="6"/>
    <m/>
    <n v="16"/>
  </r>
  <r>
    <x v="12"/>
    <x v="73"/>
    <x v="29"/>
    <x v="3"/>
    <x v="34"/>
    <x v="6"/>
    <x v="30"/>
    <x v="4"/>
    <m/>
    <n v="11"/>
  </r>
  <r>
    <x v="12"/>
    <x v="74"/>
    <x v="28"/>
    <x v="9"/>
    <x v="0"/>
    <x v="18"/>
    <x v="13"/>
    <x v="4"/>
    <m/>
    <n v="13"/>
  </r>
  <r>
    <x v="12"/>
    <x v="75"/>
    <x v="17"/>
    <x v="6"/>
    <x v="11"/>
    <x v="11"/>
    <x v="10"/>
    <x v="7"/>
    <n v="2"/>
    <n v="17"/>
  </r>
  <r>
    <x v="12"/>
    <x v="76"/>
    <x v="4"/>
    <x v="34"/>
    <x v="27"/>
    <x v="26"/>
    <x v="8"/>
    <x v="0"/>
    <m/>
    <n v="5"/>
  </r>
  <r>
    <x v="12"/>
    <x v="77"/>
    <x v="30"/>
    <x v="35"/>
    <x v="35"/>
    <x v="0"/>
    <x v="6"/>
    <x v="6"/>
    <m/>
    <n v="7"/>
  </r>
  <r>
    <x v="13"/>
    <x v="78"/>
    <x v="2"/>
    <x v="23"/>
    <x v="5"/>
    <x v="13"/>
    <x v="4"/>
    <x v="7"/>
    <n v="3"/>
    <n v="8"/>
  </r>
  <r>
    <x v="13"/>
    <x v="79"/>
    <x v="0"/>
    <x v="11"/>
    <x v="9"/>
    <x v="27"/>
    <x v="3"/>
    <x v="0"/>
    <m/>
    <n v="8"/>
  </r>
  <r>
    <x v="13"/>
    <x v="80"/>
    <x v="20"/>
    <x v="36"/>
    <x v="5"/>
    <x v="28"/>
    <x v="3"/>
    <x v="0"/>
    <m/>
    <n v="8"/>
  </r>
  <r>
    <x v="13"/>
    <x v="81"/>
    <x v="12"/>
    <x v="3"/>
    <x v="34"/>
    <x v="13"/>
    <x v="27"/>
    <x v="4"/>
    <m/>
    <n v="5"/>
  </r>
  <r>
    <x v="13"/>
    <x v="82"/>
    <x v="10"/>
    <x v="23"/>
    <x v="13"/>
    <x v="10"/>
    <x v="13"/>
    <x v="0"/>
    <m/>
    <n v="20"/>
  </r>
  <r>
    <x v="13"/>
    <x v="83"/>
    <x v="31"/>
    <x v="28"/>
    <x v="10"/>
    <x v="10"/>
    <x v="13"/>
    <x v="4"/>
    <m/>
    <n v="12"/>
  </r>
  <r>
    <x v="14"/>
    <x v="84"/>
    <x v="28"/>
    <x v="37"/>
    <x v="12"/>
    <x v="0"/>
    <x v="19"/>
    <x v="4"/>
    <m/>
    <n v="10"/>
  </r>
  <r>
    <x v="14"/>
    <x v="85"/>
    <x v="0"/>
    <x v="16"/>
    <x v="14"/>
    <x v="1"/>
    <x v="30"/>
    <x v="3"/>
    <m/>
    <n v="14"/>
  </r>
  <r>
    <x v="14"/>
    <x v="86"/>
    <x v="18"/>
    <x v="29"/>
    <x v="19"/>
    <x v="17"/>
    <x v="8"/>
    <x v="4"/>
    <m/>
    <n v="10"/>
  </r>
  <r>
    <x v="14"/>
    <x v="87"/>
    <x v="7"/>
    <x v="38"/>
    <x v="23"/>
    <x v="6"/>
    <x v="12"/>
    <x v="6"/>
    <m/>
    <n v="10"/>
  </r>
  <r>
    <x v="14"/>
    <x v="88"/>
    <x v="32"/>
    <x v="7"/>
    <x v="10"/>
    <x v="21"/>
    <x v="14"/>
    <x v="4"/>
    <m/>
    <n v="3"/>
  </r>
  <r>
    <x v="14"/>
    <x v="89"/>
    <x v="10"/>
    <x v="9"/>
    <x v="32"/>
    <x v="2"/>
    <x v="15"/>
    <x v="6"/>
    <m/>
    <n v="11"/>
  </r>
  <r>
    <x v="15"/>
    <x v="90"/>
    <x v="33"/>
    <x v="20"/>
    <x v="14"/>
    <x v="18"/>
    <x v="14"/>
    <x v="4"/>
    <m/>
    <n v="4"/>
  </r>
  <r>
    <x v="15"/>
    <x v="91"/>
    <x v="34"/>
    <x v="36"/>
    <x v="29"/>
    <x v="0"/>
    <x v="24"/>
    <x v="0"/>
    <m/>
    <n v="10"/>
  </r>
  <r>
    <x v="15"/>
    <x v="92"/>
    <x v="2"/>
    <x v="29"/>
    <x v="29"/>
    <x v="10"/>
    <x v="3"/>
    <x v="6"/>
    <m/>
    <n v="11"/>
  </r>
  <r>
    <x v="15"/>
    <x v="93"/>
    <x v="5"/>
    <x v="23"/>
    <x v="5"/>
    <x v="13"/>
    <x v="5"/>
    <x v="4"/>
    <m/>
    <n v="8"/>
  </r>
  <r>
    <x v="15"/>
    <x v="94"/>
    <x v="0"/>
    <x v="29"/>
    <x v="13"/>
    <x v="12"/>
    <x v="5"/>
    <x v="0"/>
    <m/>
    <n v="14"/>
  </r>
  <r>
    <x v="15"/>
    <x v="95"/>
    <x v="7"/>
    <x v="39"/>
    <x v="0"/>
    <x v="3"/>
    <x v="11"/>
    <x v="0"/>
    <m/>
    <n v="7"/>
  </r>
  <r>
    <x v="16"/>
    <x v="96"/>
    <x v="35"/>
    <x v="2"/>
    <x v="32"/>
    <x v="17"/>
    <x v="20"/>
    <x v="4"/>
    <m/>
    <n v="7"/>
  </r>
  <r>
    <x v="16"/>
    <x v="97"/>
    <x v="17"/>
    <x v="7"/>
    <x v="2"/>
    <x v="29"/>
    <x v="18"/>
    <x v="5"/>
    <m/>
    <n v="10"/>
  </r>
  <r>
    <x v="16"/>
    <x v="98"/>
    <x v="9"/>
    <x v="3"/>
    <x v="14"/>
    <x v="0"/>
    <x v="13"/>
    <x v="4"/>
    <m/>
    <n v="13"/>
  </r>
  <r>
    <x v="16"/>
    <x v="99"/>
    <x v="30"/>
    <x v="0"/>
    <x v="32"/>
    <x v="13"/>
    <x v="6"/>
    <x v="0"/>
    <m/>
    <n v="12"/>
  </r>
  <r>
    <x v="16"/>
    <x v="100"/>
    <x v="23"/>
    <x v="20"/>
    <x v="7"/>
    <x v="3"/>
    <x v="5"/>
    <x v="0"/>
    <m/>
    <n v="8"/>
  </r>
  <r>
    <x v="16"/>
    <x v="101"/>
    <x v="0"/>
    <x v="12"/>
    <x v="29"/>
    <x v="17"/>
    <x v="27"/>
    <x v="6"/>
    <m/>
    <n v="10"/>
  </r>
  <r>
    <x v="17"/>
    <x v="102"/>
    <x v="11"/>
    <x v="14"/>
    <x v="14"/>
    <x v="15"/>
    <x v="11"/>
    <x v="0"/>
    <m/>
    <n v="5"/>
  </r>
  <r>
    <x v="17"/>
    <x v="103"/>
    <x v="1"/>
    <x v="7"/>
    <x v="22"/>
    <x v="6"/>
    <x v="23"/>
    <x v="6"/>
    <m/>
    <n v="7"/>
  </r>
  <r>
    <x v="17"/>
    <x v="104"/>
    <x v="24"/>
    <x v="4"/>
    <x v="36"/>
    <x v="1"/>
    <x v="2"/>
    <x v="4"/>
    <m/>
    <n v="11"/>
  </r>
  <r>
    <x v="17"/>
    <x v="105"/>
    <x v="34"/>
    <x v="25"/>
    <x v="33"/>
    <x v="30"/>
    <x v="10"/>
    <x v="6"/>
    <m/>
    <n v="9"/>
  </r>
  <r>
    <x v="17"/>
    <x v="106"/>
    <x v="0"/>
    <x v="23"/>
    <x v="22"/>
    <x v="0"/>
    <x v="28"/>
    <x v="6"/>
    <m/>
    <n v="9"/>
  </r>
  <r>
    <x v="17"/>
    <x v="107"/>
    <x v="20"/>
    <x v="25"/>
    <x v="0"/>
    <x v="14"/>
    <x v="8"/>
    <x v="0"/>
    <m/>
    <n v="11"/>
  </r>
  <r>
    <x v="18"/>
    <x v="108"/>
    <x v="11"/>
    <x v="18"/>
    <x v="5"/>
    <x v="2"/>
    <x v="10"/>
    <x v="4"/>
    <m/>
    <n v="9"/>
  </r>
  <r>
    <x v="18"/>
    <x v="109"/>
    <x v="21"/>
    <x v="17"/>
    <x v="7"/>
    <x v="23"/>
    <x v="28"/>
    <x v="5"/>
    <m/>
    <n v="14"/>
  </r>
  <r>
    <x v="18"/>
    <x v="110"/>
    <x v="36"/>
    <x v="6"/>
    <x v="2"/>
    <x v="10"/>
    <x v="20"/>
    <x v="4"/>
    <m/>
    <n v="17"/>
  </r>
  <r>
    <x v="18"/>
    <x v="111"/>
    <x v="10"/>
    <x v="9"/>
    <x v="14"/>
    <x v="7"/>
    <x v="0"/>
    <x v="5"/>
    <m/>
    <n v="16"/>
  </r>
  <r>
    <x v="18"/>
    <x v="112"/>
    <x v="8"/>
    <x v="3"/>
    <x v="36"/>
    <x v="2"/>
    <x v="10"/>
    <x v="7"/>
    <n v="2.5"/>
    <n v="9"/>
  </r>
  <r>
    <x v="18"/>
    <x v="113"/>
    <x v="37"/>
    <x v="13"/>
    <x v="2"/>
    <x v="13"/>
    <x v="5"/>
    <x v="4"/>
    <m/>
    <n v="11"/>
  </r>
  <r>
    <x v="19"/>
    <x v="114"/>
    <x v="38"/>
    <x v="18"/>
    <x v="0"/>
    <x v="19"/>
    <x v="31"/>
    <x v="4"/>
    <m/>
    <n v="9"/>
  </r>
  <r>
    <x v="19"/>
    <x v="115"/>
    <x v="9"/>
    <x v="0"/>
    <x v="29"/>
    <x v="17"/>
    <x v="7"/>
    <x v="0"/>
    <m/>
    <n v="9"/>
  </r>
  <r>
    <x v="19"/>
    <x v="116"/>
    <x v="11"/>
    <x v="40"/>
    <x v="18"/>
    <x v="4"/>
    <x v="15"/>
    <x v="0"/>
    <m/>
    <n v="9"/>
  </r>
  <r>
    <x v="19"/>
    <x v="117"/>
    <x v="0"/>
    <x v="9"/>
    <x v="18"/>
    <x v="26"/>
    <x v="27"/>
    <x v="7"/>
    <n v="3.5"/>
    <n v="11"/>
  </r>
  <r>
    <x v="19"/>
    <x v="118"/>
    <x v="16"/>
    <x v="7"/>
    <x v="32"/>
    <x v="18"/>
    <x v="28"/>
    <x v="4"/>
    <m/>
    <n v="6"/>
  </r>
  <r>
    <x v="19"/>
    <x v="119"/>
    <x v="18"/>
    <x v="31"/>
    <x v="13"/>
    <x v="10"/>
    <x v="31"/>
    <x v="4"/>
    <m/>
    <n v="6"/>
  </r>
  <r>
    <x v="20"/>
    <x v="120"/>
    <x v="21"/>
    <x v="11"/>
    <x v="36"/>
    <x v="18"/>
    <x v="11"/>
    <x v="0"/>
    <m/>
    <n v="9"/>
  </r>
  <r>
    <x v="20"/>
    <x v="121"/>
    <x v="39"/>
    <x v="35"/>
    <x v="37"/>
    <x v="16"/>
    <x v="11"/>
    <x v="0"/>
    <m/>
    <n v="10"/>
  </r>
  <r>
    <x v="20"/>
    <x v="122"/>
    <x v="40"/>
    <x v="35"/>
    <x v="1"/>
    <x v="14"/>
    <x v="14"/>
    <x v="4"/>
    <m/>
    <n v="4"/>
  </r>
  <r>
    <x v="20"/>
    <x v="123"/>
    <x v="2"/>
    <x v="5"/>
    <x v="5"/>
    <x v="25"/>
    <x v="14"/>
    <x v="0"/>
    <m/>
    <n v="5"/>
  </r>
  <r>
    <x v="20"/>
    <x v="124"/>
    <x v="36"/>
    <x v="10"/>
    <x v="21"/>
    <x v="15"/>
    <x v="0"/>
    <x v="4"/>
    <m/>
    <n v="6"/>
  </r>
  <r>
    <x v="20"/>
    <x v="125"/>
    <x v="18"/>
    <x v="28"/>
    <x v="1"/>
    <x v="31"/>
    <x v="2"/>
    <x v="4"/>
    <m/>
    <n v="7"/>
  </r>
  <r>
    <x v="21"/>
    <x v="126"/>
    <x v="5"/>
    <x v="32"/>
    <x v="5"/>
    <x v="0"/>
    <x v="7"/>
    <x v="4"/>
    <m/>
    <n v="6"/>
  </r>
  <r>
    <x v="21"/>
    <x v="127"/>
    <x v="16"/>
    <x v="9"/>
    <x v="0"/>
    <x v="12"/>
    <x v="27"/>
    <x v="4"/>
    <m/>
    <n v="13"/>
  </r>
  <r>
    <x v="21"/>
    <x v="128"/>
    <x v="30"/>
    <x v="6"/>
    <x v="2"/>
    <x v="5"/>
    <x v="3"/>
    <x v="5"/>
    <m/>
    <n v="10"/>
  </r>
  <r>
    <x v="21"/>
    <x v="129"/>
    <x v="41"/>
    <x v="15"/>
    <x v="21"/>
    <x v="13"/>
    <x v="18"/>
    <x v="1"/>
    <m/>
    <n v="14"/>
  </r>
  <r>
    <x v="21"/>
    <x v="130"/>
    <x v="13"/>
    <x v="3"/>
    <x v="9"/>
    <x v="13"/>
    <x v="13"/>
    <x v="4"/>
    <m/>
    <n v="5"/>
  </r>
  <r>
    <x v="21"/>
    <x v="131"/>
    <x v="30"/>
    <x v="14"/>
    <x v="1"/>
    <x v="32"/>
    <x v="13"/>
    <x v="0"/>
    <m/>
    <n v="7"/>
  </r>
  <r>
    <x v="22"/>
    <x v="132"/>
    <x v="10"/>
    <x v="1"/>
    <x v="23"/>
    <x v="2"/>
    <x v="11"/>
    <x v="6"/>
    <m/>
    <n v="9"/>
  </r>
  <r>
    <x v="22"/>
    <x v="133"/>
    <x v="15"/>
    <x v="18"/>
    <x v="14"/>
    <x v="7"/>
    <x v="15"/>
    <x v="5"/>
    <m/>
    <n v="12"/>
  </r>
  <r>
    <x v="22"/>
    <x v="134"/>
    <x v="6"/>
    <x v="35"/>
    <x v="0"/>
    <x v="23"/>
    <x v="30"/>
    <x v="4"/>
    <m/>
    <n v="8"/>
  </r>
  <r>
    <x v="22"/>
    <x v="135"/>
    <x v="16"/>
    <x v="28"/>
    <x v="38"/>
    <x v="33"/>
    <x v="32"/>
    <x v="4"/>
    <m/>
    <n v="12"/>
  </r>
  <r>
    <x v="22"/>
    <x v="136"/>
    <x v="42"/>
    <x v="6"/>
    <x v="39"/>
    <x v="29"/>
    <x v="5"/>
    <x v="4"/>
    <m/>
    <n v="6"/>
  </r>
  <r>
    <x v="22"/>
    <x v="137"/>
    <x v="2"/>
    <x v="9"/>
    <x v="29"/>
    <x v="26"/>
    <x v="18"/>
    <x v="6"/>
    <m/>
    <n v="9"/>
  </r>
  <r>
    <x v="23"/>
    <x v="138"/>
    <x v="33"/>
    <x v="25"/>
    <x v="7"/>
    <x v="10"/>
    <x v="8"/>
    <x v="4"/>
    <m/>
    <n v="7"/>
  </r>
  <r>
    <x v="23"/>
    <x v="139"/>
    <x v="0"/>
    <x v="9"/>
    <x v="21"/>
    <x v="10"/>
    <x v="15"/>
    <x v="7"/>
    <n v="2"/>
    <n v="11"/>
  </r>
  <r>
    <x v="23"/>
    <x v="140"/>
    <x v="28"/>
    <x v="10"/>
    <x v="26"/>
    <x v="34"/>
    <x v="33"/>
    <x v="4"/>
    <m/>
    <n v="7"/>
  </r>
  <r>
    <x v="23"/>
    <x v="141"/>
    <x v="28"/>
    <x v="23"/>
    <x v="29"/>
    <x v="13"/>
    <x v="0"/>
    <x v="4"/>
    <m/>
    <n v="8"/>
  </r>
  <r>
    <x v="23"/>
    <x v="142"/>
    <x v="2"/>
    <x v="10"/>
    <x v="10"/>
    <x v="25"/>
    <x v="17"/>
    <x v="6"/>
    <m/>
    <n v="9"/>
  </r>
  <r>
    <x v="23"/>
    <x v="143"/>
    <x v="28"/>
    <x v="30"/>
    <x v="15"/>
    <x v="12"/>
    <x v="6"/>
    <x v="4"/>
    <m/>
    <n v="9"/>
  </r>
  <r>
    <x v="24"/>
    <x v="144"/>
    <x v="25"/>
    <x v="6"/>
    <x v="29"/>
    <x v="12"/>
    <x v="20"/>
    <x v="6"/>
    <m/>
    <n v="9"/>
  </r>
  <r>
    <x v="24"/>
    <x v="145"/>
    <x v="11"/>
    <x v="18"/>
    <x v="0"/>
    <x v="29"/>
    <x v="26"/>
    <x v="5"/>
    <m/>
    <n v="6"/>
  </r>
  <r>
    <x v="24"/>
    <x v="146"/>
    <x v="1"/>
    <x v="3"/>
    <x v="1"/>
    <x v="4"/>
    <x v="4"/>
    <x v="7"/>
    <n v="4"/>
    <n v="12"/>
  </r>
  <r>
    <x v="24"/>
    <x v="147"/>
    <x v="11"/>
    <x v="32"/>
    <x v="13"/>
    <x v="30"/>
    <x v="18"/>
    <x v="4"/>
    <m/>
    <n v="6"/>
  </r>
  <r>
    <x v="24"/>
    <x v="148"/>
    <x v="23"/>
    <x v="30"/>
    <x v="4"/>
    <x v="2"/>
    <x v="9"/>
    <x v="7"/>
    <n v="2.5"/>
    <n v="10"/>
  </r>
  <r>
    <x v="24"/>
    <x v="149"/>
    <x v="43"/>
    <x v="18"/>
    <x v="12"/>
    <x v="0"/>
    <x v="0"/>
    <x v="4"/>
    <m/>
    <n v="8"/>
  </r>
  <r>
    <x v="25"/>
    <x v="150"/>
    <x v="44"/>
    <x v="28"/>
    <x v="7"/>
    <x v="26"/>
    <x v="20"/>
    <x v="4"/>
    <m/>
    <n v="6"/>
  </r>
  <r>
    <x v="25"/>
    <x v="151"/>
    <x v="1"/>
    <x v="10"/>
    <x v="9"/>
    <x v="26"/>
    <x v="2"/>
    <x v="6"/>
    <m/>
    <n v="12"/>
  </r>
  <r>
    <x v="25"/>
    <x v="152"/>
    <x v="10"/>
    <x v="3"/>
    <x v="2"/>
    <x v="16"/>
    <x v="4"/>
    <x v="8"/>
    <n v="3"/>
    <n v="12"/>
  </r>
  <r>
    <x v="25"/>
    <x v="153"/>
    <x v="11"/>
    <x v="1"/>
    <x v="5"/>
    <x v="26"/>
    <x v="3"/>
    <x v="4"/>
    <m/>
    <n v="10"/>
  </r>
  <r>
    <x v="25"/>
    <x v="154"/>
    <x v="15"/>
    <x v="25"/>
    <x v="26"/>
    <x v="35"/>
    <x v="1"/>
    <x v="1"/>
    <m/>
    <n v="10"/>
  </r>
  <r>
    <x v="25"/>
    <x v="155"/>
    <x v="42"/>
    <x v="2"/>
    <x v="12"/>
    <x v="0"/>
    <x v="13"/>
    <x v="4"/>
    <m/>
    <n v="6"/>
  </r>
  <r>
    <x v="26"/>
    <x v="156"/>
    <x v="5"/>
    <x v="41"/>
    <x v="20"/>
    <x v="10"/>
    <x v="8"/>
    <x v="4"/>
    <m/>
    <n v="11"/>
  </r>
  <r>
    <x v="26"/>
    <x v="157"/>
    <x v="0"/>
    <x v="23"/>
    <x v="20"/>
    <x v="2"/>
    <x v="15"/>
    <x v="0"/>
    <m/>
    <n v="11"/>
  </r>
  <r>
    <x v="26"/>
    <x v="158"/>
    <x v="41"/>
    <x v="5"/>
    <x v="26"/>
    <x v="26"/>
    <x v="4"/>
    <x v="0"/>
    <m/>
    <n v="16"/>
  </r>
  <r>
    <x v="26"/>
    <x v="159"/>
    <x v="13"/>
    <x v="27"/>
    <x v="4"/>
    <x v="5"/>
    <x v="20"/>
    <x v="4"/>
    <m/>
    <n v="11"/>
  </r>
  <r>
    <x v="26"/>
    <x v="160"/>
    <x v="0"/>
    <x v="9"/>
    <x v="10"/>
    <x v="11"/>
    <x v="15"/>
    <x v="6"/>
    <m/>
    <n v="7"/>
  </r>
  <r>
    <x v="26"/>
    <x v="161"/>
    <x v="30"/>
    <x v="40"/>
    <x v="28"/>
    <x v="1"/>
    <x v="20"/>
    <x v="0"/>
    <m/>
    <n v="14"/>
  </r>
  <r>
    <x v="27"/>
    <x v="162"/>
    <x v="13"/>
    <x v="10"/>
    <x v="7"/>
    <x v="36"/>
    <x v="14"/>
    <x v="4"/>
    <m/>
    <n v="6"/>
  </r>
  <r>
    <x v="27"/>
    <x v="163"/>
    <x v="20"/>
    <x v="42"/>
    <x v="29"/>
    <x v="10"/>
    <x v="28"/>
    <x v="6"/>
    <m/>
    <n v="10"/>
  </r>
  <r>
    <x v="27"/>
    <x v="164"/>
    <x v="6"/>
    <x v="2"/>
    <x v="9"/>
    <x v="5"/>
    <x v="24"/>
    <x v="4"/>
    <m/>
    <n v="5"/>
  </r>
  <r>
    <x v="27"/>
    <x v="165"/>
    <x v="32"/>
    <x v="10"/>
    <x v="30"/>
    <x v="2"/>
    <x v="11"/>
    <x v="4"/>
    <m/>
    <n v="17"/>
  </r>
  <r>
    <x v="27"/>
    <x v="166"/>
    <x v="16"/>
    <x v="7"/>
    <x v="4"/>
    <x v="17"/>
    <x v="6"/>
    <x v="4"/>
    <m/>
    <n v="16"/>
  </r>
  <r>
    <x v="27"/>
    <x v="167"/>
    <x v="18"/>
    <x v="13"/>
    <x v="19"/>
    <x v="6"/>
    <x v="11"/>
    <x v="4"/>
    <m/>
    <n v="7"/>
  </r>
  <r>
    <x v="28"/>
    <x v="168"/>
    <x v="37"/>
    <x v="10"/>
    <x v="26"/>
    <x v="1"/>
    <x v="0"/>
    <x v="4"/>
    <m/>
    <n v="9"/>
  </r>
  <r>
    <x v="28"/>
    <x v="169"/>
    <x v="1"/>
    <x v="10"/>
    <x v="2"/>
    <x v="12"/>
    <x v="13"/>
    <x v="0"/>
    <m/>
    <n v="14"/>
  </r>
  <r>
    <x v="28"/>
    <x v="170"/>
    <x v="2"/>
    <x v="24"/>
    <x v="14"/>
    <x v="37"/>
    <x v="0"/>
    <x v="0"/>
    <m/>
    <n v="14"/>
  </r>
  <r>
    <x v="28"/>
    <x v="171"/>
    <x v="16"/>
    <x v="43"/>
    <x v="8"/>
    <x v="6"/>
    <x v="10"/>
    <x v="4"/>
    <m/>
    <n v="10"/>
  </r>
  <r>
    <x v="28"/>
    <x v="172"/>
    <x v="37"/>
    <x v="10"/>
    <x v="26"/>
    <x v="1"/>
    <x v="0"/>
    <x v="4"/>
    <m/>
    <n v="9"/>
  </r>
  <r>
    <x v="28"/>
    <x v="173"/>
    <x v="1"/>
    <x v="10"/>
    <x v="2"/>
    <x v="12"/>
    <x v="13"/>
    <x v="0"/>
    <m/>
    <n v="14"/>
  </r>
  <r>
    <x v="29"/>
    <x v="174"/>
    <x v="2"/>
    <x v="24"/>
    <x v="14"/>
    <x v="37"/>
    <x v="0"/>
    <x v="0"/>
    <m/>
    <n v="14"/>
  </r>
  <r>
    <x v="29"/>
    <x v="175"/>
    <x v="16"/>
    <x v="9"/>
    <x v="8"/>
    <x v="6"/>
    <x v="10"/>
    <x v="4"/>
    <m/>
    <n v="10"/>
  </r>
  <r>
    <x v="29"/>
    <x v="176"/>
    <x v="41"/>
    <x v="17"/>
    <x v="7"/>
    <x v="13"/>
    <x v="34"/>
    <x v="1"/>
    <m/>
    <n v="9"/>
  </r>
  <r>
    <x v="29"/>
    <x v="177"/>
    <x v="17"/>
    <x v="35"/>
    <x v="12"/>
    <x v="2"/>
    <x v="12"/>
    <x v="0"/>
    <m/>
    <n v="13"/>
  </r>
  <r>
    <x v="29"/>
    <x v="178"/>
    <x v="20"/>
    <x v="23"/>
    <x v="7"/>
    <x v="17"/>
    <x v="11"/>
    <x v="0"/>
    <m/>
    <n v="13"/>
  </r>
  <r>
    <x v="29"/>
    <x v="179"/>
    <x v="29"/>
    <x v="18"/>
    <x v="11"/>
    <x v="6"/>
    <x v="2"/>
    <x v="4"/>
    <m/>
    <n v="10"/>
  </r>
  <r>
    <x v="30"/>
    <x v="180"/>
    <x v="10"/>
    <x v="0"/>
    <x v="7"/>
    <x v="7"/>
    <x v="11"/>
    <x v="0"/>
    <m/>
    <n v="10"/>
  </r>
  <r>
    <x v="30"/>
    <x v="181"/>
    <x v="12"/>
    <x v="35"/>
    <x v="32"/>
    <x v="12"/>
    <x v="31"/>
    <x v="4"/>
    <m/>
    <n v="7"/>
  </r>
  <r>
    <x v="30"/>
    <x v="182"/>
    <x v="11"/>
    <x v="11"/>
    <x v="8"/>
    <x v="14"/>
    <x v="3"/>
    <x v="0"/>
    <m/>
    <n v="9"/>
  </r>
  <r>
    <x v="30"/>
    <x v="183"/>
    <x v="9"/>
    <x v="18"/>
    <x v="40"/>
    <x v="24"/>
    <x v="15"/>
    <x v="4"/>
    <m/>
    <n v="9"/>
  </r>
  <r>
    <x v="30"/>
    <x v="184"/>
    <x v="45"/>
    <x v="9"/>
    <x v="5"/>
    <x v="24"/>
    <x v="15"/>
    <x v="4"/>
    <m/>
    <n v="12"/>
  </r>
  <r>
    <x v="30"/>
    <x v="185"/>
    <x v="18"/>
    <x v="16"/>
    <x v="4"/>
    <x v="37"/>
    <x v="0"/>
    <x v="4"/>
    <m/>
    <n v="7"/>
  </r>
  <r>
    <x v="31"/>
    <x v="186"/>
    <x v="10"/>
    <x v="25"/>
    <x v="15"/>
    <x v="17"/>
    <x v="2"/>
    <x v="0"/>
    <m/>
    <n v="9"/>
  </r>
  <r>
    <x v="31"/>
    <x v="187"/>
    <x v="8"/>
    <x v="18"/>
    <x v="12"/>
    <x v="3"/>
    <x v="11"/>
    <x v="5"/>
    <m/>
    <n v="9"/>
  </r>
  <r>
    <x v="31"/>
    <x v="188"/>
    <x v="30"/>
    <x v="23"/>
    <x v="41"/>
    <x v="0"/>
    <x v="27"/>
    <x v="0"/>
    <m/>
    <n v="10"/>
  </r>
  <r>
    <x v="31"/>
    <x v="189"/>
    <x v="46"/>
    <x v="44"/>
    <x v="14"/>
    <x v="12"/>
    <x v="35"/>
    <x v="4"/>
    <m/>
    <n v="6"/>
  </r>
  <r>
    <x v="31"/>
    <x v="190"/>
    <x v="7"/>
    <x v="23"/>
    <x v="19"/>
    <x v="18"/>
    <x v="10"/>
    <x v="3"/>
    <n v="3"/>
    <n v="7"/>
  </r>
  <r>
    <x v="31"/>
    <x v="191"/>
    <x v="21"/>
    <x v="1"/>
    <x v="22"/>
    <x v="23"/>
    <x v="15"/>
    <x v="6"/>
    <m/>
    <n v="8"/>
  </r>
  <r>
    <x v="32"/>
    <x v="192"/>
    <x v="5"/>
    <x v="3"/>
    <x v="12"/>
    <x v="11"/>
    <x v="28"/>
    <x v="4"/>
    <m/>
    <n v="11"/>
  </r>
  <r>
    <x v="32"/>
    <x v="193"/>
    <x v="7"/>
    <x v="23"/>
    <x v="4"/>
    <x v="27"/>
    <x v="16"/>
    <x v="0"/>
    <m/>
    <n v="11"/>
  </r>
  <r>
    <x v="32"/>
    <x v="194"/>
    <x v="5"/>
    <x v="38"/>
    <x v="4"/>
    <x v="26"/>
    <x v="19"/>
    <x v="4"/>
    <m/>
    <n v="9"/>
  </r>
  <r>
    <x v="32"/>
    <x v="195"/>
    <x v="47"/>
    <x v="28"/>
    <x v="0"/>
    <x v="11"/>
    <x v="8"/>
    <x v="4"/>
    <m/>
    <n v="5"/>
  </r>
  <r>
    <x v="32"/>
    <x v="196"/>
    <x v="18"/>
    <x v="18"/>
    <x v="15"/>
    <x v="31"/>
    <x v="24"/>
    <x v="4"/>
    <m/>
    <n v="6"/>
  </r>
  <r>
    <x v="32"/>
    <x v="197"/>
    <x v="3"/>
    <x v="23"/>
    <x v="22"/>
    <x v="5"/>
    <x v="3"/>
    <x v="6"/>
    <m/>
    <n v="9"/>
  </r>
  <r>
    <x v="33"/>
    <x v="198"/>
    <x v="9"/>
    <x v="13"/>
    <x v="4"/>
    <x v="1"/>
    <x v="19"/>
    <x v="1"/>
    <m/>
    <n v="7"/>
  </r>
  <r>
    <x v="33"/>
    <x v="199"/>
    <x v="41"/>
    <x v="6"/>
    <x v="32"/>
    <x v="13"/>
    <x v="20"/>
    <x v="6"/>
    <m/>
    <n v="12"/>
  </r>
  <r>
    <x v="33"/>
    <x v="200"/>
    <x v="5"/>
    <x v="9"/>
    <x v="4"/>
    <x v="27"/>
    <x v="13"/>
    <x v="4"/>
    <m/>
    <n v="14"/>
  </r>
  <r>
    <x v="33"/>
    <x v="201"/>
    <x v="0"/>
    <x v="28"/>
    <x v="19"/>
    <x v="1"/>
    <x v="20"/>
    <x v="6"/>
    <m/>
    <n v="11"/>
  </r>
  <r>
    <x v="33"/>
    <x v="202"/>
    <x v="19"/>
    <x v="13"/>
    <x v="29"/>
    <x v="3"/>
    <x v="2"/>
    <x v="6"/>
    <m/>
    <n v="10"/>
  </r>
  <r>
    <x v="33"/>
    <x v="203"/>
    <x v="21"/>
    <x v="23"/>
    <x v="18"/>
    <x v="5"/>
    <x v="11"/>
    <x v="5"/>
    <m/>
    <n v="12"/>
  </r>
  <r>
    <x v="34"/>
    <x v="204"/>
    <x v="5"/>
    <x v="9"/>
    <x v="4"/>
    <x v="27"/>
    <x v="13"/>
    <x v="4"/>
    <m/>
    <n v="14"/>
  </r>
  <r>
    <x v="34"/>
    <x v="205"/>
    <x v="0"/>
    <x v="28"/>
    <x v="19"/>
    <x v="1"/>
    <x v="20"/>
    <x v="6"/>
    <m/>
    <n v="11"/>
  </r>
  <r>
    <x v="34"/>
    <x v="206"/>
    <x v="19"/>
    <x v="13"/>
    <x v="29"/>
    <x v="3"/>
    <x v="2"/>
    <x v="6"/>
    <m/>
    <n v="10"/>
  </r>
  <r>
    <x v="34"/>
    <x v="207"/>
    <x v="21"/>
    <x v="23"/>
    <x v="18"/>
    <x v="5"/>
    <x v="11"/>
    <x v="5"/>
    <m/>
    <n v="12"/>
  </r>
  <r>
    <x v="34"/>
    <x v="208"/>
    <x v="7"/>
    <x v="29"/>
    <x v="1"/>
    <x v="1"/>
    <x v="2"/>
    <x v="0"/>
    <m/>
    <n v="10"/>
  </r>
  <r>
    <x v="34"/>
    <x v="209"/>
    <x v="9"/>
    <x v="8"/>
    <x v="21"/>
    <x v="2"/>
    <x v="9"/>
    <x v="4"/>
    <m/>
    <n v="14"/>
  </r>
  <r>
    <x v="35"/>
    <x v="210"/>
    <x v="48"/>
    <x v="45"/>
    <x v="18"/>
    <x v="24"/>
    <x v="10"/>
    <x v="4"/>
    <m/>
    <n v="5"/>
  </r>
  <r>
    <x v="35"/>
    <x v="211"/>
    <x v="1"/>
    <x v="28"/>
    <x v="14"/>
    <x v="18"/>
    <x v="30"/>
    <x v="1"/>
    <m/>
    <n v="9"/>
  </r>
  <r>
    <x v="35"/>
    <x v="212"/>
    <x v="0"/>
    <x v="7"/>
    <x v="3"/>
    <x v="29"/>
    <x v="27"/>
    <x v="5"/>
    <m/>
    <n v="9"/>
  </r>
  <r>
    <x v="35"/>
    <x v="213"/>
    <x v="18"/>
    <x v="7"/>
    <x v="9"/>
    <x v="15"/>
    <x v="30"/>
    <x v="4"/>
    <m/>
    <n v="8"/>
  </r>
  <r>
    <x v="35"/>
    <x v="214"/>
    <x v="28"/>
    <x v="29"/>
    <x v="10"/>
    <x v="38"/>
    <x v="12"/>
    <x v="4"/>
    <m/>
    <n v="7"/>
  </r>
  <r>
    <x v="35"/>
    <x v="215"/>
    <x v="29"/>
    <x v="3"/>
    <x v="13"/>
    <x v="6"/>
    <x v="10"/>
    <x v="4"/>
    <m/>
    <n v="7"/>
  </r>
  <r>
    <x v="36"/>
    <x v="216"/>
    <x v="2"/>
    <x v="8"/>
    <x v="31"/>
    <x v="36"/>
    <x v="15"/>
    <x v="2"/>
    <n v="2.5"/>
    <n v="10"/>
  </r>
  <r>
    <x v="36"/>
    <x v="217"/>
    <x v="17"/>
    <x v="13"/>
    <x v="42"/>
    <x v="6"/>
    <x v="31"/>
    <x v="6"/>
    <m/>
    <n v="13"/>
  </r>
  <r>
    <x v="36"/>
    <x v="218"/>
    <x v="20"/>
    <x v="26"/>
    <x v="2"/>
    <x v="7"/>
    <x v="20"/>
    <x v="0"/>
    <m/>
    <n v="12"/>
  </r>
  <r>
    <x v="36"/>
    <x v="219"/>
    <x v="6"/>
    <x v="21"/>
    <x v="5"/>
    <x v="39"/>
    <x v="31"/>
    <x v="5"/>
    <m/>
    <n v="7"/>
  </r>
  <r>
    <x v="36"/>
    <x v="220"/>
    <x v="3"/>
    <x v="17"/>
    <x v="32"/>
    <x v="2"/>
    <x v="15"/>
    <x v="6"/>
    <m/>
    <n v="14"/>
  </r>
  <r>
    <x v="36"/>
    <x v="221"/>
    <x v="28"/>
    <x v="8"/>
    <x v="19"/>
    <x v="1"/>
    <x v="2"/>
    <x v="4"/>
    <m/>
    <n v="11"/>
  </r>
  <r>
    <x v="37"/>
    <x v="222"/>
    <x v="7"/>
    <x v="12"/>
    <x v="21"/>
    <x v="17"/>
    <x v="13"/>
    <x v="4"/>
    <m/>
    <n v="14"/>
  </r>
  <r>
    <x v="37"/>
    <x v="223"/>
    <x v="9"/>
    <x v="18"/>
    <x v="19"/>
    <x v="10"/>
    <x v="2"/>
    <x v="6"/>
    <m/>
    <n v="12"/>
  </r>
  <r>
    <x v="37"/>
    <x v="224"/>
    <x v="21"/>
    <x v="9"/>
    <x v="4"/>
    <x v="13"/>
    <x v="30"/>
    <x v="1"/>
    <m/>
    <n v="12"/>
  </r>
  <r>
    <x v="37"/>
    <x v="225"/>
    <x v="2"/>
    <x v="7"/>
    <x v="32"/>
    <x v="12"/>
    <x v="10"/>
    <x v="6"/>
    <m/>
    <n v="12"/>
  </r>
  <r>
    <x v="37"/>
    <x v="226"/>
    <x v="11"/>
    <x v="28"/>
    <x v="4"/>
    <x v="13"/>
    <x v="2"/>
    <x v="4"/>
    <m/>
    <n v="12"/>
  </r>
  <r>
    <x v="37"/>
    <x v="227"/>
    <x v="2"/>
    <x v="12"/>
    <x v="22"/>
    <x v="18"/>
    <x v="5"/>
    <x v="6"/>
    <m/>
    <n v="8"/>
  </r>
  <r>
    <x v="38"/>
    <x v="228"/>
    <x v="28"/>
    <x v="42"/>
    <x v="29"/>
    <x v="30"/>
    <x v="11"/>
    <x v="4"/>
    <m/>
    <n v="13"/>
  </r>
  <r>
    <x v="38"/>
    <x v="229"/>
    <x v="18"/>
    <x v="10"/>
    <x v="7"/>
    <x v="23"/>
    <x v="6"/>
    <x v="4"/>
    <m/>
    <n v="13"/>
  </r>
  <r>
    <x v="38"/>
    <x v="230"/>
    <x v="20"/>
    <x v="32"/>
    <x v="9"/>
    <x v="31"/>
    <x v="20"/>
    <x v="6"/>
    <m/>
    <n v="8"/>
  </r>
  <r>
    <x v="38"/>
    <x v="231"/>
    <x v="2"/>
    <x v="23"/>
    <x v="25"/>
    <x v="27"/>
    <x v="2"/>
    <x v="0"/>
    <m/>
    <n v="15"/>
  </r>
  <r>
    <x v="38"/>
    <x v="232"/>
    <x v="14"/>
    <x v="7"/>
    <x v="19"/>
    <x v="0"/>
    <x v="12"/>
    <x v="4"/>
    <m/>
    <n v="7"/>
  </r>
  <r>
    <x v="38"/>
    <x v="233"/>
    <x v="15"/>
    <x v="8"/>
    <x v="11"/>
    <x v="12"/>
    <x v="7"/>
    <x v="1"/>
    <m/>
    <n v="28"/>
  </r>
  <r>
    <x v="39"/>
    <x v="234"/>
    <x v="6"/>
    <x v="8"/>
    <x v="18"/>
    <x v="0"/>
    <x v="10"/>
    <x v="4"/>
    <m/>
    <n v="15"/>
  </r>
  <r>
    <x v="39"/>
    <x v="235"/>
    <x v="28"/>
    <x v="3"/>
    <x v="18"/>
    <x v="1"/>
    <x v="10"/>
    <x v="4"/>
    <m/>
    <n v="9"/>
  </r>
  <r>
    <x v="39"/>
    <x v="236"/>
    <x v="30"/>
    <x v="8"/>
    <x v="11"/>
    <x v="14"/>
    <x v="3"/>
    <x v="4"/>
    <m/>
    <n v="28"/>
  </r>
  <r>
    <x v="39"/>
    <x v="237"/>
    <x v="1"/>
    <x v="6"/>
    <x v="0"/>
    <x v="14"/>
    <x v="23"/>
    <x v="1"/>
    <m/>
    <n v="20"/>
  </r>
  <r>
    <x v="39"/>
    <x v="238"/>
    <x v="1"/>
    <x v="17"/>
    <x v="7"/>
    <x v="2"/>
    <x v="2"/>
    <x v="3"/>
    <n v="3.5"/>
    <n v="12"/>
  </r>
  <r>
    <x v="39"/>
    <x v="239"/>
    <x v="15"/>
    <x v="3"/>
    <x v="42"/>
    <x v="1"/>
    <x v="20"/>
    <x v="6"/>
    <m/>
    <n v="16"/>
  </r>
  <r>
    <x v="40"/>
    <x v="240"/>
    <x v="30"/>
    <x v="30"/>
    <x v="0"/>
    <x v="18"/>
    <x v="20"/>
    <x v="5"/>
    <m/>
    <n v="18"/>
  </r>
  <r>
    <x v="40"/>
    <x v="241"/>
    <x v="26"/>
    <x v="7"/>
    <x v="4"/>
    <x v="23"/>
    <x v="5"/>
    <x v="7"/>
    <n v="2.25"/>
    <n v="7"/>
  </r>
  <r>
    <x v="40"/>
    <x v="242"/>
    <x v="49"/>
    <x v="46"/>
    <x v="2"/>
    <x v="13"/>
    <x v="13"/>
    <x v="0"/>
    <m/>
    <n v="8"/>
  </r>
  <r>
    <x v="40"/>
    <x v="243"/>
    <x v="1"/>
    <x v="32"/>
    <x v="4"/>
    <x v="29"/>
    <x v="7"/>
    <x v="5"/>
    <m/>
    <n v="8"/>
  </r>
  <r>
    <x v="40"/>
    <x v="244"/>
    <x v="17"/>
    <x v="11"/>
    <x v="1"/>
    <x v="11"/>
    <x v="5"/>
    <x v="0"/>
    <m/>
    <n v="9"/>
  </r>
  <r>
    <x v="40"/>
    <x v="245"/>
    <x v="5"/>
    <x v="18"/>
    <x v="9"/>
    <x v="10"/>
    <x v="13"/>
    <x v="6"/>
    <m/>
    <n v="11"/>
  </r>
  <r>
    <x v="41"/>
    <x v="246"/>
    <x v="0"/>
    <x v="13"/>
    <x v="43"/>
    <x v="15"/>
    <x v="36"/>
    <x v="1"/>
    <m/>
    <n v="5"/>
  </r>
  <r>
    <x v="41"/>
    <x v="247"/>
    <x v="0"/>
    <x v="23"/>
    <x v="7"/>
    <x v="29"/>
    <x v="0"/>
    <x v="5"/>
    <m/>
    <n v="8"/>
  </r>
  <r>
    <x v="41"/>
    <x v="248"/>
    <x v="18"/>
    <x v="7"/>
    <x v="22"/>
    <x v="2"/>
    <x v="21"/>
    <x v="4"/>
    <m/>
    <n v="7"/>
  </r>
  <r>
    <x v="41"/>
    <x v="249"/>
    <x v="5"/>
    <x v="7"/>
    <x v="0"/>
    <x v="23"/>
    <x v="34"/>
    <x v="1"/>
    <m/>
    <n v="10"/>
  </r>
  <r>
    <x v="41"/>
    <x v="250"/>
    <x v="9"/>
    <x v="2"/>
    <x v="5"/>
    <x v="25"/>
    <x v="33"/>
    <x v="0"/>
    <m/>
    <n v="9"/>
  </r>
  <r>
    <x v="41"/>
    <x v="251"/>
    <x v="40"/>
    <x v="4"/>
    <x v="21"/>
    <x v="3"/>
    <x v="8"/>
    <x v="4"/>
    <m/>
    <n v="13"/>
  </r>
  <r>
    <x v="42"/>
    <x v="252"/>
    <x v="34"/>
    <x v="3"/>
    <x v="5"/>
    <x v="40"/>
    <x v="27"/>
    <x v="5"/>
    <m/>
    <n v="8"/>
  </r>
  <r>
    <x v="42"/>
    <x v="253"/>
    <x v="1"/>
    <x v="41"/>
    <x v="29"/>
    <x v="31"/>
    <x v="2"/>
    <x v="6"/>
    <m/>
    <n v="10"/>
  </r>
  <r>
    <x v="42"/>
    <x v="254"/>
    <x v="28"/>
    <x v="3"/>
    <x v="13"/>
    <x v="2"/>
    <x v="28"/>
    <x v="4"/>
    <m/>
    <n v="14"/>
  </r>
  <r>
    <x v="42"/>
    <x v="255"/>
    <x v="9"/>
    <x v="2"/>
    <x v="21"/>
    <x v="6"/>
    <x v="0"/>
    <x v="0"/>
    <m/>
    <n v="11"/>
  </r>
  <r>
    <x v="42"/>
    <x v="256"/>
    <x v="8"/>
    <x v="29"/>
    <x v="21"/>
    <x v="6"/>
    <x v="29"/>
    <x v="0"/>
    <m/>
    <n v="20"/>
  </r>
  <r>
    <x v="42"/>
    <x v="257"/>
    <x v="28"/>
    <x v="7"/>
    <x v="11"/>
    <x v="41"/>
    <x v="0"/>
    <x v="4"/>
    <m/>
    <n v="14"/>
  </r>
  <r>
    <x v="43"/>
    <x v="258"/>
    <x v="2"/>
    <x v="8"/>
    <x v="19"/>
    <x v="7"/>
    <x v="8"/>
    <x v="5"/>
    <m/>
    <n v="9"/>
  </r>
  <r>
    <x v="43"/>
    <x v="259"/>
    <x v="9"/>
    <x v="3"/>
    <x v="14"/>
    <x v="42"/>
    <x v="19"/>
    <x v="5"/>
    <m/>
    <n v="7"/>
  </r>
  <r>
    <x v="43"/>
    <x v="260"/>
    <x v="0"/>
    <x v="16"/>
    <x v="33"/>
    <x v="13"/>
    <x v="13"/>
    <x v="6"/>
    <m/>
    <n v="13"/>
  </r>
  <r>
    <x v="43"/>
    <x v="261"/>
    <x v="1"/>
    <x v="7"/>
    <x v="33"/>
    <x v="15"/>
    <x v="17"/>
    <x v="6"/>
    <m/>
    <n v="11"/>
  </r>
  <r>
    <x v="43"/>
    <x v="262"/>
    <x v="0"/>
    <x v="31"/>
    <x v="21"/>
    <x v="23"/>
    <x v="29"/>
    <x v="0"/>
    <m/>
    <n v="12"/>
  </r>
  <r>
    <x v="43"/>
    <x v="263"/>
    <x v="41"/>
    <x v="6"/>
    <x v="5"/>
    <x v="18"/>
    <x v="8"/>
    <x v="6"/>
    <m/>
    <n v="16"/>
  </r>
  <r>
    <x v="44"/>
    <x v="264"/>
    <x v="6"/>
    <x v="31"/>
    <x v="4"/>
    <x v="13"/>
    <x v="3"/>
    <x v="0"/>
    <m/>
    <n v="8"/>
  </r>
  <r>
    <x v="44"/>
    <x v="265"/>
    <x v="8"/>
    <x v="3"/>
    <x v="20"/>
    <x v="10"/>
    <x v="33"/>
    <x v="1"/>
    <m/>
    <n v="16"/>
  </r>
  <r>
    <x v="44"/>
    <x v="266"/>
    <x v="39"/>
    <x v="4"/>
    <x v="34"/>
    <x v="13"/>
    <x v="2"/>
    <x v="7"/>
    <n v="3"/>
    <n v="18"/>
  </r>
  <r>
    <x v="44"/>
    <x v="267"/>
    <x v="37"/>
    <x v="12"/>
    <x v="7"/>
    <x v="3"/>
    <x v="11"/>
    <x v="4"/>
    <m/>
    <n v="7"/>
  </r>
  <r>
    <x v="44"/>
    <x v="268"/>
    <x v="28"/>
    <x v="18"/>
    <x v="19"/>
    <x v="13"/>
    <x v="5"/>
    <x v="4"/>
    <m/>
    <n v="11"/>
  </r>
  <r>
    <x v="44"/>
    <x v="269"/>
    <x v="29"/>
    <x v="21"/>
    <x v="14"/>
    <x v="10"/>
    <x v="20"/>
    <x v="4"/>
    <m/>
    <n v="15"/>
  </r>
  <r>
    <x v="45"/>
    <x v="270"/>
    <x v="2"/>
    <x v="15"/>
    <x v="11"/>
    <x v="17"/>
    <x v="4"/>
    <x v="2"/>
    <n v="4"/>
    <n v="23"/>
  </r>
  <r>
    <x v="45"/>
    <x v="271"/>
    <x v="22"/>
    <x v="9"/>
    <x v="24"/>
    <x v="1"/>
    <x v="10"/>
    <x v="6"/>
    <m/>
    <n v="7"/>
  </r>
  <r>
    <x v="45"/>
    <x v="272"/>
    <x v="20"/>
    <x v="6"/>
    <x v="9"/>
    <x v="24"/>
    <x v="15"/>
    <x v="6"/>
    <m/>
    <n v="7"/>
  </r>
  <r>
    <x v="45"/>
    <x v="273"/>
    <x v="8"/>
    <x v="17"/>
    <x v="2"/>
    <x v="5"/>
    <x v="37"/>
    <x v="5"/>
    <m/>
    <n v="19"/>
  </r>
  <r>
    <x v="45"/>
    <x v="274"/>
    <x v="15"/>
    <x v="13"/>
    <x v="15"/>
    <x v="17"/>
    <x v="8"/>
    <x v="6"/>
    <m/>
    <n v="11"/>
  </r>
  <r>
    <x v="45"/>
    <x v="275"/>
    <x v="33"/>
    <x v="26"/>
    <x v="12"/>
    <x v="6"/>
    <x v="10"/>
    <x v="4"/>
    <m/>
    <n v="13"/>
  </r>
  <r>
    <x v="46"/>
    <x v="276"/>
    <x v="6"/>
    <x v="23"/>
    <x v="28"/>
    <x v="15"/>
    <x v="0"/>
    <x v="6"/>
    <m/>
    <n v="11"/>
  </r>
  <r>
    <x v="46"/>
    <x v="277"/>
    <x v="28"/>
    <x v="9"/>
    <x v="32"/>
    <x v="13"/>
    <x v="12"/>
    <x v="4"/>
    <m/>
    <n v="11"/>
  </r>
  <r>
    <x v="46"/>
    <x v="278"/>
    <x v="20"/>
    <x v="3"/>
    <x v="7"/>
    <x v="11"/>
    <x v="5"/>
    <x v="4"/>
    <m/>
    <n v="12"/>
  </r>
  <r>
    <x v="46"/>
    <x v="279"/>
    <x v="0"/>
    <x v="3"/>
    <x v="12"/>
    <x v="42"/>
    <x v="27"/>
    <x v="5"/>
    <m/>
    <n v="10"/>
  </r>
  <r>
    <x v="46"/>
    <x v="280"/>
    <x v="38"/>
    <x v="28"/>
    <x v="32"/>
    <x v="10"/>
    <x v="13"/>
    <x v="3"/>
    <n v="2.25"/>
    <n v="11"/>
  </r>
  <r>
    <x v="46"/>
    <x v="281"/>
    <x v="9"/>
    <x v="28"/>
    <x v="38"/>
    <x v="6"/>
    <x v="13"/>
    <x v="6"/>
    <m/>
    <n v="11"/>
  </r>
  <r>
    <x v="47"/>
    <x v="282"/>
    <x v="4"/>
    <x v="8"/>
    <x v="33"/>
    <x v="11"/>
    <x v="6"/>
    <x v="4"/>
    <m/>
    <n v="6"/>
  </r>
  <r>
    <x v="47"/>
    <x v="283"/>
    <x v="38"/>
    <x v="7"/>
    <x v="18"/>
    <x v="3"/>
    <x v="30"/>
    <x v="4"/>
    <m/>
    <n v="11"/>
  </r>
  <r>
    <x v="47"/>
    <x v="284"/>
    <x v="9"/>
    <x v="3"/>
    <x v="20"/>
    <x v="10"/>
    <x v="11"/>
    <x v="4"/>
    <m/>
    <n v="14"/>
  </r>
  <r>
    <x v="47"/>
    <x v="285"/>
    <x v="28"/>
    <x v="29"/>
    <x v="4"/>
    <x v="13"/>
    <x v="17"/>
    <x v="4"/>
    <m/>
    <n v="10"/>
  </r>
  <r>
    <x v="47"/>
    <x v="286"/>
    <x v="8"/>
    <x v="23"/>
    <x v="19"/>
    <x v="13"/>
    <x v="9"/>
    <x v="6"/>
    <m/>
    <n v="9"/>
  </r>
  <r>
    <x v="47"/>
    <x v="287"/>
    <x v="3"/>
    <x v="15"/>
    <x v="29"/>
    <x v="13"/>
    <x v="27"/>
    <x v="9"/>
    <n v="2"/>
    <n v="10"/>
  </r>
  <r>
    <x v="48"/>
    <x v="288"/>
    <x v="36"/>
    <x v="6"/>
    <x v="23"/>
    <x v="18"/>
    <x v="20"/>
    <x v="4"/>
    <m/>
    <n v="9"/>
  </r>
  <r>
    <x v="48"/>
    <x v="289"/>
    <x v="38"/>
    <x v="5"/>
    <x v="15"/>
    <x v="27"/>
    <x v="6"/>
    <x v="0"/>
    <m/>
    <n v="9"/>
  </r>
  <r>
    <x v="48"/>
    <x v="290"/>
    <x v="5"/>
    <x v="18"/>
    <x v="35"/>
    <x v="36"/>
    <x v="5"/>
    <x v="6"/>
    <m/>
    <n v="7"/>
  </r>
  <r>
    <x v="48"/>
    <x v="291"/>
    <x v="5"/>
    <x v="1"/>
    <x v="1"/>
    <x v="12"/>
    <x v="25"/>
    <x v="1"/>
    <m/>
    <n v="8"/>
  </r>
  <r>
    <x v="48"/>
    <x v="292"/>
    <x v="8"/>
    <x v="30"/>
    <x v="36"/>
    <x v="24"/>
    <x v="11"/>
    <x v="5"/>
    <m/>
    <n v="13"/>
  </r>
  <r>
    <x v="48"/>
    <x v="293"/>
    <x v="0"/>
    <x v="9"/>
    <x v="21"/>
    <x v="15"/>
    <x v="32"/>
    <x v="1"/>
    <m/>
    <n v="12"/>
  </r>
  <r>
    <x v="49"/>
    <x v="294"/>
    <x v="20"/>
    <x v="16"/>
    <x v="7"/>
    <x v="17"/>
    <x v="28"/>
    <x v="4"/>
    <m/>
    <n v="19"/>
  </r>
  <r>
    <x v="49"/>
    <x v="295"/>
    <x v="8"/>
    <x v="16"/>
    <x v="2"/>
    <x v="11"/>
    <x v="5"/>
    <x v="10"/>
    <n v="3.5"/>
    <n v="23"/>
  </r>
  <r>
    <x v="49"/>
    <x v="296"/>
    <x v="42"/>
    <x v="25"/>
    <x v="26"/>
    <x v="14"/>
    <x v="3"/>
    <x v="4"/>
    <m/>
    <n v="14"/>
  </r>
  <r>
    <x v="49"/>
    <x v="297"/>
    <x v="8"/>
    <x v="41"/>
    <x v="14"/>
    <x v="17"/>
    <x v="0"/>
    <x v="2"/>
    <n v="4"/>
    <n v="15"/>
  </r>
  <r>
    <x v="49"/>
    <x v="298"/>
    <x v="15"/>
    <x v="18"/>
    <x v="20"/>
    <x v="10"/>
    <x v="8"/>
    <x v="0"/>
    <m/>
    <n v="13"/>
  </r>
  <r>
    <x v="49"/>
    <x v="299"/>
    <x v="49"/>
    <x v="9"/>
    <x v="25"/>
    <x v="0"/>
    <x v="15"/>
    <x v="9"/>
    <n v="4.5"/>
    <n v="14"/>
  </r>
</pivotCacheRecords>
</file>

<file path=xl/pivotCache/pivotCacheRecords2.xml><?xml version="1.0" encoding="utf-8"?>
<pivotCacheRecords xmlns="http://schemas.openxmlformats.org/spreadsheetml/2006/main" xmlns:r="http://schemas.openxmlformats.org/officeDocument/2006/relationships" count="68">
  <r>
    <x v="0"/>
    <n v="2018"/>
    <s v="Tiger Roll"/>
    <x v="0"/>
    <n v="69.400000000000006"/>
    <s v="Gordon Elliott"/>
    <s v="Davy Russell"/>
    <n v="14"/>
    <m/>
  </r>
  <r>
    <x v="0"/>
    <n v="2017"/>
    <s v="One For Arthur"/>
    <x v="0"/>
    <n v="68.5"/>
    <s v="Lucinda Russell"/>
    <s v="Derek Fox"/>
    <n v="14"/>
    <m/>
  </r>
  <r>
    <x v="0"/>
    <n v="2016"/>
    <s v="Rule The World"/>
    <x v="1"/>
    <n v="66.67"/>
    <s v="Mouse Morris"/>
    <s v="David Mullins"/>
    <n v="33"/>
    <m/>
  </r>
  <r>
    <x v="0"/>
    <n v="2015"/>
    <s v="Many Clouds"/>
    <x v="0"/>
    <n v="73.935559999999995"/>
    <s v="Oliver Sherwood"/>
    <s v="Leighton Aspell"/>
    <n v="25"/>
    <m/>
  </r>
  <r>
    <x v="0"/>
    <n v="2014"/>
    <s v="Pineau De Re"/>
    <x v="2"/>
    <n v="66.224490000000003"/>
    <s v="Dr Richard Newland"/>
    <s v="Leighton Aspell"/>
    <n v="25"/>
    <m/>
  </r>
  <r>
    <x v="0"/>
    <n v="2013"/>
    <s v="Auroras Encore"/>
    <x v="2"/>
    <n v="64.863709999999998"/>
    <s v="Mrs S Smith"/>
    <s v="Ryan Mania"/>
    <n v="66"/>
    <m/>
  </r>
  <r>
    <x v="0"/>
    <n v="2012"/>
    <s v="Neptune Collonges"/>
    <x v="2"/>
    <n v="72.574780000000004"/>
    <s v="P Nicholls"/>
    <s v="D Jacob"/>
    <n v="33"/>
    <m/>
  </r>
  <r>
    <x v="0"/>
    <n v="2011"/>
    <s v="Ballabriggs"/>
    <x v="3"/>
    <n v="69.853229999999996"/>
    <s v="D McCain"/>
    <s v="J Maguire"/>
    <n v="14"/>
    <m/>
  </r>
  <r>
    <x v="1"/>
    <n v="2010"/>
    <s v="Don’t Push It"/>
    <x v="3"/>
    <n v="72.121189999999999"/>
    <s v="J O’Neill"/>
    <s v="AP McCoy"/>
    <n v="10"/>
    <s v="jf"/>
  </r>
  <r>
    <x v="1"/>
    <n v="2009"/>
    <s v="Mon Mome"/>
    <x v="1"/>
    <n v="69.853229999999996"/>
    <s v="Miss V Williams"/>
    <s v="L Treadwell"/>
    <n v="100"/>
    <m/>
  </r>
  <r>
    <x v="1"/>
    <n v="2008"/>
    <s v="Comply Or Die"/>
    <x v="1"/>
    <n v="67.585260000000005"/>
    <s v="D E Pipe"/>
    <s v="T Murphy"/>
    <n v="7"/>
    <s v="jf"/>
  </r>
  <r>
    <x v="1"/>
    <n v="2007"/>
    <s v="Silver Birch"/>
    <x v="3"/>
    <n v="66.224490000000003"/>
    <s v="G Elliott"/>
    <s v="R M Power"/>
    <n v="33"/>
    <m/>
  </r>
  <r>
    <x v="1"/>
    <n v="2006"/>
    <s v="Numbersixvalverde"/>
    <x v="3"/>
    <n v="67.13167"/>
    <s v="M Brassil"/>
    <s v="N P Madden"/>
    <n v="11"/>
    <m/>
  </r>
  <r>
    <x v="1"/>
    <n v="2005"/>
    <s v="Hedgehunter"/>
    <x v="1"/>
    <n v="70.306820000000002"/>
    <s v="W P Mullins"/>
    <s v="R Walsh"/>
    <n v="7"/>
    <s v="f"/>
  </r>
  <r>
    <x v="1"/>
    <n v="2004"/>
    <s v="Amberleigh House"/>
    <x v="4"/>
    <n v="68.03886"/>
    <s v="D McCain"/>
    <s v="G Lee"/>
    <n v="16"/>
    <m/>
  </r>
  <r>
    <x v="1"/>
    <n v="2003"/>
    <s v="Monty´s Pass"/>
    <x v="3"/>
    <n v="66.678079999999994"/>
    <s v="JJ Mangan"/>
    <s v="B J Geraghty"/>
    <n v="16"/>
    <m/>
  </r>
  <r>
    <x v="1"/>
    <n v="2002"/>
    <s v="Bindaree"/>
    <x v="0"/>
    <n v="65.317300000000003"/>
    <s v="N A Twiston-Davies"/>
    <s v="J Culloty"/>
    <n v="20"/>
    <m/>
  </r>
  <r>
    <x v="1"/>
    <n v="2001"/>
    <s v="Red Marauder"/>
    <x v="2"/>
    <n v="68.492450000000005"/>
    <s v="N B Mason"/>
    <s v="Richard Guest"/>
    <n v="33"/>
    <m/>
  </r>
  <r>
    <x v="2"/>
    <n v="2000"/>
    <s v="Papillon"/>
    <x v="1"/>
    <n v="68.946039999999996"/>
    <s v="T M Walsh"/>
    <s v="R Walsh"/>
    <n v="10"/>
    <m/>
  </r>
  <r>
    <x v="2"/>
    <n v="1999"/>
    <s v="Bobbyjo"/>
    <x v="1"/>
    <n v="63.502929999999999"/>
    <s v="T Carberry"/>
    <s v="P Carberry"/>
    <n v="10"/>
    <m/>
  </r>
  <r>
    <x v="2"/>
    <n v="1998"/>
    <s v="Earth Summit"/>
    <x v="3"/>
    <n v="65.770899999999997"/>
    <s v="N A Twiston-Davies"/>
    <s v="C Llewellyn"/>
    <n v="7"/>
    <s v="f"/>
  </r>
  <r>
    <x v="2"/>
    <n v="1997"/>
    <s v="Lord Gyllene"/>
    <x v="1"/>
    <n v="63.502929999999999"/>
    <s v="S A Brookshaw"/>
    <s v="A Dobbin"/>
    <n v="14"/>
    <m/>
  </r>
  <r>
    <x v="2"/>
    <n v="1996"/>
    <s v="Rough Quest"/>
    <x v="3"/>
    <n v="66.678079999999994"/>
    <s v="T Casey"/>
    <s v="M A Fitzgerald"/>
    <n v="7"/>
    <s v="f"/>
  </r>
  <r>
    <x v="2"/>
    <n v="1995"/>
    <s v="Royal Athlete"/>
    <x v="4"/>
    <n v="66.224490000000003"/>
    <s v="Mrs J Pitman"/>
    <s v="J F Titley"/>
    <n v="40"/>
    <m/>
  </r>
  <r>
    <x v="2"/>
    <n v="1994"/>
    <s v="Miinnehoma"/>
    <x v="2"/>
    <n v="67.13167"/>
    <s v="M C Pipe"/>
    <s v="R Dunwoody"/>
    <n v="16"/>
    <m/>
  </r>
  <r>
    <x v="2"/>
    <n v="1992"/>
    <s v="Party Politics"/>
    <x v="0"/>
    <n v="66.678079999999994"/>
    <s v="N A Gaselee"/>
    <s v="C Llewellyn"/>
    <n v="14"/>
    <m/>
  </r>
  <r>
    <x v="2"/>
    <n v="1991"/>
    <s v="Seagram"/>
    <x v="2"/>
    <n v="66.224490000000003"/>
    <s v="D H Barons"/>
    <s v="N Hawke"/>
    <n v="12"/>
    <m/>
  </r>
  <r>
    <x v="2"/>
    <n v="1990"/>
    <s v="Mr Frisk"/>
    <x v="2"/>
    <n v="66.224490000000003"/>
    <s v="K C Bailey"/>
    <s v="Mr M Armytage"/>
    <n v="16"/>
    <m/>
  </r>
  <r>
    <x v="3"/>
    <n v="1989"/>
    <s v="Little Polveir"/>
    <x v="4"/>
    <n v="64.863709999999998"/>
    <s v="G B Balding"/>
    <s v="J Frost"/>
    <n v="28"/>
    <m/>
  </r>
  <r>
    <x v="3"/>
    <n v="1988"/>
    <s v="Rhyme ´N´ Reason"/>
    <x v="1"/>
    <n v="69.853229999999996"/>
    <s v="D R C Elsworth"/>
    <s v="B Powell"/>
    <n v="10"/>
    <m/>
  </r>
  <r>
    <x v="3"/>
    <n v="1987"/>
    <s v="Maori Venture"/>
    <x v="2"/>
    <n v="69.399630000000002"/>
    <s v="A Turnell"/>
    <s v="S Knight"/>
    <n v="28"/>
    <m/>
  </r>
  <r>
    <x v="3"/>
    <n v="1986"/>
    <s v="West Tip"/>
    <x v="1"/>
    <n v="68.492450000000005"/>
    <s v="M Oliver"/>
    <s v="R Dunwoody"/>
    <n v="7.5"/>
    <m/>
  </r>
  <r>
    <x v="3"/>
    <n v="1985"/>
    <s v="Last Suspect"/>
    <x v="2"/>
    <n v="65.770899999999997"/>
    <s v="T Forster"/>
    <s v="H Davies"/>
    <n v="50"/>
    <m/>
  </r>
  <r>
    <x v="3"/>
    <n v="1984"/>
    <s v="Hallo Dandy"/>
    <x v="3"/>
    <n v="64.410120000000006"/>
    <s v="G Richards"/>
    <s v="N Doughty"/>
    <n v="13"/>
    <m/>
  </r>
  <r>
    <x v="3"/>
    <n v="1983"/>
    <s v="Corbiere"/>
    <x v="0"/>
    <n v="71.667599999999993"/>
    <s v="Mrs J Pitman"/>
    <s v="B de Haan"/>
    <n v="13"/>
    <m/>
  </r>
  <r>
    <x v="3"/>
    <n v="1982"/>
    <s v="Grittar"/>
    <x v="1"/>
    <n v="72.121189999999999"/>
    <s v="F Gilman"/>
    <s v="Mr R Saunders"/>
    <n v="7"/>
    <s v="f"/>
  </r>
  <r>
    <x v="3"/>
    <n v="1981"/>
    <s v="Aldaniti"/>
    <x v="2"/>
    <n v="69.399630000000002"/>
    <s v="J Gifford"/>
    <s v="R Champion"/>
    <n v="10"/>
    <m/>
  </r>
  <r>
    <x v="3"/>
    <n v="1980"/>
    <s v="Ben Nevis"/>
    <x v="4"/>
    <n v="68.946039999999996"/>
    <s v="T Forster"/>
    <s v="Mr C Fenwick"/>
    <n v="40"/>
    <m/>
  </r>
  <r>
    <x v="4"/>
    <n v="1979"/>
    <s v="Rubstic"/>
    <x v="3"/>
    <n v="63.502929999999999"/>
    <s v="S J Leadbetter"/>
    <s v="M Barnes"/>
    <n v="25"/>
    <m/>
  </r>
  <r>
    <x v="4"/>
    <n v="1978"/>
    <s v="Lucius"/>
    <x v="1"/>
    <n v="67.585260000000005"/>
    <s v="G W Richards"/>
    <s v="B R Davies"/>
    <n v="14"/>
    <m/>
  </r>
  <r>
    <x v="4"/>
    <n v="1977"/>
    <s v="Red Rum"/>
    <x v="4"/>
    <n v="73.481970000000004"/>
    <s v="D McCain"/>
    <s v="T Stack"/>
    <n v="9"/>
    <m/>
  </r>
  <r>
    <x v="4"/>
    <n v="1976"/>
    <s v="Rag Trade"/>
    <x v="3"/>
    <n v="68.946039999999996"/>
    <s v="T F Rimell"/>
    <s v="J Burke"/>
    <n v="14"/>
    <m/>
  </r>
  <r>
    <x v="4"/>
    <n v="1975"/>
    <s v="L’Escargot"/>
    <x v="4"/>
    <n v="71.213999999999999"/>
    <s v="D Moore"/>
    <s v="T Carberry"/>
    <n v="6.5"/>
    <m/>
  </r>
  <r>
    <x v="4"/>
    <n v="1974"/>
    <s v="Red Rum"/>
    <x v="1"/>
    <n v="76.203519999999997"/>
    <s v="D McCain"/>
    <s v="B Fletcher"/>
    <n v="11"/>
    <m/>
  </r>
  <r>
    <x v="4"/>
    <n v="1973"/>
    <s v="Red Rum"/>
    <x v="0"/>
    <n v="65.770899999999997"/>
    <s v="D McCain"/>
    <s v="B Fletcher"/>
    <n v="9"/>
    <m/>
  </r>
  <r>
    <x v="4"/>
    <n v="1972"/>
    <s v="Well To Do"/>
    <x v="1"/>
    <n v="63.956530000000001"/>
    <s v="Capt. T A Forster"/>
    <s v="G Thorner"/>
    <n v="14"/>
    <m/>
  </r>
  <r>
    <x v="4"/>
    <n v="1971"/>
    <s v="Specify"/>
    <x v="1"/>
    <n v="69.399630000000002"/>
    <s v="J Sutcliffe"/>
    <s v="J Cook"/>
    <n v="28"/>
    <m/>
  </r>
  <r>
    <x v="4"/>
    <n v="1970"/>
    <s v="Gay Trip"/>
    <x v="0"/>
    <n v="72.121189999999999"/>
    <s v="T F Rimell"/>
    <s v="P Taaffe"/>
    <n v="15"/>
    <m/>
  </r>
  <r>
    <x v="5"/>
    <n v="1969"/>
    <s v="Highland Wedding"/>
    <x v="4"/>
    <n v="65.317300000000003"/>
    <s v="T Balding"/>
    <s v="E Harty"/>
    <n v="11.111111111111111"/>
    <m/>
  </r>
  <r>
    <x v="5"/>
    <n v="1968"/>
    <s v="Red Alligator"/>
    <x v="1"/>
    <n v="63.502929999999999"/>
    <s v="D Smith"/>
    <s v="B Fletcher"/>
    <n v="14.285714285714286"/>
    <m/>
  </r>
  <r>
    <x v="5"/>
    <n v="1967"/>
    <s v="Foinavon"/>
    <x v="1"/>
    <n v="63.502929999999999"/>
    <s v="J Kempton"/>
    <s v="J Buckingham"/>
    <n v="100"/>
    <m/>
  </r>
  <r>
    <x v="5"/>
    <n v="1966"/>
    <s v="Anglo"/>
    <x v="0"/>
    <n v="63.502929999999999"/>
    <s v="F Winter"/>
    <s v="T Norman"/>
    <n v="50"/>
    <m/>
  </r>
  <r>
    <x v="5"/>
    <n v="1965"/>
    <s v="Jay Trump"/>
    <x v="0"/>
    <n v="72.121189999999999"/>
    <s v="F Winter"/>
    <s v="T Smith"/>
    <n v="16.666666666666668"/>
    <m/>
  </r>
  <r>
    <x v="5"/>
    <n v="1964"/>
    <s v="Team Spirit"/>
    <x v="4"/>
    <n v="64.863709999999998"/>
    <s v="F Walwyn"/>
    <s v="W Robinson"/>
    <n v="18"/>
    <m/>
  </r>
  <r>
    <x v="5"/>
    <n v="1963"/>
    <s v="Ayala"/>
    <x v="1"/>
    <n v="63.502929999999999"/>
    <s v="K Piggott"/>
    <s v="P Buckley"/>
    <n v="66"/>
    <m/>
  </r>
  <r>
    <x v="5"/>
    <n v="1962"/>
    <s v="Kilmore"/>
    <x v="4"/>
    <n v="65.317300000000003"/>
    <s v="R Price"/>
    <s v="F Winter"/>
    <n v="28"/>
    <m/>
  </r>
  <r>
    <x v="5"/>
    <n v="1961"/>
    <s v="Nicolaus Silver"/>
    <x v="1"/>
    <n v="63.956530000000001"/>
    <s v="F Rimell"/>
    <s v="B Beasley"/>
    <n v="28"/>
    <m/>
  </r>
  <r>
    <x v="5"/>
    <n v="1960"/>
    <s v="Merryman II"/>
    <x v="1"/>
    <n v="68.946039999999996"/>
    <s v="N Crump"/>
    <s v="G Scott"/>
    <n v="6.5"/>
    <s v="f"/>
  </r>
  <r>
    <x v="6"/>
    <n v="1959"/>
    <s v="Oxo"/>
    <x v="0"/>
    <n v="69.399630000000002"/>
    <s v="M Scudamore"/>
    <s v="W Stephenson"/>
    <n v="8"/>
    <m/>
  </r>
  <r>
    <x v="6"/>
    <n v="1958"/>
    <s v="Mr. What"/>
    <x v="0"/>
    <n v="66.224490000000003"/>
    <s v="T Taaffe, Sr"/>
    <s v="A Freeman"/>
    <n v="18"/>
    <m/>
  </r>
  <r>
    <x v="6"/>
    <n v="1957"/>
    <s v="Sundew"/>
    <x v="2"/>
    <n v="73.028369999999995"/>
    <s v="F Hudson"/>
    <s v="F Winter"/>
    <n v="20"/>
    <m/>
  </r>
  <r>
    <x v="6"/>
    <n v="1956"/>
    <s v="ESB"/>
    <x v="3"/>
    <n v="71.213999999999999"/>
    <s v="F Rimell"/>
    <s v="D Dick"/>
    <n v="14.285714285714286"/>
    <m/>
  </r>
  <r>
    <x v="6"/>
    <n v="1955"/>
    <s v="Quare Times"/>
    <x v="1"/>
    <n v="69.853229999999996"/>
    <s v="V O’Brien"/>
    <s v="P Taaffe"/>
    <n v="11.111111111111111"/>
    <m/>
  </r>
  <r>
    <x v="6"/>
    <n v="1954"/>
    <s v="Royal Tan"/>
    <x v="3"/>
    <n v="73.028369999999995"/>
    <s v="V O’Brien"/>
    <s v="B Marshall"/>
    <n v="8"/>
    <m/>
  </r>
  <r>
    <x v="6"/>
    <n v="1953"/>
    <s v="Early Mist"/>
    <x v="0"/>
    <n v="70.760409999999993"/>
    <s v="V O’Brien"/>
    <s v="B Marshall"/>
    <n v="20"/>
    <m/>
  </r>
  <r>
    <x v="6"/>
    <n v="1952"/>
    <s v="Teal"/>
    <x v="3"/>
    <n v="68.946039999999996"/>
    <s v="N Crump"/>
    <s v="A Thompson"/>
    <n v="14.285714285714286"/>
    <m/>
  </r>
  <r>
    <x v="6"/>
    <n v="1951"/>
    <s v="Nickel Coin"/>
    <x v="1"/>
    <n v="63.956530000000001"/>
    <s v="J O’Donoghue"/>
    <s v="J Bullock"/>
    <n v="40"/>
    <m/>
  </r>
  <r>
    <x v="6"/>
    <n v="1950"/>
    <s v="Freebooter"/>
    <x v="1"/>
    <n v="74.842740000000006"/>
    <s v="B Renton"/>
    <s v="J Power"/>
    <n v="1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Meetings">
  <location ref="C8:H59" firstHeaderRow="0" firstDataRow="1" firstDataCol="1"/>
  <pivotFields count="1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umFmtId="1" multipleItemSelectionAllowed="1"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dataField="1" showAll="0">
      <items count="51">
        <item x="46"/>
        <item x="48"/>
        <item x="44"/>
        <item x="47"/>
        <item x="43"/>
        <item x="35"/>
        <item x="32"/>
        <item x="40"/>
        <item x="37"/>
        <item x="42"/>
        <item x="12"/>
        <item x="13"/>
        <item x="31"/>
        <item x="33"/>
        <item x="29"/>
        <item x="36"/>
        <item x="14"/>
        <item x="45"/>
        <item x="22"/>
        <item x="16"/>
        <item x="4"/>
        <item x="18"/>
        <item x="38"/>
        <item x="28"/>
        <item x="6"/>
        <item x="24"/>
        <item x="5"/>
        <item x="11"/>
        <item x="26"/>
        <item x="20"/>
        <item x="9"/>
        <item x="1"/>
        <item x="0"/>
        <item x="7"/>
        <item x="30"/>
        <item x="25"/>
        <item x="10"/>
        <item x="49"/>
        <item x="2"/>
        <item x="19"/>
        <item x="15"/>
        <item x="23"/>
        <item x="21"/>
        <item x="17"/>
        <item x="8"/>
        <item x="41"/>
        <item x="39"/>
        <item x="3"/>
        <item x="34"/>
        <item x="27"/>
        <item t="default"/>
      </items>
    </pivotField>
    <pivotField dataField="1" numFmtId="13" showAll="0">
      <items count="48">
        <item x="46"/>
        <item x="36"/>
        <item x="34"/>
        <item x="14"/>
        <item x="19"/>
        <item x="33"/>
        <item x="39"/>
        <item x="24"/>
        <item x="21"/>
        <item x="40"/>
        <item x="5"/>
        <item x="26"/>
        <item x="20"/>
        <item x="11"/>
        <item x="31"/>
        <item x="0"/>
        <item x="37"/>
        <item x="25"/>
        <item x="35"/>
        <item x="10"/>
        <item x="2"/>
        <item x="43"/>
        <item x="32"/>
        <item x="13"/>
        <item x="23"/>
        <item x="29"/>
        <item x="18"/>
        <item x="1"/>
        <item x="28"/>
        <item x="41"/>
        <item x="7"/>
        <item x="30"/>
        <item x="9"/>
        <item x="22"/>
        <item x="12"/>
        <item x="3"/>
        <item x="38"/>
        <item x="6"/>
        <item x="8"/>
        <item x="17"/>
        <item x="27"/>
        <item x="16"/>
        <item x="44"/>
        <item x="15"/>
        <item x="42"/>
        <item x="4"/>
        <item x="45"/>
        <item t="default"/>
      </items>
    </pivotField>
    <pivotField dataField="1" numFmtId="13" showAll="0">
      <items count="45">
        <item x="35"/>
        <item x="17"/>
        <item x="16"/>
        <item x="42"/>
        <item x="24"/>
        <item x="28"/>
        <item x="38"/>
        <item x="33"/>
        <item x="23"/>
        <item x="22"/>
        <item x="10"/>
        <item x="9"/>
        <item x="37"/>
        <item x="15"/>
        <item x="29"/>
        <item x="6"/>
        <item x="19"/>
        <item x="5"/>
        <item x="40"/>
        <item x="32"/>
        <item x="1"/>
        <item x="36"/>
        <item x="13"/>
        <item x="25"/>
        <item x="12"/>
        <item x="43"/>
        <item x="7"/>
        <item x="21"/>
        <item x="4"/>
        <item x="20"/>
        <item x="14"/>
        <item x="26"/>
        <item x="2"/>
        <item x="3"/>
        <item x="41"/>
        <item x="0"/>
        <item x="39"/>
        <item x="18"/>
        <item x="34"/>
        <item x="11"/>
        <item x="30"/>
        <item x="8"/>
        <item x="27"/>
        <item x="31"/>
        <item t="default"/>
      </items>
    </pivotField>
    <pivotField dataField="1" showAll="0">
      <items count="44">
        <item x="39"/>
        <item x="40"/>
        <item x="20"/>
        <item x="42"/>
        <item x="8"/>
        <item x="37"/>
        <item x="19"/>
        <item x="41"/>
        <item x="29"/>
        <item x="7"/>
        <item x="9"/>
        <item x="5"/>
        <item x="31"/>
        <item x="23"/>
        <item x="3"/>
        <item x="24"/>
        <item x="18"/>
        <item x="16"/>
        <item x="13"/>
        <item x="30"/>
        <item x="2"/>
        <item x="15"/>
        <item x="12"/>
        <item x="38"/>
        <item x="11"/>
        <item x="0"/>
        <item x="25"/>
        <item x="17"/>
        <item x="10"/>
        <item x="34"/>
        <item x="1"/>
        <item x="33"/>
        <item x="26"/>
        <item x="28"/>
        <item x="6"/>
        <item x="35"/>
        <item x="14"/>
        <item x="32"/>
        <item x="27"/>
        <item x="4"/>
        <item x="36"/>
        <item x="22"/>
        <item x="21"/>
        <item t="default"/>
      </items>
    </pivotField>
    <pivotField dataField="1" showAll="0">
      <items count="39">
        <item x="1"/>
        <item x="36"/>
        <item x="34"/>
        <item x="32"/>
        <item x="25"/>
        <item x="23"/>
        <item x="19"/>
        <item x="37"/>
        <item x="33"/>
        <item x="30"/>
        <item x="18"/>
        <item x="28"/>
        <item x="27"/>
        <item x="9"/>
        <item x="15"/>
        <item x="7"/>
        <item x="3"/>
        <item x="16"/>
        <item x="2"/>
        <item x="21"/>
        <item x="4"/>
        <item x="5"/>
        <item x="12"/>
        <item x="11"/>
        <item x="10"/>
        <item x="13"/>
        <item x="22"/>
        <item x="8"/>
        <item x="17"/>
        <item x="0"/>
        <item x="20"/>
        <item x="29"/>
        <item x="6"/>
        <item x="31"/>
        <item x="35"/>
        <item x="24"/>
        <item x="26"/>
        <item x="14"/>
        <item t="default"/>
      </items>
    </pivotField>
    <pivotField numFmtId="1" showAll="0"/>
    <pivotField showAll="0"/>
    <pivotField numFmtId="1" showAl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5">
    <i>
      <x/>
    </i>
    <i i="1">
      <x v="1"/>
    </i>
    <i i="2">
      <x v="2"/>
    </i>
    <i i="3">
      <x v="3"/>
    </i>
    <i i="4">
      <x v="4"/>
    </i>
  </colItems>
  <dataFields count="5">
    <dataField name="Average of First" fld="2" subtotal="average" baseField="0" baseItem="0"/>
    <dataField name="Average of Second" fld="3" subtotal="average" baseField="0" baseItem="0"/>
    <dataField name="Average of Third" fld="4" subtotal="average" baseField="0" baseItem="0"/>
    <dataField name="Average of Fourth" fld="5" subtotal="average" baseField="0" baseItem="0"/>
    <dataField name="Average of Fifth" fld="6" subtotal="average" baseField="0" baseItem="0"/>
  </dataFields>
  <formats count="36">
    <format dxfId="67">
      <pivotArea outline="0" collapsedLevelsAreSubtotals="1" fieldPosition="0"/>
    </format>
    <format dxfId="66">
      <pivotArea field="0" type="button" dataOnly="0" labelOnly="1" outline="0" axis="axisRow" fieldPosition="0"/>
    </format>
    <format dxfId="65">
      <pivotArea dataOnly="0" labelOnly="1" outline="0" fieldPosition="0">
        <references count="1">
          <reference field="4294967294" count="5">
            <x v="0"/>
            <x v="1"/>
            <x v="2"/>
            <x v="3"/>
            <x v="4"/>
          </reference>
        </references>
      </pivotArea>
    </format>
    <format dxfId="64">
      <pivotArea field="0" type="button" dataOnly="0" labelOnly="1" outline="0" axis="axisRow" fieldPosition="0"/>
    </format>
    <format dxfId="63">
      <pivotArea dataOnly="0" labelOnly="1" outline="0" fieldPosition="0">
        <references count="1">
          <reference field="4294967294" count="5">
            <x v="0"/>
            <x v="1"/>
            <x v="2"/>
            <x v="3"/>
            <x v="4"/>
          </reference>
        </references>
      </pivotArea>
    </format>
    <format dxfId="62">
      <pivotArea field="0" type="button" dataOnly="0" labelOnly="1" outline="0" axis="axisRow" fieldPosition="0"/>
    </format>
    <format dxfId="61">
      <pivotArea dataOnly="0" labelOnly="1" outline="0" fieldPosition="0">
        <references count="1">
          <reference field="4294967294" count="5">
            <x v="0"/>
            <x v="1"/>
            <x v="2"/>
            <x v="3"/>
            <x v="4"/>
          </reference>
        </references>
      </pivotArea>
    </format>
    <format dxfId="60">
      <pivotArea field="0" type="button" dataOnly="0" labelOnly="1" outline="0" axis="axisRow" fieldPosition="0"/>
    </format>
    <format dxfId="59">
      <pivotArea dataOnly="0" labelOnly="1" outline="0" fieldPosition="0">
        <references count="1">
          <reference field="4294967294" count="5">
            <x v="0"/>
            <x v="1"/>
            <x v="2"/>
            <x v="3"/>
            <x v="4"/>
          </reference>
        </references>
      </pivotArea>
    </format>
    <format dxfId="58">
      <pivotArea field="0" type="button" dataOnly="0" labelOnly="1" outline="0" axis="axisRow" fieldPosition="0"/>
    </format>
    <format dxfId="57">
      <pivotArea dataOnly="0" labelOnly="1" outline="0" fieldPosition="0">
        <references count="1">
          <reference field="4294967294" count="5">
            <x v="0"/>
            <x v="1"/>
            <x v="2"/>
            <x v="3"/>
            <x v="4"/>
          </reference>
        </references>
      </pivotArea>
    </format>
    <format dxfId="56">
      <pivotArea field="0" type="button" dataOnly="0" labelOnly="1" outline="0" axis="axisRow" fieldPosition="0"/>
    </format>
    <format dxfId="55">
      <pivotArea dataOnly="0" labelOnly="1" outline="0" fieldPosition="0">
        <references count="1">
          <reference field="4294967294" count="5">
            <x v="0"/>
            <x v="1"/>
            <x v="2"/>
            <x v="3"/>
            <x v="4"/>
          </reference>
        </references>
      </pivotArea>
    </format>
    <format dxfId="54">
      <pivotArea type="all" dataOnly="0" outline="0" fieldPosition="0"/>
    </format>
    <format dxfId="53">
      <pivotArea outline="0" collapsedLevelsAreSubtotals="1" fieldPosition="0"/>
    </format>
    <format dxfId="52">
      <pivotArea field="0" type="button" dataOnly="0" labelOnly="1" outline="0" axis="axisRow" fieldPosition="0"/>
    </format>
    <format dxfId="51">
      <pivotArea dataOnly="0" labelOnly="1" fieldPosition="0">
        <references count="1">
          <reference field="0" count="0"/>
        </references>
      </pivotArea>
    </format>
    <format dxfId="50">
      <pivotArea dataOnly="0" labelOnly="1" grandRow="1" outline="0" fieldPosition="0"/>
    </format>
    <format dxfId="49">
      <pivotArea dataOnly="0" labelOnly="1" outline="0" fieldPosition="0">
        <references count="1">
          <reference field="4294967294" count="5">
            <x v="0"/>
            <x v="1"/>
            <x v="2"/>
            <x v="3"/>
            <x v="4"/>
          </reference>
        </references>
      </pivotArea>
    </format>
    <format dxfId="48">
      <pivotArea type="all" dataOnly="0" outline="0" fieldPosition="0"/>
    </format>
    <format dxfId="47">
      <pivotArea outline="0" collapsedLevelsAreSubtotals="1" fieldPosition="0"/>
    </format>
    <format dxfId="46">
      <pivotArea dataOnly="0" labelOnly="1" fieldPosition="0">
        <references count="1">
          <reference field="0" count="0"/>
        </references>
      </pivotArea>
    </format>
    <format dxfId="45">
      <pivotArea dataOnly="0" labelOnly="1" grandRow="1" outline="0" fieldPosition="0"/>
    </format>
    <format dxfId="44">
      <pivotArea field="0" type="button" dataOnly="0" labelOnly="1" outline="0" axis="axisRow" fieldPosition="0"/>
    </format>
    <format dxfId="43">
      <pivotArea dataOnly="0" labelOnly="1" outline="0" fieldPosition="0">
        <references count="1">
          <reference field="4294967294" count="5">
            <x v="0"/>
            <x v="1"/>
            <x v="2"/>
            <x v="3"/>
            <x v="4"/>
          </reference>
        </references>
      </pivotArea>
    </format>
    <format dxfId="42">
      <pivotArea field="0" type="button" dataOnly="0" labelOnly="1" outline="0" axis="axisRow" fieldPosition="0"/>
    </format>
    <format dxfId="41">
      <pivotArea dataOnly="0" labelOnly="1" outline="0" fieldPosition="0">
        <references count="1">
          <reference field="4294967294" count="5">
            <x v="0"/>
            <x v="1"/>
            <x v="2"/>
            <x v="3"/>
            <x v="4"/>
          </reference>
        </references>
      </pivotArea>
    </format>
    <format dxfId="40">
      <pivotArea outline="0" collapsedLevelsAreSubtotals="1" fieldPosition="0"/>
    </format>
    <format dxfId="39">
      <pivotArea dataOnly="0" labelOnly="1" fieldPosition="0">
        <references count="1">
          <reference field="0" count="0"/>
        </references>
      </pivotArea>
    </format>
    <format dxfId="38">
      <pivotArea dataOnly="0" labelOnly="1" grandRow="1" outline="0" fieldPosition="0"/>
    </format>
    <format dxfId="37">
      <pivotArea dataOnly="0" labelOnly="1" fieldPosition="0">
        <references count="1">
          <reference field="0" count="0"/>
        </references>
      </pivotArea>
    </format>
    <format dxfId="36">
      <pivotArea dataOnly="0" labelOnly="1" grandRow="1" outline="0" fieldPosition="0"/>
    </format>
    <format dxfId="35">
      <pivotArea type="all" dataOnly="0" outline="0" fieldPosition="0"/>
    </format>
    <format dxfId="34">
      <pivotArea type="all" dataOnly="0" outline="0" fieldPosition="0"/>
    </format>
    <format dxfId="33">
      <pivotArea field="0" type="button" dataOnly="0" labelOnly="1" outline="0" axis="axisRow" fieldPosition="0"/>
    </format>
    <format dxfId="32">
      <pivotArea dataOnly="0" labelOnly="1" outline="0" fieldPosition="0">
        <references count="1">
          <reference field="4294967294" count="5">
            <x v="0"/>
            <x v="1"/>
            <x v="2"/>
            <x v="3"/>
            <x v="4"/>
          </reference>
        </references>
      </pivotArea>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rowHeaderCaption="Decade">
  <location ref="B4:C12" firstHeaderRow="1" firstDataRow="1" firstDataCol="1"/>
  <pivotFields count="9">
    <pivotField axis="axisRow" showAll="0">
      <items count="8">
        <item x="0"/>
        <item x="1"/>
        <item x="2"/>
        <item x="3"/>
        <item x="4"/>
        <item x="5"/>
        <item x="6"/>
        <item t="default"/>
      </items>
    </pivotField>
    <pivotField showAll="0"/>
    <pivotField showAll="0"/>
    <pivotField dataField="1" numFmtId="1" showAll="0">
      <items count="6">
        <item x="0"/>
        <item x="1"/>
        <item x="3"/>
        <item x="2"/>
        <item x="4"/>
        <item t="default"/>
      </items>
    </pivotField>
    <pivotField numFmtId="165" showAll="0"/>
    <pivotField showAll="0"/>
    <pivotField showAll="0"/>
    <pivotField numFmtId="12" showAll="0"/>
    <pivotField showAll="0"/>
  </pivotFields>
  <rowFields count="1">
    <field x="0"/>
  </rowFields>
  <rowItems count="8">
    <i>
      <x/>
    </i>
    <i>
      <x v="1"/>
    </i>
    <i>
      <x v="2"/>
    </i>
    <i>
      <x v="3"/>
    </i>
    <i>
      <x v="4"/>
    </i>
    <i>
      <x v="5"/>
    </i>
    <i>
      <x v="6"/>
    </i>
    <i t="grand">
      <x/>
    </i>
  </rowItems>
  <colItems count="1">
    <i/>
  </colItems>
  <dataFields count="1">
    <dataField name="Average of Age" fld="3" subtotal="average" baseField="0" baseItem="0"/>
  </dataFields>
  <formats count="23">
    <format dxfId="23">
      <pivotArea type="all" dataOnly="0" outline="0" fieldPosition="0"/>
    </format>
    <format dxfId="22">
      <pivotArea outline="0" collapsedLevelsAreSubtotals="1" fieldPosition="0"/>
    </format>
    <format dxfId="21">
      <pivotArea field="0" type="button" dataOnly="0" labelOnly="1" outline="0" axis="axisRow" fieldPosition="0"/>
    </format>
    <format dxfId="20">
      <pivotArea dataOnly="0" labelOnly="1" outline="0" axis="axisValues" fieldPosition="0"/>
    </format>
    <format dxfId="19">
      <pivotArea dataOnly="0" labelOnly="1" fieldPosition="0">
        <references count="1">
          <reference field="0" count="0"/>
        </references>
      </pivotArea>
    </format>
    <format dxfId="18">
      <pivotArea dataOnly="0" labelOnly="1" grandRow="1" outline="0" fieldPosition="0"/>
    </format>
    <format dxfId="17">
      <pivotArea field="0" type="button" dataOnly="0" labelOnly="1" outline="0" axis="axisRow" fieldPosition="0"/>
    </format>
    <format dxfId="16">
      <pivotArea dataOnly="0" labelOnly="1" outline="0" axis="axisValues" fieldPosition="0"/>
    </format>
    <format dxfId="15">
      <pivotArea field="0" type="button" dataOnly="0" labelOnly="1" outline="0" axis="axisRow" fieldPosition="0"/>
    </format>
    <format dxfId="14">
      <pivotArea dataOnly="0" labelOnly="1" outline="0" axis="axisValues" fieldPosition="0"/>
    </format>
    <format dxfId="13">
      <pivotArea field="0" type="button" dataOnly="0" labelOnly="1" outline="0" axis="axisRow" fieldPosition="0"/>
    </format>
    <format dxfId="12">
      <pivotArea dataOnly="0" labelOnly="1" outline="0" axis="axisValues" fieldPosition="0"/>
    </format>
    <format dxfId="11">
      <pivotArea grandRow="1" outline="0" collapsedLevelsAreSubtotals="1" fieldPosition="0"/>
    </format>
    <format dxfId="10">
      <pivotArea dataOnly="0" labelOnly="1" grandRow="1" outline="0" fieldPosition="0"/>
    </format>
    <format dxfId="9">
      <pivotArea grandRow="1" outline="0" collapsedLevelsAreSubtotals="1" fieldPosition="0"/>
    </format>
    <format dxfId="8">
      <pivotArea dataOnly="0" labelOnly="1" grandRow="1" outline="0" fieldPosition="0"/>
    </format>
    <format dxfId="7">
      <pivotArea grandRow="1" outline="0" collapsedLevelsAreSubtotals="1" fieldPosition="0"/>
    </format>
    <format dxfId="6">
      <pivotArea grandRow="1" outline="0" collapsedLevelsAreSubtotals="1" fieldPosition="0"/>
    </format>
    <format dxfId="5">
      <pivotArea dataOnly="0" labelOnly="1" grandRow="1" outline="0" fieldPosition="0"/>
    </format>
    <format dxfId="4">
      <pivotArea grandRow="1" outline="0" collapsedLevelsAreSubtotals="1" fieldPosition="0"/>
    </format>
    <format dxfId="3">
      <pivotArea dataOnly="0" labelOnly="1" grandRow="1" outline="0" fieldPosition="0"/>
    </format>
    <format dxfId="2">
      <pivotArea grandRow="1" outline="0" collapsedLevelsAreSubtotals="1" fieldPosition="0"/>
    </format>
    <format dxfId="1">
      <pivotArea dataOnly="0" labelOnly="1" grandRow="1"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0" name="Table321" displayName="Table321" ref="B4:K304" totalsRowShown="0" headerRowDxfId="122" dataDxfId="121">
  <autoFilter ref="B4:K304"/>
  <sortState ref="B6:K304">
    <sortCondition ref="C4:C304"/>
  </sortState>
  <tableColumns count="10">
    <tableColumn id="10" name="Meeting" dataDxfId="120"/>
    <tableColumn id="1" name="Race #" dataDxfId="119"/>
    <tableColumn id="2" name="First" dataDxfId="118"/>
    <tableColumn id="3" name="Second" dataDxfId="117"/>
    <tableColumn id="4" name="Third" dataDxfId="116"/>
    <tableColumn id="5" name="Fourth" dataDxfId="115"/>
    <tableColumn id="6" name="Fifth" dataDxfId="114"/>
    <tableColumn id="7" name="Favourite place" dataDxfId="113"/>
    <tableColumn id="8" name="Favourite price if unplaced" dataDxfId="112"/>
    <tableColumn id="9" name="Runners" dataDxfId="111"/>
  </tableColumns>
  <tableStyleInfo name="Avocado 3" showFirstColumn="0" showLastColumn="0" showRowStripes="1" showColumnStripes="0"/>
</table>
</file>

<file path=xl/tables/table10.xml><?xml version="1.0" encoding="utf-8"?>
<table xmlns="http://schemas.openxmlformats.org/spreadsheetml/2006/main" id="22" name="Table2" displayName="Table2" ref="B24:C29" totalsRowShown="0" headerRowDxfId="73" dataDxfId="71" headerRowBorderDxfId="72" tableBorderDxfId="70">
  <autoFilter ref="B24:C29">
    <filterColumn colId="0" hiddenButton="1"/>
    <filterColumn colId="1" hiddenButton="1"/>
  </autoFilter>
  <tableColumns count="2">
    <tableColumn id="1" name="Favourite's finishing place" dataDxfId="69"/>
    <tableColumn id="2" name="Frequency" dataDxfId="68"/>
  </tableColumns>
  <tableStyleInfo name="Avocado 4" showFirstColumn="0" showLastColumn="0" showRowStripes="1" showColumnStripes="0"/>
</table>
</file>

<file path=xl/tables/table11.xml><?xml version="1.0" encoding="utf-8"?>
<table xmlns="http://schemas.openxmlformats.org/spreadsheetml/2006/main" id="23" name="Table23" displayName="Table23" ref="C68:D76" totalsRowShown="0" headerRowDxfId="31" dataDxfId="30">
  <autoFilter ref="C68:D76">
    <filterColumn colId="0" hiddenButton="1"/>
    <filterColumn colId="1" hiddenButton="1"/>
  </autoFilter>
  <tableColumns count="2">
    <tableColumn id="1" name="Favourite Wins" dataDxfId="29"/>
    <tableColumn id="2" name="Frequency of Meetings" dataDxfId="28"/>
  </tableColumns>
  <tableStyleInfo name="Avocado" showFirstColumn="0" showLastColumn="0" showRowStripes="1" showColumnStripes="0"/>
</table>
</file>

<file path=xl/tables/table12.xml><?xml version="1.0" encoding="utf-8"?>
<table xmlns="http://schemas.openxmlformats.org/spreadsheetml/2006/main" id="1" name="GrandNational" displayName="GrandNational" ref="B5:J73" totalsRowShown="0">
  <autoFilter ref="B5:J73"/>
  <tableColumns count="9">
    <tableColumn id="9" name="Decade"/>
    <tableColumn id="1" name="Year" dataDxfId="27"/>
    <tableColumn id="2" name="Horse"/>
    <tableColumn id="3" name="Age" dataDxfId="26"/>
    <tableColumn id="4" name="Weight (kg)" dataDxfId="25"/>
    <tableColumn id="5" name="Trainer"/>
    <tableColumn id="6" name="Jockey"/>
    <tableColumn id="7" name="SP" dataDxfId="24"/>
    <tableColumn id="8" name="Favourite"/>
  </tableColumns>
  <tableStyleInfo name="Avocado" showFirstColumn="0" showLastColumn="0" showRowStripes="1" showColumnStripes="0"/>
</table>
</file>

<file path=xl/tables/table13.xml><?xml version="1.0" encoding="utf-8"?>
<table xmlns="http://schemas.openxmlformats.org/spreadsheetml/2006/main" id="4" name="AgeWinFrequency" displayName="AgeWinFrequency" ref="B14:C20" totalsRowShown="0" tableBorderDxfId="0">
  <autoFilter ref="B14:C20"/>
  <tableColumns count="2">
    <tableColumn id="1" name="Age"/>
    <tableColumn id="2" name="Win Frequency">
      <calculatedColumnFormula>COUNTIF(GrandNational[[#All],[Age]],"="&amp;'E1'!B15)</calculatedColumnFormula>
    </tableColumn>
  </tableColumns>
  <tableStyleInfo name="Avocado" showFirstColumn="0" showLastColumn="0" showRowStripes="1" showColumnStripes="0"/>
</table>
</file>

<file path=xl/tables/table2.xml><?xml version="1.0" encoding="utf-8"?>
<table xmlns="http://schemas.openxmlformats.org/spreadsheetml/2006/main" id="5" name="Table5" displayName="Table5" ref="B7:H328" totalsRowShown="0" headerRowDxfId="110">
  <autoFilter ref="B7:H328">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name="Race #"/>
    <tableColumn id="2" name="Favourite place"/>
    <tableColumn id="4" name="Number of runners"/>
    <tableColumn id="5" name="Frequency Fav came 1st place"/>
    <tableColumn id="6" name="Number of runners _x000a_(x axis)"/>
    <tableColumn id="7" name="Number of games" dataDxfId="109"/>
    <tableColumn id="8" name="Proportion of wins _x000a_(y axis)"/>
  </tableColumns>
  <tableStyleInfo name="Avocado" showFirstColumn="0" showLastColumn="0" showRowStripes="1" showColumnStripes="0"/>
</table>
</file>

<file path=xl/tables/table3.xml><?xml version="1.0" encoding="utf-8"?>
<table xmlns="http://schemas.openxmlformats.org/spreadsheetml/2006/main" id="6" name="Table6" displayName="Table6" ref="B333:C353" totalsRowShown="0" headerRowDxfId="108" dataDxfId="107">
  <autoFilter ref="B333:C353">
    <filterColumn colId="0" hiddenButton="1"/>
    <filterColumn colId="1" hiddenButton="1"/>
  </autoFilter>
  <tableColumns count="2">
    <tableColumn id="1" name="Number of Runners" dataDxfId="106"/>
    <tableColumn id="2" name="Proportion of wins" dataDxfId="105"/>
  </tableColumns>
  <tableStyleInfo name="Avocado" showFirstColumn="0" showLastColumn="0" showRowStripes="1" showColumnStripes="0"/>
</table>
</file>

<file path=xl/tables/table4.xml><?xml version="1.0" encoding="utf-8"?>
<table xmlns="http://schemas.openxmlformats.org/spreadsheetml/2006/main" id="14" name="Table14" displayName="Table14" ref="B7:N315" totalsRowShown="0" headerRowDxfId="104">
  <autoFilter ref="B7:N31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name="Race #"/>
    <tableColumn id="2" name="First"/>
    <tableColumn id="3" name="Second"/>
    <tableColumn id="4" name="Third"/>
    <tableColumn id="5" name="Fourth"/>
    <tableColumn id="6" name="Fifth"/>
    <tableColumn id="7" name="Favourite place"/>
    <tableColumn id="8" name="Favourite price if unplaced"/>
    <tableColumn id="9" name="Number of races" dataDxfId="103"/>
    <tableColumn id="10" name="Win/_x000a_wins" dataDxfId="102"/>
    <tableColumn id="11" name="Price on favourite"/>
    <tableColumn id="12" name="Starting prices"/>
    <tableColumn id="13" name="Proportion of wins per price group" dataDxfId="101"/>
  </tableColumns>
  <tableStyleInfo name="Avocado" showFirstColumn="0" showLastColumn="0" showRowStripes="1" showColumnStripes="0"/>
</table>
</file>

<file path=xl/tables/table5.xml><?xml version="1.0" encoding="utf-8"?>
<table xmlns="http://schemas.openxmlformats.org/spreadsheetml/2006/main" id="15" name="Table15" displayName="Table15" ref="B321:C329" totalsRowCount="1" headerRowDxfId="100" dataDxfId="99">
  <autoFilter ref="B321:C328">
    <filterColumn colId="0" hiddenButton="1"/>
    <filterColumn colId="1" hiddenButton="1"/>
  </autoFilter>
  <tableColumns count="2">
    <tableColumn id="1" name="Starting prices" totalsRowLabel="Average:" dataDxfId="98" totalsRowDxfId="97"/>
    <tableColumn id="2" name="Proportion of wins" totalsRowFunction="average" dataDxfId="96" totalsRowDxfId="95"/>
  </tableColumns>
  <tableStyleInfo name="Avocado" showFirstColumn="0" showLastColumn="0" showRowStripes="1" showColumnStripes="0"/>
</table>
</file>

<file path=xl/tables/table6.xml><?xml version="1.0" encoding="utf-8"?>
<table xmlns="http://schemas.openxmlformats.org/spreadsheetml/2006/main" id="18" name="Table319" displayName="Table319" ref="B7:I308" totalsRowCount="1" headerRowDxfId="94">
  <autoFilter ref="B7:I307"/>
  <sortState ref="B5:G304">
    <sortCondition ref="B4:B304"/>
  </sortState>
  <tableColumns count="8">
    <tableColumn id="1" name="Race #" totalsRowDxfId="93"/>
    <tableColumn id="2" name="First" totalsRowFunction="custom" totalsRowDxfId="92">
      <totalsRowFormula>AVERAGE(Table319[First])</totalsRowFormula>
    </tableColumn>
    <tableColumn id="3" name="Second" totalsRowFunction="custom" totalsRowDxfId="91">
      <totalsRowFormula>AVERAGE(Table319[Second])</totalsRowFormula>
    </tableColumn>
    <tableColumn id="4" name="Third" totalsRowFunction="custom" totalsRowDxfId="90">
      <totalsRowFormula>AVERAGE(Table319[Third])</totalsRowFormula>
    </tableColumn>
    <tableColumn id="5" name="Fourth" totalsRowFunction="custom" totalsRowDxfId="89">
      <totalsRowFormula>AVERAGE(Table319[Fourth])</totalsRowFormula>
    </tableColumn>
    <tableColumn id="6" name="Fifth" totalsRowFunction="custom" totalsRowDxfId="88">
      <totalsRowFormula>AVERAGE(Table319[Fifth])</totalsRowFormula>
    </tableColumn>
    <tableColumn id="10" name="Mean" totalsRowFunction="custom" dataDxfId="87" totalsRowDxfId="86">
      <calculatedColumnFormula>AVERAGE(Table319[[#This Row],[First]:[Fifth]])</calculatedColumnFormula>
      <totalsRowFormula>AVERAGE(Table319[Mean])</totalsRowFormula>
    </tableColumn>
    <tableColumn id="11" name="Standard deviation" totalsRowFunction="custom" dataDxfId="85" totalsRowDxfId="84">
      <calculatedColumnFormula>_xlfn.STDEV.P(Table319[[#This Row],[First]:[Fifth]])</calculatedColumnFormula>
      <totalsRowFormula>AVERAGE(Table319[Standard deviation])</totalsRowFormula>
    </tableColumn>
  </tableColumns>
  <tableStyleInfo name="Avocado" showFirstColumn="0" showLastColumn="0" showRowStripes="1" showColumnStripes="0"/>
</table>
</file>

<file path=xl/tables/table7.xml><?xml version="1.0" encoding="utf-8"?>
<table xmlns="http://schemas.openxmlformats.org/spreadsheetml/2006/main" id="11" name="Table11" displayName="Table11" ref="B8:K329" totalsRowShown="0" headerRowDxfId="83">
  <autoFilter ref="B8:K32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Race #"/>
    <tableColumn id="2" name="First"/>
    <tableColumn id="3" name="Second"/>
    <tableColumn id="4" name="Third"/>
    <tableColumn id="5" name="Fourth"/>
    <tableColumn id="6" name="Fifth"/>
    <tableColumn id="7" name="Favourite place"/>
    <tableColumn id="8" name="Favourite's x to 1 odd if unplaced"/>
    <tableColumn id="10" name="Runners" dataDxfId="82"/>
    <tableColumn id="9" name="x to 1 odds on favourite"/>
  </tableColumns>
  <tableStyleInfo name="Avocado" showFirstColumn="0" showLastColumn="0" showRowStripes="1" showColumnStripes="0"/>
</table>
</file>

<file path=xl/tables/table8.xml><?xml version="1.0" encoding="utf-8"?>
<table xmlns="http://schemas.openxmlformats.org/spreadsheetml/2006/main" id="12" name="Table12" displayName="Table12" ref="B335:C355" totalsRowShown="0" headerRowDxfId="81" dataDxfId="80">
  <autoFilter ref="B335:C355">
    <filterColumn colId="0" hiddenButton="1"/>
    <filterColumn colId="1" hiddenButton="1"/>
  </autoFilter>
  <tableColumns count="2">
    <tableColumn id="1" name="Runners" dataDxfId="79"/>
    <tableColumn id="2" name="Avg. odd on favourite" dataDxfId="78"/>
  </tableColumns>
  <tableStyleInfo name="Avocado" showFirstColumn="0" showLastColumn="0" showRowStripes="1" showColumnStripes="0"/>
</table>
</file>

<file path=xl/tables/table9.xml><?xml version="1.0" encoding="utf-8"?>
<table xmlns="http://schemas.openxmlformats.org/spreadsheetml/2006/main" id="21" name="DistributionOfFav" displayName="DistributionOfFav" ref="B7:C22" totalsRowShown="0" headerRowDxfId="77" dataDxfId="76">
  <autoFilter ref="B7:C22">
    <filterColumn colId="0" hiddenButton="1"/>
    <filterColumn colId="1" hiddenButton="1"/>
  </autoFilter>
  <tableColumns count="2">
    <tableColumn id="1" name="Favourite's finishing place" dataDxfId="75"/>
    <tableColumn id="2" name="Frequency" dataDxfId="74">
      <calculatedColumnFormula>COUNTIF(Table321[[#All],[Favourite place]],"="&amp;'S5'!B8)</calculatedColumnFormula>
    </tableColumn>
  </tableColumns>
  <tableStyleInfo name="Avocado 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4" Type="http://schemas.openxmlformats.org/officeDocument/2006/relationships/table" Target="../tables/table1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s://www.grandnational.org.uk/previous-winners.php" TargetMode="External"/></Relationships>
</file>

<file path=xl/worksheets/_rels/sheet14.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2.xml"/><Relationship Id="rId1" Type="http://schemas.openxmlformats.org/officeDocument/2006/relationships/pivotTable" Target="../pivotTables/pivotTable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N13"/>
  <sheetViews>
    <sheetView showGridLines="0" zoomScale="92" zoomScaleNormal="80" zoomScalePageLayoutView="80" workbookViewId="0">
      <selection activeCell="D13" sqref="D13"/>
    </sheetView>
  </sheetViews>
  <sheetFormatPr defaultColWidth="11.3828125" defaultRowHeight="14.6"/>
  <cols>
    <col min="1" max="1" width="9.15234375" customWidth="1"/>
    <col min="2" max="2" width="8.69140625" customWidth="1"/>
    <col min="3" max="3" width="11.3046875" customWidth="1"/>
    <col min="4" max="4" width="72.15234375" customWidth="1"/>
    <col min="14" max="14" width="10.84375" customWidth="1"/>
  </cols>
  <sheetData>
    <row r="2" spans="3:14" ht="15" thickBot="1"/>
    <row r="3" spans="3:14" ht="43" customHeight="1">
      <c r="C3" s="16"/>
      <c r="D3" s="212" t="s">
        <v>55</v>
      </c>
      <c r="E3" s="28"/>
      <c r="F3" s="28"/>
      <c r="G3" s="28"/>
      <c r="H3" s="28"/>
      <c r="I3" s="28"/>
      <c r="J3" s="28"/>
      <c r="K3" s="28"/>
      <c r="L3" s="28"/>
      <c r="M3" s="28"/>
      <c r="N3" s="28"/>
    </row>
    <row r="4" spans="3:14" ht="29.15" customHeight="1" thickBot="1">
      <c r="C4" s="17"/>
      <c r="D4" s="30" t="s">
        <v>56</v>
      </c>
      <c r="E4" s="29"/>
      <c r="F4" s="29"/>
      <c r="G4" s="29"/>
      <c r="H4" s="29"/>
      <c r="I4" s="29"/>
      <c r="J4" s="29"/>
      <c r="K4" s="29"/>
      <c r="L4" s="29"/>
      <c r="M4" s="29"/>
      <c r="N4" s="29"/>
    </row>
    <row r="5" spans="3:14" ht="15" thickBot="1"/>
    <row r="6" spans="3:14" ht="52" customHeight="1">
      <c r="C6" s="141" t="s">
        <v>60</v>
      </c>
      <c r="D6" s="142" t="s">
        <v>57</v>
      </c>
      <c r="E6" s="24"/>
      <c r="F6" s="24"/>
      <c r="G6" s="24"/>
      <c r="H6" s="24"/>
      <c r="I6" s="24"/>
      <c r="J6" s="24"/>
      <c r="K6" s="24"/>
      <c r="L6" s="15"/>
      <c r="M6" s="15"/>
      <c r="N6" s="15"/>
    </row>
    <row r="7" spans="3:14" ht="52" customHeight="1">
      <c r="C7" s="143" t="s">
        <v>61</v>
      </c>
      <c r="D7" s="144" t="s">
        <v>58</v>
      </c>
      <c r="E7" s="25"/>
      <c r="F7" s="25"/>
      <c r="G7" s="25"/>
      <c r="H7" s="26"/>
      <c r="I7" s="25"/>
      <c r="J7" s="25"/>
      <c r="K7" s="25"/>
      <c r="L7" s="15"/>
      <c r="M7" s="15"/>
      <c r="N7" s="15"/>
    </row>
    <row r="8" spans="3:14" ht="52" customHeight="1">
      <c r="C8" s="143" t="s">
        <v>62</v>
      </c>
      <c r="D8" s="144" t="s">
        <v>59</v>
      </c>
      <c r="E8" s="27"/>
      <c r="F8" s="27"/>
      <c r="G8" s="27"/>
      <c r="H8" s="27"/>
      <c r="I8" s="27"/>
      <c r="J8" s="27"/>
      <c r="K8" s="27"/>
      <c r="L8" s="27"/>
      <c r="M8" s="15"/>
      <c r="N8" s="15"/>
    </row>
    <row r="9" spans="3:14" ht="52" customHeight="1">
      <c r="C9" s="143" t="s">
        <v>63</v>
      </c>
      <c r="D9" s="144" t="s">
        <v>66</v>
      </c>
      <c r="E9" s="27"/>
      <c r="F9" s="27"/>
      <c r="G9" s="27"/>
      <c r="H9" s="27"/>
      <c r="I9" s="27"/>
      <c r="J9" s="27"/>
      <c r="K9" s="27"/>
      <c r="L9" s="27"/>
      <c r="M9" s="27"/>
      <c r="N9" s="27"/>
    </row>
    <row r="10" spans="3:14" ht="52" customHeight="1">
      <c r="C10" s="143" t="s">
        <v>64</v>
      </c>
      <c r="D10" s="144" t="s">
        <v>67</v>
      </c>
      <c r="E10" s="27"/>
      <c r="F10" s="27"/>
      <c r="G10" s="27"/>
      <c r="H10" s="27"/>
      <c r="I10" s="27"/>
      <c r="J10" s="27"/>
      <c r="K10" s="27"/>
      <c r="L10" s="27"/>
      <c r="M10" s="15"/>
      <c r="N10" s="15"/>
    </row>
    <row r="11" spans="3:14" ht="52" customHeight="1">
      <c r="C11" s="143" t="s">
        <v>65</v>
      </c>
      <c r="D11" s="144" t="s">
        <v>68</v>
      </c>
      <c r="E11" s="27"/>
      <c r="F11" s="27"/>
      <c r="G11" s="27"/>
      <c r="H11" s="27"/>
      <c r="I11" s="27"/>
      <c r="J11" s="27"/>
      <c r="K11" s="27"/>
      <c r="L11" s="27"/>
      <c r="M11" s="15"/>
      <c r="N11" s="15"/>
    </row>
    <row r="12" spans="3:14" ht="52" customHeight="1">
      <c r="C12" s="143" t="s">
        <v>69</v>
      </c>
      <c r="D12" s="144" t="s">
        <v>70</v>
      </c>
      <c r="E12" s="24"/>
      <c r="F12" s="24"/>
      <c r="G12" s="24"/>
      <c r="H12" s="24"/>
      <c r="I12" s="24"/>
      <c r="J12" s="24"/>
      <c r="K12" s="24"/>
      <c r="L12" s="24"/>
      <c r="M12" s="15"/>
      <c r="N12" s="15"/>
    </row>
    <row r="13" spans="3:14" ht="52" customHeight="1" thickBot="1">
      <c r="C13" s="145" t="s">
        <v>72</v>
      </c>
      <c r="D13" s="146" t="s">
        <v>71</v>
      </c>
      <c r="E13" s="24"/>
      <c r="F13" s="24"/>
      <c r="G13" s="24"/>
      <c r="H13" s="24"/>
      <c r="I13" s="24"/>
      <c r="J13" s="24"/>
      <c r="K13" s="24"/>
      <c r="L13" s="24"/>
      <c r="M13" s="24"/>
      <c r="N13" s="15"/>
    </row>
  </sheetData>
  <hyperlinks>
    <hyperlink ref="C10" location="'S4'!A1" display="Section 4"/>
    <hyperlink ref="C6" location="S1a!A1" display="Section 1a"/>
    <hyperlink ref="C7" location="S1b!A1" display="Section 1b"/>
    <hyperlink ref="C8" location="'S2'!A1" display="Section 2"/>
    <hyperlink ref="C9" location="'S3'!A1" display="Section 3"/>
    <hyperlink ref="C11" location="'S5'!A1" display="Section 5"/>
    <hyperlink ref="D6" location="S1a!A1" display="The relationship if any between the frequency with which favourites win races and the number of runners"/>
    <hyperlink ref="D7" location="S1b!A1" display="The relationship if any between the frequency with which favourites win races and the starting prices of the favourite"/>
    <hyperlink ref="D8" location="'S2'!A1" display="The distributions of starting prices within a race and over the whole data set"/>
    <hyperlink ref="D9" location="'S3'!A1" display="Consider the relationships if any between starting prices and finishing positions for all five first finishing horses"/>
    <hyperlink ref="D10" location="'S4'!A1" display="The relationship between the odds for the favourite and the number of runners for any given race"/>
    <hyperlink ref="D11" location="'S5'!A1" display="Find the distribution of the places in which favourites finished in all 300 races"/>
  </hyperlinks>
  <pageMargins left="0.7" right="0.7" top="0.75" bottom="0.75" header="0.3" footer="0.3"/>
  <pageSetup paperSize="9" orientation="portrait" horizontalDpi="0" verticalDpi="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13"/>
  <sheetViews>
    <sheetView showGridLines="0" zoomScale="55" zoomScaleNormal="55" zoomScalePageLayoutView="80" workbookViewId="0">
      <selection activeCell="Q8" sqref="Q8"/>
    </sheetView>
  </sheetViews>
  <sheetFormatPr defaultColWidth="8.84375" defaultRowHeight="14.6"/>
  <cols>
    <col min="1" max="2" width="8.84375" style="114"/>
    <col min="3" max="3" width="20.69140625" style="158" customWidth="1"/>
    <col min="4" max="4" width="16.3828125" style="158" customWidth="1"/>
    <col min="5" max="5" width="17.69140625" style="158" customWidth="1"/>
    <col min="6" max="6" width="15.69140625" style="158" customWidth="1"/>
    <col min="7" max="7" width="17" style="158" customWidth="1"/>
    <col min="8" max="8" width="15.3046875" style="158" customWidth="1"/>
    <col min="9" max="9" width="9.3046875" style="158" customWidth="1"/>
    <col min="10" max="10" width="10.69140625" style="158" bestFit="1" customWidth="1"/>
    <col min="11" max="11" width="14.84375" style="158" bestFit="1" customWidth="1"/>
    <col min="12" max="12" width="10.69140625" style="114" customWidth="1"/>
    <col min="47" max="47" width="6.84375" style="114" customWidth="1"/>
    <col min="48" max="48" width="4.3046875" style="114" customWidth="1"/>
    <col min="49" max="49" width="4" style="114" customWidth="1"/>
    <col min="50" max="50" width="5" style="114" customWidth="1"/>
    <col min="51" max="51" width="21.84375" style="114" customWidth="1"/>
    <col min="52" max="52" width="6" style="114" customWidth="1"/>
    <col min="53" max="53" width="4" style="114" customWidth="1"/>
    <col min="54" max="54" width="2" style="114" customWidth="1"/>
    <col min="55" max="55" width="4" style="114" customWidth="1"/>
    <col min="56" max="57" width="2" style="114" customWidth="1"/>
    <col min="58" max="58" width="3" style="114" customWidth="1"/>
    <col min="59" max="59" width="6" style="114" customWidth="1"/>
    <col min="60" max="62" width="3" style="114" customWidth="1"/>
    <col min="63" max="63" width="8.3828125" style="114" customWidth="1"/>
    <col min="64" max="64" width="4" style="114" customWidth="1"/>
    <col min="65" max="65" width="2" style="114" customWidth="1"/>
    <col min="66" max="72" width="3" style="114" customWidth="1"/>
    <col min="73" max="73" width="6.84375" style="114" customWidth="1"/>
    <col min="74" max="74" width="6" style="114" customWidth="1"/>
    <col min="75" max="76" width="4" style="114" customWidth="1"/>
    <col min="77" max="77" width="3" style="114" customWidth="1"/>
    <col min="78" max="78" width="8.3828125" style="114" customWidth="1"/>
    <col min="79" max="80" width="4" style="114" customWidth="1"/>
    <col min="81" max="81" width="3" style="114" customWidth="1"/>
    <col min="82" max="83" width="4" style="114" customWidth="1"/>
    <col min="84" max="86" width="3" style="114" customWidth="1"/>
    <col min="87" max="87" width="7" style="114" customWidth="1"/>
    <col min="88" max="88" width="7.3046875" style="114" customWidth="1"/>
    <col min="89" max="89" width="7" style="114" customWidth="1"/>
    <col min="90" max="90" width="5.84375" style="114" customWidth="1"/>
    <col min="91" max="91" width="2" style="114" customWidth="1"/>
    <col min="92" max="93" width="3" style="114" customWidth="1"/>
    <col min="94" max="94" width="6" style="114" customWidth="1"/>
    <col min="95" max="95" width="7.3046875" style="114" customWidth="1"/>
    <col min="96" max="96" width="8.3828125" style="114" customWidth="1"/>
    <col min="97" max="97" width="6" style="114" customWidth="1"/>
    <col min="98" max="98" width="4" style="114" customWidth="1"/>
    <col min="99" max="100" width="3" style="114" customWidth="1"/>
    <col min="101" max="101" width="4" style="114" customWidth="1"/>
    <col min="102" max="103" width="3" style="114" customWidth="1"/>
    <col min="104" max="104" width="2" style="114" customWidth="1"/>
    <col min="105" max="105" width="5" style="114" customWidth="1"/>
    <col min="106" max="106" width="4" style="114" customWidth="1"/>
    <col min="107" max="107" width="3" style="114" customWidth="1"/>
    <col min="108" max="108" width="6" style="114" customWidth="1"/>
    <col min="109" max="110" width="3" style="114" customWidth="1"/>
    <col min="111" max="112" width="4" style="114" customWidth="1"/>
    <col min="113" max="113" width="7" style="114" customWidth="1"/>
    <col min="114" max="114" width="5.84375" style="114" customWidth="1"/>
    <col min="115" max="115" width="3" style="114" customWidth="1"/>
    <col min="116" max="116" width="5" style="114" customWidth="1"/>
    <col min="117" max="117" width="8.3828125" style="114" customWidth="1"/>
    <col min="118" max="118" width="6" style="114" customWidth="1"/>
    <col min="119" max="122" width="4" style="114" customWidth="1"/>
    <col min="123" max="123" width="3" style="114" customWidth="1"/>
    <col min="124" max="124" width="4" style="114" customWidth="1"/>
    <col min="125" max="125" width="3" style="114" customWidth="1"/>
    <col min="126" max="126" width="7" style="114" customWidth="1"/>
    <col min="127" max="127" width="5" style="114" customWidth="1"/>
    <col min="128" max="128" width="4" style="114" customWidth="1"/>
    <col min="129" max="129" width="3" style="114" customWidth="1"/>
    <col min="130" max="130" width="7" style="114" customWidth="1"/>
    <col min="131" max="131" width="5.84375" style="114" customWidth="1"/>
    <col min="132" max="132" width="2" style="114" customWidth="1"/>
    <col min="133" max="133" width="4" style="114" customWidth="1"/>
    <col min="134" max="135" width="3" style="114" customWidth="1"/>
    <col min="136" max="137" width="5" style="114" customWidth="1"/>
    <col min="138" max="138" width="3" style="114" customWidth="1"/>
    <col min="139" max="139" width="8.3828125" style="114" customWidth="1"/>
    <col min="140" max="140" width="4" style="114" customWidth="1"/>
    <col min="141" max="142" width="3" style="114" customWidth="1"/>
    <col min="143" max="143" width="4" style="114" customWidth="1"/>
    <col min="144" max="145" width="3" style="114" customWidth="1"/>
    <col min="146" max="146" width="4" style="114" customWidth="1"/>
    <col min="147" max="147" width="3" style="114" customWidth="1"/>
    <col min="148" max="149" width="5" style="114" customWidth="1"/>
    <col min="150" max="150" width="4" style="114" customWidth="1"/>
    <col min="151" max="151" width="3" style="114" customWidth="1"/>
    <col min="152" max="152" width="6.84375" style="114" customWidth="1"/>
    <col min="153" max="153" width="5.84375" style="114" customWidth="1"/>
    <col min="154" max="154" width="8.3828125" style="114" customWidth="1"/>
    <col min="155" max="155" width="3.84375" style="114" customWidth="1"/>
    <col min="156" max="157" width="4" style="114" customWidth="1"/>
    <col min="158" max="158" width="5" style="114" customWidth="1"/>
    <col min="159" max="162" width="3" style="114" customWidth="1"/>
    <col min="163" max="163" width="5" style="114" customWidth="1"/>
    <col min="164" max="164" width="6.84375" style="114" customWidth="1"/>
    <col min="165" max="165" width="4.84375" style="114" customWidth="1"/>
    <col min="166" max="166" width="2" style="114" customWidth="1"/>
    <col min="167" max="167" width="4" style="114" customWidth="1"/>
    <col min="168" max="168" width="3" style="114" customWidth="1"/>
    <col min="169" max="171" width="4" style="114" customWidth="1"/>
    <col min="172" max="172" width="5" style="114" customWidth="1"/>
    <col min="173" max="173" width="4" style="114" customWidth="1"/>
    <col min="174" max="176" width="3" style="114" customWidth="1"/>
    <col min="177" max="177" width="12" style="114" customWidth="1"/>
    <col min="178" max="178" width="4" style="114" customWidth="1"/>
    <col min="179" max="179" width="7.3046875" style="114" customWidth="1"/>
    <col min="180" max="181" width="12" style="114" customWidth="1"/>
    <col min="182" max="182" width="4" style="114" customWidth="1"/>
    <col min="183" max="183" width="5" style="114" customWidth="1"/>
    <col min="184" max="184" width="7.3046875" style="114" customWidth="1"/>
    <col min="185" max="185" width="7.84375" style="114" customWidth="1"/>
    <col min="186" max="186" width="5" style="114" customWidth="1"/>
    <col min="187" max="187" width="4" style="114" customWidth="1"/>
    <col min="188" max="188" width="2" style="114" customWidth="1"/>
    <col min="189" max="189" width="4" style="114" customWidth="1"/>
    <col min="190" max="190" width="5" style="114" customWidth="1"/>
    <col min="191" max="191" width="4" style="114" customWidth="1"/>
    <col min="192" max="194" width="3" style="114" customWidth="1"/>
    <col min="195" max="195" width="5" style="114" customWidth="1"/>
    <col min="196" max="196" width="3" style="114" customWidth="1"/>
    <col min="197" max="197" width="4" style="114" customWidth="1"/>
    <col min="198" max="198" width="3" style="114" customWidth="1"/>
    <col min="199" max="199" width="7.84375" style="114" customWidth="1"/>
    <col min="200" max="200" width="12" style="114" customWidth="1"/>
    <col min="201" max="201" width="4" style="114" customWidth="1"/>
    <col min="202" max="202" width="6" style="114" customWidth="1"/>
    <col min="203" max="203" width="2" style="114" customWidth="1"/>
    <col min="204" max="204" width="5" style="114" customWidth="1"/>
    <col min="205" max="206" width="3" style="114" customWidth="1"/>
    <col min="207" max="207" width="6" style="114" customWidth="1"/>
    <col min="208" max="211" width="3" style="114" customWidth="1"/>
    <col min="212" max="212" width="7.3046875" style="114" customWidth="1"/>
    <col min="213" max="213" width="7.84375" style="114" customWidth="1"/>
    <col min="214" max="214" width="12" style="114" customWidth="1"/>
    <col min="215" max="215" width="7.84375" style="114" customWidth="1"/>
    <col min="216" max="216" width="12" style="114" customWidth="1"/>
    <col min="217" max="217" width="3" style="114" customWidth="1"/>
    <col min="218" max="219" width="4" style="114" customWidth="1"/>
    <col min="220" max="220" width="3" style="114" customWidth="1"/>
    <col min="221" max="221" width="5" style="114" customWidth="1"/>
    <col min="222" max="222" width="3" style="114" customWidth="1"/>
    <col min="223" max="223" width="4" style="114" customWidth="1"/>
    <col min="224" max="224" width="7.84375" style="114" customWidth="1"/>
    <col min="225" max="225" width="6" style="114" customWidth="1"/>
    <col min="226" max="226" width="7.84375" style="114" customWidth="1"/>
    <col min="227" max="227" width="4.84375" style="114" customWidth="1"/>
    <col min="228" max="228" width="2" style="114" customWidth="1"/>
    <col min="229" max="229" width="3" style="114" customWidth="1"/>
    <col min="230" max="230" width="2" style="114" customWidth="1"/>
    <col min="231" max="231" width="4" style="114" customWidth="1"/>
    <col min="232" max="234" width="3" style="114" customWidth="1"/>
    <col min="235" max="235" width="7.84375" style="114" customWidth="1"/>
    <col min="236" max="236" width="4.84375" style="114" customWidth="1"/>
    <col min="237" max="237" width="7.84375" style="114" customWidth="1"/>
    <col min="238" max="238" width="5" style="114" customWidth="1"/>
    <col min="239" max="240" width="4" style="114" customWidth="1"/>
    <col min="241" max="241" width="3" style="114" customWidth="1"/>
    <col min="242" max="242" width="12" style="114" customWidth="1"/>
    <col min="243" max="243" width="6" style="114" customWidth="1"/>
    <col min="244" max="245" width="4" style="114" customWidth="1"/>
    <col min="246" max="246" width="6" style="114" customWidth="1"/>
    <col min="247" max="248" width="3" style="114" customWidth="1"/>
    <col min="249" max="249" width="4" style="114" customWidth="1"/>
    <col min="250" max="251" width="12" style="114" customWidth="1"/>
    <col min="252" max="252" width="7.84375" style="114" customWidth="1"/>
    <col min="253" max="253" width="5" style="114" customWidth="1"/>
    <col min="254" max="255" width="4" style="114" customWidth="1"/>
    <col min="256" max="257" width="3" style="114" customWidth="1"/>
    <col min="258" max="258" width="5" style="114" customWidth="1"/>
    <col min="259" max="259" width="7.3046875" style="114" customWidth="1"/>
    <col min="260" max="260" width="7.84375" style="114" customWidth="1"/>
    <col min="261" max="261" width="4.84375" style="114" customWidth="1"/>
    <col min="262" max="262" width="7.84375" style="114" customWidth="1"/>
    <col min="263" max="263" width="4.84375" style="114" customWidth="1"/>
    <col min="264" max="265" width="4" style="114" customWidth="1"/>
    <col min="266" max="266" width="3" style="114" customWidth="1"/>
    <col min="267" max="267" width="5" style="114" customWidth="1"/>
    <col min="268" max="268" width="7.84375" style="114" customWidth="1"/>
    <col min="269" max="269" width="4.84375" style="114" customWidth="1"/>
    <col min="270" max="270" width="3" style="114" customWidth="1"/>
    <col min="271" max="271" width="7.84375" style="114" customWidth="1"/>
    <col min="272" max="272" width="5.84375" style="114" customWidth="1"/>
    <col min="273" max="273" width="12" style="114" customWidth="1"/>
    <col min="274" max="274" width="7.3046875" style="114" customWidth="1"/>
    <col min="275" max="275" width="12" style="114" customWidth="1"/>
    <col min="276" max="276" width="5.84375" style="114" customWidth="1"/>
    <col min="277" max="277" width="8.84375" style="114" customWidth="1"/>
    <col min="278" max="278" width="9.15234375" style="114" customWidth="1"/>
    <col min="279" max="279" width="12.15234375" style="114" customWidth="1"/>
    <col min="280" max="280" width="12" style="114" customWidth="1"/>
    <col min="281" max="281" width="4.84375" style="114" customWidth="1"/>
    <col min="282" max="282" width="7.84375" style="114" customWidth="1"/>
    <col min="283" max="283" width="9.3828125" style="114" customWidth="1"/>
    <col min="284" max="284" width="9.15234375" style="114" customWidth="1"/>
    <col min="285" max="285" width="6.84375" style="114" customWidth="1"/>
    <col min="286" max="286" width="4.84375" style="114" customWidth="1"/>
    <col min="287" max="287" width="7.84375" style="114" customWidth="1"/>
    <col min="288" max="288" width="4.84375" style="114" customWidth="1"/>
    <col min="289" max="289" width="7.84375" style="114" customWidth="1"/>
    <col min="290" max="290" width="11" style="114" customWidth="1"/>
    <col min="291" max="291" width="9.15234375" style="114" customWidth="1"/>
    <col min="292" max="292" width="10.3828125" style="114" customWidth="1"/>
    <col min="293" max="293" width="5.84375" style="114" customWidth="1"/>
    <col min="294" max="294" width="8.3828125" style="114" customWidth="1"/>
    <col min="295" max="295" width="3.84375" style="114" customWidth="1"/>
    <col min="296" max="296" width="6.84375" style="114" customWidth="1"/>
    <col min="297" max="297" width="3.84375" style="114" customWidth="1"/>
    <col min="298" max="298" width="6.84375" style="114" customWidth="1"/>
    <col min="299" max="299" width="3.84375" style="114" customWidth="1"/>
    <col min="300" max="300" width="6.84375" style="114" customWidth="1"/>
    <col min="301" max="301" width="4" style="114" customWidth="1"/>
    <col min="302" max="302" width="6.84375" style="114" customWidth="1"/>
    <col min="303" max="303" width="4.84375" style="114" customWidth="1"/>
    <col min="304" max="305" width="3" style="114" customWidth="1"/>
    <col min="306" max="306" width="7.3046875" style="114" customWidth="1"/>
    <col min="307" max="307" width="7.84375" style="114" customWidth="1"/>
    <col min="308" max="308" width="4.84375" style="114" customWidth="1"/>
    <col min="309" max="309" width="3" style="114" customWidth="1"/>
    <col min="310" max="310" width="7.84375" style="114" customWidth="1"/>
    <col min="311" max="311" width="4.84375" style="114" customWidth="1"/>
    <col min="312" max="312" width="7.84375" style="114" customWidth="1"/>
    <col min="313" max="313" width="4.84375" style="114" customWidth="1"/>
    <col min="314" max="314" width="7.84375" style="114" customWidth="1"/>
    <col min="315" max="315" width="9.3828125" style="114" customWidth="1"/>
    <col min="316" max="316" width="9.15234375" style="114" customWidth="1"/>
    <col min="317" max="317" width="8.3828125" style="114" customWidth="1"/>
    <col min="318" max="318" width="11" style="114" customWidth="1"/>
    <col min="319" max="319" width="9.15234375" style="114" customWidth="1"/>
    <col min="320" max="320" width="9.3828125" style="114" customWidth="1"/>
    <col min="321" max="321" width="5.84375" style="114" customWidth="1"/>
    <col min="322" max="322" width="8.3828125" style="114" customWidth="1"/>
    <col min="323" max="323" width="6.84375" style="114" customWidth="1"/>
    <col min="324" max="324" width="9.3828125" style="114" customWidth="1"/>
    <col min="325" max="325" width="5.84375" style="114" customWidth="1"/>
    <col min="326" max="326" width="3" style="114" customWidth="1"/>
    <col min="327" max="327" width="8.3828125" style="114" customWidth="1"/>
    <col min="328" max="328" width="3.84375" style="114" customWidth="1"/>
    <col min="329" max="330" width="3" style="114" customWidth="1"/>
    <col min="331" max="331" width="6.84375" style="114" customWidth="1"/>
    <col min="332" max="332" width="6" style="114" customWidth="1"/>
    <col min="333" max="333" width="6.84375" style="114" customWidth="1"/>
    <col min="334" max="334" width="3.84375" style="114" customWidth="1"/>
    <col min="335" max="335" width="6.84375" style="114" customWidth="1"/>
    <col min="336" max="336" width="5.84375" style="114" customWidth="1"/>
    <col min="337" max="337" width="8.3828125" style="114" customWidth="1"/>
    <col min="338" max="338" width="3.84375" style="114" customWidth="1"/>
    <col min="339" max="339" width="6.84375" style="114" customWidth="1"/>
    <col min="340" max="340" width="4.84375" style="114" customWidth="1"/>
    <col min="341" max="341" width="4" style="114" customWidth="1"/>
    <col min="342" max="342" width="3" style="114" customWidth="1"/>
    <col min="343" max="343" width="7.84375" style="114" customWidth="1"/>
    <col min="344" max="344" width="4.84375" style="114" customWidth="1"/>
    <col min="345" max="345" width="7.84375" style="114" customWidth="1"/>
    <col min="346" max="346" width="4.84375" style="114" customWidth="1"/>
    <col min="347" max="347" width="7.84375" style="114" customWidth="1"/>
    <col min="348" max="348" width="4.84375" style="114" customWidth="1"/>
    <col min="349" max="349" width="7.84375" style="114" customWidth="1"/>
    <col min="350" max="350" width="4.84375" style="114" customWidth="1"/>
    <col min="351" max="351" width="7.84375" style="114" customWidth="1"/>
    <col min="352" max="352" width="7.3046875" style="114" customWidth="1"/>
    <col min="353" max="353" width="8.84375" style="114" customWidth="1"/>
    <col min="354" max="354" width="9.3828125" style="114" customWidth="1"/>
    <col min="355" max="355" width="9.15234375" style="114" customWidth="1"/>
    <col min="356" max="356" width="8.3828125" style="114" customWidth="1"/>
    <col min="357" max="357" width="3.84375" style="114" customWidth="1"/>
    <col min="358" max="358" width="6.84375" style="114" customWidth="1"/>
    <col min="359" max="359" width="3.84375" style="114" customWidth="1"/>
    <col min="360" max="360" width="6.84375" style="114" customWidth="1"/>
    <col min="361" max="361" width="4" style="114" customWidth="1"/>
    <col min="362" max="362" width="6.84375" style="114" customWidth="1"/>
    <col min="363" max="363" width="5.84375" style="114" customWidth="1"/>
    <col min="364" max="364" width="3" style="114" customWidth="1"/>
    <col min="365" max="365" width="8.3828125" style="114" customWidth="1"/>
    <col min="366" max="366" width="3.84375" style="114" customWidth="1"/>
    <col min="367" max="367" width="6.84375" style="114" customWidth="1"/>
    <col min="368" max="368" width="4.84375" style="114" customWidth="1"/>
    <col min="369" max="369" width="7.84375" style="114" customWidth="1"/>
    <col min="370" max="370" width="4.84375" style="114" customWidth="1"/>
    <col min="371" max="371" width="7.84375" style="114" customWidth="1"/>
    <col min="372" max="372" width="4.84375" style="114" customWidth="1"/>
    <col min="373" max="373" width="3" style="114" customWidth="1"/>
    <col min="374" max="374" width="7.84375" style="114" customWidth="1"/>
    <col min="375" max="375" width="9.3828125" style="114" customWidth="1"/>
    <col min="376" max="376" width="10.15234375" style="114" customWidth="1"/>
    <col min="377" max="377" width="10.3828125" style="114" customWidth="1"/>
    <col min="378" max="378" width="4" style="114" customWidth="1"/>
    <col min="379" max="379" width="6.84375" style="114" customWidth="1"/>
    <col min="380" max="380" width="5.84375" style="114" customWidth="1"/>
    <col min="381" max="381" width="8.3828125" style="114" customWidth="1"/>
    <col min="382" max="382" width="3.84375" style="114" customWidth="1"/>
    <col min="383" max="383" width="6.84375" style="114" customWidth="1"/>
    <col min="384" max="384" width="5.84375" style="114" customWidth="1"/>
    <col min="385" max="385" width="8.3828125" style="114" customWidth="1"/>
    <col min="386" max="386" width="3.84375" style="114" customWidth="1"/>
    <col min="387" max="387" width="6.84375" style="114" customWidth="1"/>
    <col min="388" max="388" width="4" style="114" customWidth="1"/>
    <col min="389" max="390" width="2" style="114" customWidth="1"/>
    <col min="391" max="391" width="3" style="114" customWidth="1"/>
    <col min="392" max="392" width="6.84375" style="114" customWidth="1"/>
    <col min="393" max="393" width="4" style="114" customWidth="1"/>
    <col min="394" max="394" width="6.84375" style="114" customWidth="1"/>
    <col min="395" max="395" width="5" style="114" customWidth="1"/>
    <col min="396" max="396" width="3" style="114" customWidth="1"/>
    <col min="397" max="397" width="7.84375" style="114" customWidth="1"/>
    <col min="398" max="398" width="4.84375" style="114" customWidth="1"/>
    <col min="399" max="399" width="7.84375" style="114" customWidth="1"/>
    <col min="400" max="400" width="4.84375" style="114" customWidth="1"/>
    <col min="401" max="401" width="7.84375" style="114" customWidth="1"/>
    <col min="402" max="402" width="4.84375" style="114" customWidth="1"/>
    <col min="403" max="403" width="3" style="114" customWidth="1"/>
    <col min="404" max="404" width="7.84375" style="114" customWidth="1"/>
    <col min="405" max="405" width="4.84375" style="114" customWidth="1"/>
    <col min="406" max="406" width="7.84375" style="114" customWidth="1"/>
    <col min="407" max="407" width="10.3828125" style="114" customWidth="1"/>
    <col min="408" max="408" width="10.15234375" style="114" customWidth="1"/>
    <col min="409" max="409" width="6.84375" style="114" customWidth="1"/>
    <col min="410" max="410" width="3.84375" style="114" customWidth="1"/>
    <col min="411" max="411" width="6.84375" style="114" customWidth="1"/>
    <col min="412" max="412" width="5.84375" style="114" customWidth="1"/>
    <col min="413" max="413" width="8.3828125" style="114" customWidth="1"/>
    <col min="414" max="414" width="12" style="114" customWidth="1"/>
    <col min="415" max="416" width="3" style="114" customWidth="1"/>
    <col min="417" max="417" width="7.84375" style="114" customWidth="1"/>
    <col min="418" max="418" width="10.3828125" style="114" customWidth="1"/>
    <col min="419" max="419" width="10.15234375" style="114" customWidth="1"/>
    <col min="420" max="420" width="10.3828125" style="114" customWidth="1"/>
    <col min="421" max="421" width="7.84375" style="114" customWidth="1"/>
    <col min="422" max="422" width="10.3828125" style="114" customWidth="1"/>
    <col min="423" max="423" width="6.84375" style="114" customWidth="1"/>
    <col min="424" max="424" width="3" style="114" customWidth="1"/>
    <col min="425" max="425" width="9.3828125" style="114" customWidth="1"/>
    <col min="426" max="426" width="3.84375" style="114" customWidth="1"/>
    <col min="427" max="427" width="6.84375" style="114" customWidth="1"/>
    <col min="428" max="428" width="4" style="114" customWidth="1"/>
    <col min="429" max="429" width="7.3046875" style="114" customWidth="1"/>
    <col min="430" max="430" width="6.84375" style="114" customWidth="1"/>
    <col min="431" max="431" width="5.84375" style="114" customWidth="1"/>
    <col min="432" max="432" width="8.3828125" style="114" customWidth="1"/>
    <col min="433" max="433" width="3.84375" style="114" customWidth="1"/>
    <col min="434" max="434" width="6.84375" style="114" customWidth="1"/>
    <col min="435" max="435" width="4.84375" style="114" customWidth="1"/>
    <col min="436" max="436" width="7.84375" style="114" customWidth="1"/>
    <col min="437" max="437" width="4.84375" style="114" customWidth="1"/>
    <col min="438" max="438" width="7.84375" style="114" customWidth="1"/>
    <col min="439" max="439" width="4.84375" style="114" customWidth="1"/>
    <col min="440" max="440" width="7.84375" style="114" customWidth="1"/>
    <col min="441" max="441" width="4.84375" style="114" customWidth="1"/>
    <col min="442" max="442" width="7.84375" style="114" customWidth="1"/>
    <col min="443" max="443" width="10.3828125" style="114" customWidth="1"/>
    <col min="444" max="444" width="10.15234375" style="114" customWidth="1"/>
    <col min="445" max="445" width="6.84375" style="114" customWidth="1"/>
    <col min="446" max="446" width="4.84375" style="114" customWidth="1"/>
    <col min="447" max="447" width="7.84375" style="114" customWidth="1"/>
    <col min="448" max="448" width="12" style="114" customWidth="1"/>
    <col min="449" max="449" width="7.84375" style="114" customWidth="1"/>
    <col min="450" max="450" width="4.84375" style="114" customWidth="1"/>
    <col min="451" max="451" width="7.84375" style="114" customWidth="1"/>
    <col min="452" max="452" width="4.84375" style="114" customWidth="1"/>
    <col min="453" max="453" width="7.84375" style="114" customWidth="1"/>
    <col min="454" max="454" width="12" style="114" customWidth="1"/>
    <col min="455" max="455" width="7.84375" style="114" customWidth="1"/>
    <col min="456" max="456" width="4.84375" style="114" customWidth="1"/>
    <col min="457" max="457" width="7.84375" style="114" customWidth="1"/>
    <col min="458" max="458" width="10.3828125" style="114" customWidth="1"/>
    <col min="459" max="459" width="10.15234375" style="114" customWidth="1"/>
    <col min="460" max="460" width="8.3828125" style="114" customWidth="1"/>
    <col min="461" max="461" width="6.84375" style="114" customWidth="1"/>
    <col min="462" max="462" width="9.3828125" style="114" customWidth="1"/>
    <col min="463" max="463" width="5" style="114" customWidth="1"/>
    <col min="464" max="464" width="2" style="114" customWidth="1"/>
    <col min="465" max="465" width="6.84375" style="114" customWidth="1"/>
    <col min="466" max="466" width="5.84375" style="114" customWidth="1"/>
    <col min="467" max="467" width="8.3828125" style="114" customWidth="1"/>
    <col min="468" max="468" width="3.84375" style="114" customWidth="1"/>
    <col min="469" max="469" width="3" style="114" customWidth="1"/>
    <col min="470" max="470" width="6.84375" style="114" customWidth="1"/>
    <col min="471" max="471" width="3.84375" style="114" customWidth="1"/>
    <col min="472" max="472" width="6.84375" style="114" customWidth="1"/>
    <col min="473" max="473" width="3.84375" style="114" customWidth="1"/>
    <col min="474" max="474" width="6.84375" style="114" customWidth="1"/>
    <col min="475" max="475" width="3.84375" style="114" customWidth="1"/>
    <col min="476" max="476" width="6.84375" style="114" customWidth="1"/>
    <col min="477" max="477" width="4.84375" style="114" customWidth="1"/>
    <col min="478" max="478" width="7.84375" style="114" customWidth="1"/>
    <col min="479" max="479" width="10.3828125" style="114" customWidth="1"/>
    <col min="480" max="480" width="10.15234375" style="114" customWidth="1"/>
    <col min="481" max="481" width="8.3828125" style="114" customWidth="1"/>
    <col min="482" max="482" width="3.84375" style="114" customWidth="1"/>
    <col min="483" max="483" width="6.84375" style="114" customWidth="1"/>
    <col min="484" max="484" width="10.3828125" style="114" customWidth="1"/>
    <col min="485" max="485" width="10.15234375" style="114" customWidth="1"/>
    <col min="486" max="486" width="7.84375" style="114" customWidth="1"/>
    <col min="487" max="487" width="10.3828125" style="114" customWidth="1"/>
    <col min="488" max="488" width="10.15234375" style="114" customWidth="1"/>
    <col min="489" max="489" width="6.84375" style="114" customWidth="1"/>
    <col min="490" max="490" width="5.84375" style="114" customWidth="1"/>
    <col min="491" max="491" width="8.3828125" style="114" customWidth="1"/>
    <col min="492" max="492" width="6" style="114" customWidth="1"/>
    <col min="493" max="493" width="4" style="114" customWidth="1"/>
    <col min="494" max="494" width="8.3828125" style="114" customWidth="1"/>
    <col min="495" max="495" width="3.84375" style="114" customWidth="1"/>
    <col min="496" max="496" width="3" style="114" customWidth="1"/>
    <col min="497" max="497" width="6.84375" style="114" customWidth="1"/>
    <col min="498" max="498" width="3.84375" style="114" customWidth="1"/>
    <col min="499" max="499" width="3" style="114" customWidth="1"/>
    <col min="500" max="500" width="6.84375" style="114" customWidth="1"/>
    <col min="501" max="501" width="5.84375" style="114" customWidth="1"/>
    <col min="502" max="502" width="8.3828125" style="114" customWidth="1"/>
    <col min="503" max="503" width="3.84375" style="114" customWidth="1"/>
    <col min="504" max="504" width="6.84375" style="114" customWidth="1"/>
    <col min="505" max="505" width="3.84375" style="114" customWidth="1"/>
    <col min="506" max="506" width="6.84375" style="114" customWidth="1"/>
    <col min="507" max="507" width="3.84375" style="114" customWidth="1"/>
    <col min="508" max="508" width="6.84375" style="114" customWidth="1"/>
    <col min="509" max="509" width="4.84375" style="114" customWidth="1"/>
    <col min="510" max="510" width="7.84375" style="114" customWidth="1"/>
    <col min="511" max="511" width="5" style="114" customWidth="1"/>
    <col min="512" max="512" width="3" style="114" customWidth="1"/>
    <col min="513" max="513" width="7.84375" style="114" customWidth="1"/>
    <col min="514" max="514" width="10.3828125" style="114" customWidth="1"/>
    <col min="515" max="515" width="10.15234375" style="114" customWidth="1"/>
    <col min="516" max="516" width="8.3828125" style="114" customWidth="1"/>
    <col min="517" max="517" width="10.3828125" style="114" customWidth="1"/>
    <col min="518" max="518" width="10.15234375" style="114" customWidth="1"/>
    <col min="519" max="519" width="6.84375" style="114" customWidth="1"/>
    <col min="520" max="520" width="5.84375" style="114" customWidth="1"/>
    <col min="521" max="521" width="8.3828125" style="114" customWidth="1"/>
    <col min="522" max="522" width="4" style="114" customWidth="1"/>
    <col min="523" max="523" width="6.84375" style="114" customWidth="1"/>
    <col min="524" max="524" width="5.84375" style="114" customWidth="1"/>
    <col min="525" max="525" width="8.3828125" style="114" customWidth="1"/>
    <col min="526" max="526" width="3.84375" style="114" customWidth="1"/>
    <col min="527" max="527" width="6.84375" style="114" customWidth="1"/>
    <col min="528" max="528" width="3.84375" style="114" customWidth="1"/>
    <col min="529" max="529" width="6.84375" style="114" customWidth="1"/>
    <col min="530" max="530" width="4.84375" style="114" customWidth="1"/>
    <col min="531" max="531" width="7.84375" style="114" customWidth="1"/>
    <col min="532" max="532" width="4.84375" style="114" customWidth="1"/>
    <col min="533" max="533" width="7.84375" style="114" customWidth="1"/>
    <col min="534" max="534" width="4.84375" style="114" customWidth="1"/>
    <col min="535" max="535" width="7.84375" style="114" customWidth="1"/>
    <col min="536" max="536" width="4.84375" style="114" customWidth="1"/>
    <col min="537" max="537" width="7.84375" style="114" customWidth="1"/>
    <col min="538" max="538" width="10.3828125" style="114" customWidth="1"/>
    <col min="539" max="539" width="10.15234375" style="114" customWidth="1"/>
    <col min="540" max="540" width="2" style="114" customWidth="1"/>
    <col min="541" max="541" width="6.84375" style="114" customWidth="1"/>
    <col min="542" max="542" width="4.84375" style="114" customWidth="1"/>
    <col min="543" max="543" width="7.84375" style="114" customWidth="1"/>
    <col min="544" max="544" width="10.3828125" style="114" customWidth="1"/>
    <col min="545" max="545" width="10.15234375" style="114" customWidth="1"/>
    <col min="546" max="546" width="8.3828125" style="114" customWidth="1"/>
    <col min="547" max="547" width="7.84375" style="114" customWidth="1"/>
    <col min="548" max="548" width="10.3828125" style="114" customWidth="1"/>
    <col min="549" max="549" width="4" style="114" customWidth="1"/>
    <col min="550" max="550" width="6.84375" style="114" customWidth="1"/>
    <col min="551" max="551" width="3.84375" style="114" customWidth="1"/>
    <col min="552" max="552" width="6.84375" style="114" customWidth="1"/>
    <col min="553" max="553" width="4.84375" style="114" customWidth="1"/>
    <col min="554" max="554" width="7.84375" style="114" customWidth="1"/>
    <col min="555" max="555" width="4.84375" style="114" customWidth="1"/>
    <col min="556" max="556" width="7.84375" style="114" customWidth="1"/>
    <col min="557" max="557" width="4.84375" style="114" customWidth="1"/>
    <col min="558" max="558" width="7.84375" style="114" customWidth="1"/>
    <col min="559" max="559" width="10.3828125" style="114" customWidth="1"/>
    <col min="560" max="560" width="10.15234375" style="114" customWidth="1"/>
    <col min="561" max="561" width="9.3828125" style="114" customWidth="1"/>
    <col min="562" max="562" width="3.84375" style="114" customWidth="1"/>
    <col min="563" max="563" width="6.84375" style="114" customWidth="1"/>
    <col min="564" max="564" width="10.3828125" style="114" customWidth="1"/>
    <col min="565" max="565" width="10.15234375" style="114" customWidth="1"/>
    <col min="566" max="566" width="9.3828125" style="114" customWidth="1"/>
    <col min="567" max="567" width="4.84375" style="114" customWidth="1"/>
    <col min="568" max="568" width="7.84375" style="114" customWidth="1"/>
    <col min="569" max="569" width="4.84375" style="114" customWidth="1"/>
    <col min="570" max="570" width="7.84375" style="114" customWidth="1"/>
    <col min="571" max="571" width="10.3828125" style="114" customWidth="1"/>
    <col min="572" max="572" width="10.15234375" style="114" customWidth="1"/>
    <col min="573" max="573" width="6.84375" style="114" customWidth="1"/>
    <col min="574" max="574" width="4.84375" style="114" customWidth="1"/>
    <col min="575" max="575" width="7.84375" style="114" customWidth="1"/>
    <col min="576" max="576" width="10.3828125" style="114" customWidth="1"/>
    <col min="577" max="577" width="11.15234375" style="114" customWidth="1"/>
    <col min="578" max="578" width="7.84375" style="114" customWidth="1"/>
    <col min="579" max="579" width="5.84375" style="114" customWidth="1"/>
    <col min="580" max="580" width="8.84375" style="114" customWidth="1"/>
    <col min="581" max="581" width="11.3828125" style="114" customWidth="1"/>
    <col min="582" max="582" width="11.3046875" style="114" customWidth="1"/>
    <col min="583" max="583" width="7.84375" style="114" customWidth="1"/>
    <col min="584" max="584" width="5.84375" style="114" customWidth="1"/>
    <col min="585" max="585" width="8.84375" style="114" customWidth="1"/>
    <col min="586" max="586" width="11" style="114" customWidth="1"/>
    <col min="587" max="587" width="9.15234375" style="114" customWidth="1"/>
    <col min="588" max="588" width="9.3828125" style="114" customWidth="1"/>
    <col min="589" max="589" width="3.84375" style="114" customWidth="1"/>
    <col min="590" max="590" width="6.84375" style="114" customWidth="1"/>
    <col min="591" max="591" width="11" style="114" customWidth="1"/>
    <col min="592" max="592" width="9.15234375" style="114" customWidth="1"/>
    <col min="593" max="593" width="7.84375" style="114" customWidth="1"/>
    <col min="594" max="594" width="9.3828125" style="114" customWidth="1"/>
    <col min="595" max="595" width="9.15234375" style="114" customWidth="1"/>
    <col min="596" max="596" width="8.3828125" style="114" customWidth="1"/>
    <col min="597" max="597" width="9.3828125" style="114" customWidth="1"/>
    <col min="598" max="598" width="9.15234375" style="114" customWidth="1"/>
    <col min="599" max="599" width="6.84375" style="114" customWidth="1"/>
    <col min="600" max="600" width="3.84375" style="114" customWidth="1"/>
    <col min="601" max="601" width="6.84375" style="114" customWidth="1"/>
    <col min="602" max="602" width="11" style="114" customWidth="1"/>
    <col min="603" max="603" width="9.15234375" style="114" customWidth="1"/>
    <col min="604" max="604" width="7.84375" style="114" customWidth="1"/>
    <col min="605" max="605" width="11" style="114" customWidth="1"/>
    <col min="606" max="606" width="9.15234375" style="114" customWidth="1"/>
    <col min="607" max="607" width="8.3828125" style="114" customWidth="1"/>
    <col min="608" max="608" width="4.84375" style="114" customWidth="1"/>
    <col min="609" max="609" width="7.84375" style="114" customWidth="1"/>
    <col min="610" max="610" width="9.3828125" style="114" customWidth="1"/>
    <col min="611" max="611" width="10.15234375" style="114" customWidth="1"/>
    <col min="612" max="612" width="6.84375" style="114" customWidth="1"/>
    <col min="613" max="613" width="4.84375" style="114" customWidth="1"/>
    <col min="614" max="614" width="7.84375" style="114" customWidth="1"/>
    <col min="615" max="615" width="10.3828125" style="114" customWidth="1"/>
    <col min="616" max="616" width="10.15234375" style="114" customWidth="1"/>
    <col min="617" max="617" width="8.3828125" style="114" customWidth="1"/>
    <col min="618" max="618" width="10.3828125" style="114" customWidth="1"/>
    <col min="619" max="619" width="10.15234375" style="114" customWidth="1"/>
    <col min="620" max="620" width="9.3828125" style="114" customWidth="1"/>
    <col min="621" max="621" width="3.84375" style="114" customWidth="1"/>
    <col min="622" max="622" width="6.84375" style="114" customWidth="1"/>
    <col min="623" max="623" width="10.3828125" style="114" customWidth="1"/>
    <col min="624" max="624" width="10.15234375" style="114" customWidth="1"/>
    <col min="625" max="625" width="6.84375" style="114" customWidth="1"/>
    <col min="626" max="626" width="3.84375" style="114" customWidth="1"/>
    <col min="627" max="627" width="6.84375" style="114" customWidth="1"/>
    <col min="628" max="628" width="10.3828125" style="114" customWidth="1"/>
    <col min="629" max="629" width="10.15234375" style="114" customWidth="1"/>
    <col min="630" max="630" width="7.84375" style="114" customWidth="1"/>
    <col min="631" max="631" width="10.3828125" style="114" customWidth="1"/>
    <col min="632" max="632" width="10.15234375" style="114" customWidth="1"/>
    <col min="633" max="633" width="7.84375" style="114" customWidth="1"/>
    <col min="634" max="634" width="10.3828125" style="114" customWidth="1"/>
    <col min="635" max="635" width="9.3828125" style="114" customWidth="1"/>
    <col min="636" max="636" width="9.15234375" style="114" customWidth="1"/>
    <col min="637" max="637" width="6.84375" style="114" customWidth="1"/>
    <col min="638" max="638" width="9.3828125" style="114" customWidth="1"/>
    <col min="639" max="639" width="11" style="114" customWidth="1"/>
    <col min="640" max="640" width="9.15234375" style="114" customWidth="1"/>
    <col min="641" max="641" width="6.84375" style="114" customWidth="1"/>
    <col min="642" max="642" width="9.3828125" style="114" customWidth="1"/>
    <col min="643" max="643" width="9.15234375" style="114" customWidth="1"/>
    <col min="644" max="644" width="7.84375" style="114" customWidth="1"/>
    <col min="645" max="645" width="11" style="114" customWidth="1"/>
    <col min="646" max="646" width="9.15234375" style="114" customWidth="1"/>
    <col min="647" max="647" width="7.84375" style="114" customWidth="1"/>
    <col min="648" max="648" width="9.3828125" style="114" customWidth="1"/>
    <col min="649" max="649" width="9.15234375" style="114" customWidth="1"/>
    <col min="650" max="650" width="6.84375" style="114" customWidth="1"/>
    <col min="651" max="651" width="9.3828125" style="114" customWidth="1"/>
    <col min="652" max="652" width="9.15234375" style="114" customWidth="1"/>
    <col min="653" max="653" width="6.84375" style="114" customWidth="1"/>
    <col min="654" max="654" width="9.3828125" style="114" customWidth="1"/>
    <col min="655" max="655" width="9.15234375" style="114" customWidth="1"/>
    <col min="656" max="656" width="7.84375" style="114" customWidth="1"/>
    <col min="657" max="658" width="9.3828125" style="114" customWidth="1"/>
    <col min="659" max="659" width="10.15234375" style="114" customWidth="1"/>
    <col min="660" max="660" width="7.84375" style="114" customWidth="1"/>
    <col min="661" max="661" width="11.3828125" style="114" customWidth="1"/>
    <col min="662" max="662" width="9.15234375" style="114" customWidth="1"/>
    <col min="663" max="663" width="7.84375" style="114" customWidth="1"/>
    <col min="664" max="664" width="11" style="114" customWidth="1"/>
    <col min="665" max="665" width="9.15234375" style="114" customWidth="1"/>
    <col min="666" max="666" width="6.84375" style="114" customWidth="1"/>
    <col min="667" max="667" width="11" style="114" customWidth="1"/>
    <col min="668" max="668" width="9.15234375" style="114" customWidth="1"/>
    <col min="669" max="669" width="8.3828125" style="114" customWidth="1"/>
    <col min="670" max="670" width="11" style="114" customWidth="1"/>
    <col min="671" max="671" width="9.15234375" style="114" customWidth="1"/>
    <col min="672" max="672" width="8.3828125" style="114" customWidth="1"/>
    <col min="673" max="673" width="9.3828125" style="114" customWidth="1"/>
    <col min="674" max="674" width="9.15234375" style="114" customWidth="1"/>
    <col min="675" max="675" width="7.84375" style="114" customWidth="1"/>
    <col min="676" max="676" width="9.3828125" style="114" customWidth="1"/>
    <col min="677" max="677" width="9.15234375" style="114" customWidth="1"/>
    <col min="678" max="678" width="6.84375" style="114" customWidth="1"/>
    <col min="679" max="679" width="11" style="114" customWidth="1"/>
    <col min="680" max="680" width="9.15234375" style="114" customWidth="1"/>
    <col min="681" max="681" width="6.84375" style="114" customWidth="1"/>
    <col min="682" max="682" width="4.84375" style="114" customWidth="1"/>
    <col min="683" max="683" width="7.84375" style="114" customWidth="1"/>
    <col min="684" max="684" width="9.3828125" style="114" customWidth="1"/>
    <col min="685" max="685" width="9.15234375" style="114" customWidth="1"/>
    <col min="686" max="686" width="10.3828125" style="114" customWidth="1"/>
    <col min="687" max="687" width="4" style="114" customWidth="1"/>
    <col min="688" max="688" width="6.84375" style="114" customWidth="1"/>
    <col min="689" max="689" width="9.3828125" style="114" customWidth="1"/>
    <col min="690" max="690" width="9.15234375" style="114" customWidth="1"/>
    <col min="691" max="691" width="6.84375" style="114" customWidth="1"/>
    <col min="692" max="692" width="9.3828125" style="114" customWidth="1"/>
    <col min="693" max="693" width="12" style="114" customWidth="1"/>
    <col min="694" max="694" width="3" style="114" customWidth="1"/>
    <col min="695" max="695" width="7.84375" style="114" customWidth="1"/>
    <col min="696" max="696" width="10.3828125" style="114" customWidth="1"/>
    <col min="697" max="697" width="10.15234375" style="114" customWidth="1"/>
    <col min="698" max="698" width="10.3828125" style="114" customWidth="1"/>
    <col min="699" max="699" width="4.84375" style="114" customWidth="1"/>
    <col min="700" max="700" width="7.84375" style="114" customWidth="1"/>
    <col min="701" max="701" width="10.3828125" style="114" customWidth="1"/>
    <col min="702" max="702" width="10.15234375" style="114" customWidth="1"/>
    <col min="703" max="703" width="8.3828125" style="114" customWidth="1"/>
    <col min="704" max="704" width="10.3828125" style="114" customWidth="1"/>
    <col min="705" max="705" width="10.15234375" style="114" customWidth="1"/>
    <col min="706" max="706" width="6.84375" style="114" customWidth="1"/>
    <col min="707" max="707" width="10.3828125" style="114" customWidth="1"/>
    <col min="708" max="708" width="10.15234375" style="114" customWidth="1"/>
    <col min="709" max="709" width="8.3828125" style="114" customWidth="1"/>
    <col min="710" max="710" width="3.84375" style="114" customWidth="1"/>
    <col min="711" max="711" width="6.84375" style="114" customWidth="1"/>
    <col min="712" max="712" width="4.84375" style="114" customWidth="1"/>
    <col min="713" max="713" width="7.84375" style="114" customWidth="1"/>
    <col min="714" max="714" width="10.3828125" style="114" customWidth="1"/>
    <col min="715" max="715" width="10.15234375" style="114" customWidth="1"/>
    <col min="716" max="716" width="6.84375" style="114" customWidth="1"/>
    <col min="717" max="717" width="4.84375" style="114" customWidth="1"/>
    <col min="718" max="718" width="7.84375" style="114" customWidth="1"/>
    <col min="719" max="720" width="10.3828125" style="114" customWidth="1"/>
    <col min="721" max="721" width="10.15234375" style="114" customWidth="1"/>
    <col min="722" max="722" width="7.84375" style="114" customWidth="1"/>
    <col min="723" max="723" width="11" style="114" customWidth="1"/>
    <col min="724" max="724" width="10.15234375" style="114" customWidth="1"/>
    <col min="725" max="725" width="7.84375" style="114" customWidth="1"/>
    <col min="726" max="727" width="10.3828125" style="114" customWidth="1"/>
    <col min="728" max="728" width="10.15234375" style="114" customWidth="1"/>
    <col min="729" max="729" width="6.84375" style="114" customWidth="1"/>
    <col min="730" max="730" width="11" style="114" customWidth="1"/>
    <col min="731" max="731" width="9.15234375" style="114" customWidth="1"/>
    <col min="732" max="732" width="8.3828125" style="114" customWidth="1"/>
    <col min="733" max="733" width="11" style="114" customWidth="1"/>
    <col min="734" max="734" width="9.15234375" style="114" customWidth="1"/>
    <col min="735" max="735" width="6.84375" style="114" customWidth="1"/>
    <col min="736" max="736" width="9.3828125" style="114" customWidth="1"/>
    <col min="737" max="737" width="9.15234375" style="114" customWidth="1"/>
    <col min="738" max="738" width="6.84375" style="114" customWidth="1"/>
    <col min="739" max="739" width="3.84375" style="114" customWidth="1"/>
    <col min="740" max="740" width="6.84375" style="114" customWidth="1"/>
    <col min="741" max="741" width="9.3828125" style="114" customWidth="1"/>
    <col min="742" max="742" width="9.15234375" style="114" customWidth="1"/>
    <col min="743" max="743" width="6.84375" style="114" customWidth="1"/>
    <col min="744" max="744" width="11" style="114" customWidth="1"/>
    <col min="745" max="745" width="10.15234375" style="114" customWidth="1"/>
    <col min="746" max="746" width="7.84375" style="114" customWidth="1"/>
    <col min="747" max="747" width="10.3828125" style="114" customWidth="1"/>
    <col min="748" max="748" width="10.15234375" style="114" customWidth="1"/>
    <col min="749" max="749" width="6.84375" style="114" customWidth="1"/>
    <col min="750" max="750" width="4.84375" style="114" customWidth="1"/>
    <col min="751" max="751" width="7.84375" style="114" customWidth="1"/>
    <col min="752" max="752" width="10.3828125" style="114" customWidth="1"/>
    <col min="753" max="753" width="10.15234375" style="114" customWidth="1"/>
    <col min="754" max="754" width="7.84375" style="114" customWidth="1"/>
    <col min="755" max="755" width="10.3828125" style="114" customWidth="1"/>
    <col min="756" max="756" width="10.15234375" style="114" customWidth="1"/>
    <col min="757" max="757" width="8.3828125" style="114" customWidth="1"/>
    <col min="758" max="758" width="10.3828125" style="114" customWidth="1"/>
    <col min="759" max="759" width="10.15234375" style="114" customWidth="1"/>
    <col min="760" max="760" width="6.84375" style="114" customWidth="1"/>
    <col min="761" max="762" width="10.3828125" style="114" customWidth="1"/>
    <col min="763" max="763" width="10.15234375" style="114" customWidth="1"/>
    <col min="764" max="764" width="6.84375" style="114" customWidth="1"/>
    <col min="765" max="765" width="11" style="114" customWidth="1"/>
    <col min="766" max="766" width="9.15234375" style="114" customWidth="1"/>
    <col min="767" max="767" width="7.84375" style="114" customWidth="1"/>
    <col min="768" max="768" width="11" style="114" customWidth="1"/>
    <col min="769" max="769" width="9.15234375" style="114" customWidth="1"/>
    <col min="770" max="770" width="9.3828125" style="114" customWidth="1"/>
    <col min="771" max="771" width="4.84375" style="114" customWidth="1"/>
    <col min="772" max="772" width="7.84375" style="114" customWidth="1"/>
    <col min="773" max="773" width="11" style="114" customWidth="1"/>
    <col min="774" max="774" width="9.15234375" style="114" customWidth="1"/>
    <col min="775" max="775" width="7.84375" style="114" customWidth="1"/>
    <col min="776" max="776" width="9.3828125" style="114" customWidth="1"/>
    <col min="777" max="777" width="9.15234375" style="114" customWidth="1"/>
    <col min="778" max="778" width="6.84375" style="114" customWidth="1"/>
    <col min="779" max="779" width="9.3828125" style="114" customWidth="1"/>
    <col min="780" max="780" width="9.15234375" style="114" customWidth="1"/>
    <col min="781" max="781" width="6.84375" style="114" customWidth="1"/>
    <col min="782" max="782" width="9.3828125" style="114" customWidth="1"/>
    <col min="783" max="783" width="10.15234375" style="114" customWidth="1"/>
    <col min="784" max="784" width="7.84375" style="114" customWidth="1"/>
    <col min="785" max="785" width="10.3828125" style="114" customWidth="1"/>
    <col min="786" max="786" width="10.15234375" style="114" customWidth="1"/>
    <col min="787" max="787" width="6.84375" style="114" customWidth="1"/>
    <col min="788" max="788" width="4.84375" style="114" customWidth="1"/>
    <col min="789" max="789" width="7.84375" style="114" customWidth="1"/>
    <col min="790" max="790" width="10.3828125" style="114" customWidth="1"/>
    <col min="791" max="791" width="11.15234375" style="114" customWidth="1"/>
    <col min="792" max="792" width="8.84375" style="114" customWidth="1"/>
    <col min="793" max="793" width="11.3828125" style="114" customWidth="1"/>
    <col min="794" max="794" width="10.3828125" style="114" customWidth="1"/>
    <col min="795" max="795" width="10.15234375" style="114" customWidth="1"/>
    <col min="796" max="796" width="6.84375" style="114" customWidth="1"/>
    <col min="797" max="797" width="10" style="114" customWidth="1"/>
    <col min="798" max="798" width="9.15234375" style="114" customWidth="1"/>
    <col min="799" max="799" width="6.84375" style="114" customWidth="1"/>
    <col min="800" max="800" width="11" style="114" customWidth="1"/>
    <col min="801" max="801" width="9.15234375" style="114" customWidth="1"/>
    <col min="802" max="802" width="8.3828125" style="114" customWidth="1"/>
    <col min="803" max="803" width="6" style="114" customWidth="1"/>
    <col min="804" max="804" width="6.84375" style="114" customWidth="1"/>
    <col min="805" max="805" width="3.84375" style="114" customWidth="1"/>
    <col min="806" max="806" width="6.84375" style="114" customWidth="1"/>
    <col min="807" max="807" width="9.3828125" style="114" customWidth="1"/>
    <col min="808" max="808" width="10.15234375" style="114" customWidth="1"/>
    <col min="809" max="809" width="6.84375" style="114" customWidth="1"/>
    <col min="810" max="811" width="10.3828125" style="114" customWidth="1"/>
    <col min="812" max="812" width="10.15234375" style="114" customWidth="1"/>
    <col min="813" max="813" width="6.84375" style="114" customWidth="1"/>
    <col min="814" max="814" width="11" style="114" customWidth="1"/>
    <col min="815" max="815" width="10.15234375" style="114" customWidth="1"/>
    <col min="816" max="816" width="6.84375" style="114" customWidth="1"/>
    <col min="817" max="818" width="10.3828125" style="114" customWidth="1"/>
    <col min="819" max="819" width="10.15234375" style="114" customWidth="1"/>
    <col min="820" max="820" width="7.84375" style="114" customWidth="1"/>
    <col min="821" max="821" width="9.3828125" style="114" customWidth="1"/>
    <col min="822" max="822" width="9.15234375" style="114" customWidth="1"/>
    <col min="823" max="823" width="6.84375" style="114" customWidth="1"/>
    <col min="824" max="824" width="11" style="114" customWidth="1"/>
    <col min="825" max="825" width="9.15234375" style="114" customWidth="1"/>
    <col min="826" max="826" width="7.84375" style="114" customWidth="1"/>
    <col min="827" max="827" width="11" style="114" customWidth="1"/>
    <col min="828" max="828" width="9.15234375" style="114" customWidth="1"/>
    <col min="829" max="829" width="7.84375" style="114" customWidth="1"/>
    <col min="830" max="830" width="9.3828125" style="114" customWidth="1"/>
    <col min="831" max="831" width="9.15234375" style="114" customWidth="1"/>
    <col min="832" max="832" width="7.84375" style="114" customWidth="1"/>
    <col min="833" max="833" width="9.3828125" style="114" customWidth="1"/>
    <col min="834" max="834" width="10.15234375" style="114" customWidth="1"/>
    <col min="835" max="836" width="10.3828125" style="114" customWidth="1"/>
    <col min="837" max="837" width="10.15234375" style="114" customWidth="1"/>
    <col min="838" max="838" width="7.84375" style="114" customWidth="1"/>
    <col min="839" max="839" width="10.3828125" style="114" customWidth="1"/>
    <col min="840" max="840" width="10.15234375" style="114" customWidth="1"/>
    <col min="841" max="841" width="6.84375" style="114" customWidth="1"/>
    <col min="842" max="843" width="10.3828125" style="114" customWidth="1"/>
    <col min="844" max="844" width="10.15234375" style="114" customWidth="1"/>
    <col min="845" max="845" width="6.84375" style="114" customWidth="1"/>
    <col min="846" max="847" width="10.3828125" style="114" customWidth="1"/>
    <col min="848" max="848" width="10.15234375" style="114" customWidth="1"/>
    <col min="849" max="849" width="7.84375" style="114" customWidth="1"/>
    <col min="850" max="850" width="11" style="114" customWidth="1"/>
    <col min="851" max="851" width="9.15234375" style="114" customWidth="1"/>
    <col min="852" max="852" width="6.84375" style="114" customWidth="1"/>
    <col min="853" max="853" width="9.3828125" style="114" customWidth="1"/>
    <col min="854" max="854" width="9.15234375" style="114" customWidth="1"/>
    <col min="855" max="855" width="6.84375" style="114" customWidth="1"/>
    <col min="856" max="856" width="9.3828125" style="114" customWidth="1"/>
    <col min="857" max="857" width="10.15234375" style="114" customWidth="1"/>
    <col min="858" max="858" width="7.84375" style="114" customWidth="1"/>
    <col min="859" max="860" width="10.3828125" style="114" customWidth="1"/>
    <col min="861" max="861" width="10.15234375" style="114" customWidth="1"/>
    <col min="862" max="862" width="8.3828125" style="114" customWidth="1"/>
    <col min="863" max="863" width="4.84375" style="114" customWidth="1"/>
    <col min="864" max="864" width="7.84375" style="114" customWidth="1"/>
    <col min="865" max="865" width="9.3828125" style="114" customWidth="1"/>
    <col min="866" max="866" width="10.3828125" style="114" customWidth="1"/>
    <col min="867" max="867" width="10.15234375" style="114" customWidth="1"/>
    <col min="868" max="868" width="6.84375" style="114" customWidth="1"/>
    <col min="869" max="869" width="9.3828125" style="114" customWidth="1"/>
    <col min="870" max="870" width="9.15234375" style="114" customWidth="1"/>
    <col min="871" max="871" width="7.84375" style="114" customWidth="1"/>
    <col min="872" max="872" width="11" style="114" customWidth="1"/>
    <col min="873" max="873" width="9.15234375" style="114" customWidth="1"/>
    <col min="874" max="874" width="6.84375" style="114" customWidth="1"/>
    <col min="875" max="875" width="9.3828125" style="114" customWidth="1"/>
    <col min="876" max="876" width="10.15234375" style="114" customWidth="1"/>
    <col min="877" max="877" width="6.84375" style="114" customWidth="1"/>
    <col min="878" max="879" width="10.3828125" style="114" customWidth="1"/>
    <col min="880" max="880" width="10.15234375" style="114" customWidth="1"/>
    <col min="881" max="881" width="8.3828125" style="114" customWidth="1"/>
    <col min="882" max="883" width="10.3828125" style="114" customWidth="1"/>
    <col min="884" max="884" width="11.3046875" style="114" customWidth="1"/>
    <col min="885" max="885" width="10.15234375" style="114" customWidth="1"/>
    <col min="886" max="886" width="9.3828125" style="114" customWidth="1"/>
    <col min="887" max="887" width="10.3828125" style="114" customWidth="1"/>
    <col min="888" max="888" width="9.3828125" style="114" customWidth="1"/>
    <col min="889" max="889" width="9.15234375" style="114" customWidth="1"/>
    <col min="890" max="890" width="7.84375" style="114" customWidth="1"/>
    <col min="891" max="891" width="11" style="114" customWidth="1"/>
    <col min="892" max="892" width="9.3828125" style="114" customWidth="1"/>
    <col min="893" max="893" width="10.15234375" style="114" customWidth="1"/>
    <col min="894" max="894" width="8.3828125" style="114" customWidth="1"/>
    <col min="895" max="896" width="10.3828125" style="114" customWidth="1"/>
    <col min="897" max="897" width="6.84375" style="114" customWidth="1"/>
    <col min="898" max="898" width="10.15234375" style="114" customWidth="1"/>
    <col min="899" max="899" width="6.84375" style="114" customWidth="1"/>
    <col min="900" max="901" width="10.3828125" style="114" customWidth="1"/>
    <col min="902" max="902" width="9.15234375" style="114" customWidth="1"/>
    <col min="903" max="903" width="7.84375" style="114" customWidth="1"/>
    <col min="904" max="904" width="11" style="114" customWidth="1"/>
    <col min="905" max="905" width="9.3828125" style="114" customWidth="1"/>
    <col min="906" max="906" width="8.3828125" style="114" customWidth="1"/>
    <col min="907" max="907" width="10.15234375" style="114" customWidth="1"/>
    <col min="908" max="909" width="10.3828125" style="114" customWidth="1"/>
    <col min="910" max="910" width="9.3828125" style="114" customWidth="1"/>
    <col min="911" max="911" width="9.15234375" style="114" customWidth="1"/>
    <col min="912" max="912" width="7.84375" style="114" customWidth="1"/>
    <col min="913" max="913" width="11" style="114" customWidth="1"/>
    <col min="914" max="914" width="8.84375" style="114"/>
    <col min="915" max="915" width="7.84375" style="114" customWidth="1"/>
    <col min="916" max="916" width="9.3828125" style="114" bestFit="1" customWidth="1"/>
    <col min="917" max="917" width="11" style="114" customWidth="1"/>
    <col min="918" max="918" width="9.15234375" style="114" customWidth="1"/>
    <col min="919" max="919" width="7.84375" style="114" customWidth="1"/>
    <col min="920" max="921" width="11" style="114" bestFit="1" customWidth="1"/>
    <col min="922" max="922" width="10.15234375" style="114" customWidth="1"/>
    <col min="923" max="923" width="6.84375" style="114" customWidth="1"/>
    <col min="924" max="924" width="10.3828125" style="114" bestFit="1" customWidth="1"/>
    <col min="925" max="925" width="9.3828125" style="114" customWidth="1"/>
    <col min="926" max="926" width="9.15234375" style="114" customWidth="1"/>
    <col min="927" max="927" width="6.84375" style="114" customWidth="1"/>
    <col min="928" max="928" width="4.84375" style="114" customWidth="1"/>
    <col min="929" max="929" width="7.84375" style="114" customWidth="1"/>
    <col min="930" max="930" width="9.3828125" style="114" bestFit="1" customWidth="1"/>
    <col min="931" max="931" width="9.15234375" style="114" customWidth="1"/>
    <col min="932" max="932" width="7.84375" style="114" customWidth="1"/>
    <col min="933" max="933" width="11" style="114" bestFit="1" customWidth="1"/>
    <col min="934" max="934" width="9.3828125" style="114" customWidth="1"/>
    <col min="935" max="935" width="8.84375" style="114"/>
    <col min="936" max="936" width="7.84375" style="114" customWidth="1"/>
    <col min="937" max="937" width="9.3828125" style="114" bestFit="1" customWidth="1"/>
    <col min="938" max="938" width="11" style="114" bestFit="1" customWidth="1"/>
    <col min="939" max="939" width="8.84375" style="114"/>
    <col min="940" max="940" width="6.84375" style="114" customWidth="1"/>
    <col min="941" max="941" width="11" style="114" bestFit="1" customWidth="1"/>
    <col min="942" max="942" width="9.3828125" style="114" customWidth="1"/>
    <col min="943" max="943" width="8.84375" style="114"/>
    <col min="944" max="944" width="7.84375" style="114" customWidth="1"/>
    <col min="945" max="945" width="9.3828125" style="114" customWidth="1"/>
    <col min="946" max="946" width="9.3828125" style="114" bestFit="1" customWidth="1"/>
    <col min="947" max="947" width="9.15234375" style="114" customWidth="1"/>
    <col min="948" max="948" width="6.84375" style="114" customWidth="1"/>
    <col min="949" max="950" width="9.3828125" style="114" customWidth="1"/>
    <col min="951" max="951" width="10.15234375" style="114" bestFit="1" customWidth="1"/>
    <col min="952" max="952" width="9.3828125" style="114" customWidth="1"/>
    <col min="953" max="953" width="11" style="114" customWidth="1"/>
    <col min="954" max="954" width="11.15234375" style="114" bestFit="1" customWidth="1"/>
    <col min="955" max="955" width="8.84375" style="114" customWidth="1"/>
    <col min="956" max="956" width="11.3828125" style="114" bestFit="1" customWidth="1"/>
    <col min="957" max="957" width="10.3828125" style="114" customWidth="1"/>
    <col min="958" max="958" width="10.15234375" style="114" bestFit="1" customWidth="1"/>
    <col min="959" max="959" width="7.84375" style="114" customWidth="1"/>
    <col min="960" max="961" width="10.3828125" style="114" bestFit="1" customWidth="1"/>
    <col min="962" max="962" width="6.84375" style="114" customWidth="1"/>
    <col min="963" max="963" width="9.15234375" style="114" customWidth="1"/>
    <col min="964" max="964" width="6.84375" style="114" customWidth="1"/>
    <col min="965" max="965" width="9.3828125" style="114" bestFit="1" customWidth="1"/>
    <col min="966" max="966" width="11" style="114" customWidth="1"/>
    <col min="967" max="967" width="9.15234375" style="114" customWidth="1"/>
    <col min="968" max="968" width="6.84375" style="114" customWidth="1"/>
    <col min="969" max="969" width="11" style="114" bestFit="1" customWidth="1"/>
    <col min="970" max="970" width="9.3828125" style="114" customWidth="1"/>
    <col min="971" max="971" width="8.84375" style="114"/>
    <col min="972" max="972" width="6.84375" style="114" customWidth="1"/>
    <col min="973" max="973" width="9.3828125" style="114" bestFit="1" customWidth="1"/>
    <col min="974" max="974" width="11" style="114" bestFit="1" customWidth="1"/>
    <col min="975" max="975" width="6.84375" style="114" customWidth="1"/>
    <col min="976" max="976" width="12" style="114" customWidth="1"/>
    <col min="977" max="977" width="7.84375" style="114" customWidth="1"/>
    <col min="978" max="978" width="10.3828125" style="114" bestFit="1" customWidth="1"/>
    <col min="979" max="979" width="11" style="114" bestFit="1" customWidth="1"/>
    <col min="980" max="980" width="9.15234375" style="114" customWidth="1"/>
    <col min="981" max="981" width="6.84375" style="114" customWidth="1"/>
    <col min="982" max="983" width="9.3828125" style="114" customWidth="1"/>
    <col min="984" max="984" width="9.15234375" style="114" customWidth="1"/>
    <col min="985" max="985" width="7.84375" style="114" customWidth="1"/>
    <col min="986" max="987" width="11" style="114" customWidth="1"/>
    <col min="988" max="988" width="10.15234375" style="114" customWidth="1"/>
    <col min="989" max="989" width="7.84375" style="114" customWidth="1"/>
    <col min="990" max="990" width="10.3828125" style="114" customWidth="1"/>
    <col min="991" max="991" width="10.15234375" style="114" bestFit="1" customWidth="1"/>
    <col min="992" max="992" width="9.3828125" style="114" bestFit="1" customWidth="1"/>
    <col min="993" max="993" width="10.3828125" style="114" customWidth="1"/>
    <col min="994" max="994" width="9.3828125" style="114" bestFit="1" customWidth="1"/>
    <col min="995" max="995" width="10.15234375" style="114" bestFit="1" customWidth="1"/>
    <col min="996" max="996" width="7.84375" style="114" customWidth="1"/>
    <col min="997" max="997" width="11.3828125" style="114" bestFit="1" customWidth="1"/>
    <col min="998" max="998" width="10.3828125" style="114" bestFit="1" customWidth="1"/>
    <col min="999" max="999" width="10.15234375" style="114" customWidth="1"/>
    <col min="1000" max="1000" width="6.84375" style="114" customWidth="1"/>
    <col min="1001" max="1001" width="10.3828125" style="114" bestFit="1" customWidth="1"/>
    <col min="1002" max="1002" width="10.3828125" style="114" customWidth="1"/>
    <col min="1003" max="1003" width="7.84375" style="114" customWidth="1"/>
    <col min="1004" max="1004" width="9.15234375" style="114" customWidth="1"/>
    <col min="1005" max="1005" width="6.84375" style="114" customWidth="1"/>
    <col min="1006" max="1006" width="9.3828125" style="114" customWidth="1"/>
    <col min="1007" max="1007" width="11" style="114" bestFit="1" customWidth="1"/>
    <col min="1008" max="1008" width="9.15234375" style="114" customWidth="1"/>
    <col min="1009" max="1009" width="6.84375" style="114" customWidth="1"/>
    <col min="1010" max="1010" width="9.3828125" style="114" customWidth="1"/>
    <col min="1011" max="1011" width="9.3828125" style="114" bestFit="1" customWidth="1"/>
    <col min="1012" max="1012" width="10.15234375" style="114" bestFit="1" customWidth="1"/>
    <col min="1013" max="1013" width="6.84375" style="114" customWidth="1"/>
    <col min="1014" max="1014" width="10.3828125" style="114" customWidth="1"/>
    <col min="1015" max="1015" width="11" style="114" bestFit="1" customWidth="1"/>
    <col min="1016" max="1016" width="7.84375" style="114" customWidth="1"/>
    <col min="1017" max="1017" width="9.15234375" style="114" customWidth="1"/>
    <col min="1018" max="1018" width="6.84375" style="114" customWidth="1"/>
    <col min="1019" max="1019" width="11" style="114" customWidth="1"/>
    <col min="1020" max="1020" width="11" style="114" bestFit="1" customWidth="1"/>
    <col min="1021" max="1021" width="9.15234375" style="114" customWidth="1"/>
    <col min="1022" max="1022" width="7.84375" style="114" customWidth="1"/>
    <col min="1023" max="1024" width="9.3828125" style="114" customWidth="1"/>
    <col min="1025" max="1025" width="10.15234375" style="114" bestFit="1" customWidth="1"/>
    <col min="1026" max="1026" width="6.84375" style="114" customWidth="1"/>
    <col min="1027" max="1027" width="10.3828125" style="114" bestFit="1" customWidth="1"/>
    <col min="1028" max="1028" width="9.3828125" style="114" bestFit="1" customWidth="1"/>
    <col min="1029" max="1029" width="10.15234375" style="114" bestFit="1" customWidth="1"/>
    <col min="1030" max="1030" width="6.84375" style="114" customWidth="1"/>
    <col min="1031" max="1031" width="10.3828125" style="114" bestFit="1" customWidth="1"/>
    <col min="1032" max="1032" width="11" style="114" bestFit="1" customWidth="1"/>
    <col min="1033" max="1033" width="8.84375" style="114"/>
    <col min="1034" max="1034" width="8.3828125" style="114" customWidth="1"/>
    <col min="1035" max="1035" width="9.3828125" style="114" bestFit="1" customWidth="1"/>
    <col min="1036" max="1036" width="11" style="114" customWidth="1"/>
    <col min="1037" max="1037" width="9.15234375" style="114" customWidth="1"/>
    <col min="1038" max="1038" width="8.3828125" style="114" customWidth="1"/>
    <col min="1039" max="1039" width="11" style="114" bestFit="1" customWidth="1"/>
    <col min="1040" max="1040" width="9.3828125" style="114" bestFit="1" customWidth="1"/>
    <col min="1041" max="1041" width="10.15234375" style="114" bestFit="1" customWidth="1"/>
    <col min="1042" max="1042" width="6.84375" style="114" customWidth="1"/>
    <col min="1043" max="1043" width="10.3828125" style="114" customWidth="1"/>
    <col min="1044" max="1044" width="9.3828125" style="114" customWidth="1"/>
    <col min="1045" max="1045" width="10.15234375" style="114" customWidth="1"/>
    <col min="1046" max="1046" width="8.3828125" style="114" customWidth="1"/>
    <col min="1047" max="1047" width="9.3828125" style="114" bestFit="1" customWidth="1"/>
    <col min="1048" max="1048" width="10.3828125" style="114" customWidth="1"/>
    <col min="1049" max="1049" width="7.84375" style="114" customWidth="1"/>
    <col min="1050" max="1050" width="9.15234375" style="114" customWidth="1"/>
    <col min="1051" max="1051" width="6.84375" style="114" customWidth="1"/>
    <col min="1052" max="1052" width="9.3828125" style="114" customWidth="1"/>
    <col min="1053" max="1053" width="11" style="114" bestFit="1" customWidth="1"/>
    <col min="1054" max="1054" width="8.84375" style="114"/>
    <col min="1055" max="1055" width="6.84375" style="114" customWidth="1"/>
    <col min="1056" max="1056" width="9.3828125" style="114" bestFit="1" customWidth="1"/>
    <col min="1057" max="1057" width="11" style="114" bestFit="1" customWidth="1"/>
    <col min="1058" max="1058" width="8.84375" style="114"/>
    <col min="1059" max="1059" width="7.84375" style="114" customWidth="1"/>
    <col min="1060" max="1060" width="11.3828125" style="114" bestFit="1" customWidth="1"/>
    <col min="1061" max="1061" width="11" style="114" bestFit="1" customWidth="1"/>
    <col min="1062" max="1062" width="10.15234375" style="114" customWidth="1"/>
    <col min="1063" max="1063" width="8.3828125" style="114" customWidth="1"/>
    <col min="1064" max="1064" width="10.3828125" style="114" bestFit="1" customWidth="1"/>
    <col min="1065" max="1065" width="9.3828125" style="114" bestFit="1" customWidth="1"/>
    <col min="1066" max="1066" width="9.15234375" style="114" customWidth="1"/>
    <col min="1067" max="1067" width="6.84375" style="114" customWidth="1"/>
    <col min="1068" max="1068" width="9.3828125" style="114" bestFit="1" customWidth="1"/>
    <col min="1069" max="1069" width="11" style="114" bestFit="1" customWidth="1"/>
    <col min="1070" max="1070" width="10.15234375" style="114" bestFit="1" customWidth="1"/>
    <col min="1071" max="1071" width="7.84375" style="114" customWidth="1"/>
    <col min="1072" max="1072" width="11" style="114" bestFit="1" customWidth="1"/>
    <col min="1073" max="1073" width="10.3828125" style="114" bestFit="1" customWidth="1"/>
    <col min="1074" max="1074" width="10.15234375" style="114" customWidth="1"/>
    <col min="1075" max="1075" width="6.84375" style="114" customWidth="1"/>
    <col min="1076" max="1076" width="10.3828125" style="114" customWidth="1"/>
    <col min="1077" max="1077" width="10.3828125" style="114" bestFit="1" customWidth="1"/>
    <col min="1078" max="1078" width="7.84375" style="114" customWidth="1"/>
    <col min="1079" max="1079" width="8.84375" style="114"/>
    <col min="1080" max="1080" width="6.84375" style="114" customWidth="1"/>
    <col min="1081" max="1081" width="11" style="114" customWidth="1"/>
    <col min="1082" max="1082" width="9.3828125" style="114" bestFit="1" customWidth="1"/>
    <col min="1083" max="1083" width="9.15234375" style="114" customWidth="1"/>
    <col min="1084" max="1084" width="7.84375" style="114" customWidth="1"/>
    <col min="1085" max="1085" width="9.3828125" style="114" bestFit="1" customWidth="1"/>
    <col min="1086" max="1086" width="11" style="114" bestFit="1" customWidth="1"/>
    <col min="1087" max="1087" width="9.15234375" style="114" customWidth="1"/>
    <col min="1088" max="1088" width="6.84375" style="114" customWidth="1"/>
    <col min="1089" max="1089" width="9.3828125" style="114" customWidth="1"/>
    <col min="1090" max="1090" width="9.3828125" style="114" bestFit="1" customWidth="1"/>
    <col min="1091" max="1091" width="10.15234375" style="114" bestFit="1" customWidth="1"/>
    <col min="1092" max="1092" width="7.84375" style="114" customWidth="1"/>
    <col min="1093" max="1093" width="10.3828125" style="114" bestFit="1" customWidth="1"/>
    <col min="1094" max="1094" width="11" style="114" bestFit="1" customWidth="1"/>
    <col min="1095" max="1095" width="9.15234375" style="114" customWidth="1"/>
    <col min="1096" max="1096" width="8.3828125" style="114" customWidth="1"/>
    <col min="1097" max="1098" width="11" style="114" bestFit="1" customWidth="1"/>
    <col min="1099" max="1099" width="9.15234375" style="114" customWidth="1"/>
    <col min="1100" max="1100" width="9.3828125" style="114" bestFit="1" customWidth="1"/>
    <col min="1101" max="1101" width="11" style="114" bestFit="1" customWidth="1"/>
    <col min="1102" max="1102" width="9.3828125" style="114" customWidth="1"/>
    <col min="1103" max="1103" width="10.15234375" style="114" bestFit="1" customWidth="1"/>
    <col min="1104" max="1104" width="6.84375" style="114" customWidth="1"/>
    <col min="1105" max="1105" width="11" style="114" bestFit="1" customWidth="1"/>
    <col min="1106" max="1106" width="12" style="114" bestFit="1" customWidth="1"/>
    <col min="1107" max="1107" width="7.84375" style="114" customWidth="1"/>
    <col min="1108" max="1109" width="10.3828125" style="114" bestFit="1" customWidth="1"/>
    <col min="1110" max="1110" width="10.15234375" style="114" customWidth="1"/>
    <col min="1111" max="1111" width="6.84375" style="114" customWidth="1"/>
    <col min="1112" max="1112" width="10.3828125" style="114" customWidth="1"/>
    <col min="1113" max="1113" width="10.3828125" style="114" bestFit="1" customWidth="1"/>
    <col min="1114" max="1114" width="10.15234375" style="114" bestFit="1" customWidth="1"/>
    <col min="1115" max="1115" width="6.84375" style="114" customWidth="1"/>
    <col min="1116" max="1117" width="10.3828125" style="114" bestFit="1" customWidth="1"/>
    <col min="1118" max="1118" width="7.84375" style="114" customWidth="1"/>
    <col min="1119" max="1119" width="10.15234375" style="114" customWidth="1"/>
    <col min="1120" max="1120" width="7.84375" style="114" customWidth="1"/>
    <col min="1121" max="1121" width="10.3828125" style="114" customWidth="1"/>
    <col min="1122" max="1122" width="11" style="114" bestFit="1" customWidth="1"/>
    <col min="1123" max="1123" width="10.15234375" style="114" customWidth="1"/>
    <col min="1124" max="1124" width="6.84375" style="114" customWidth="1"/>
    <col min="1125" max="1125" width="9.3828125" style="114" customWidth="1"/>
    <col min="1126" max="1126" width="8.84375" style="114"/>
    <col min="1127" max="1127" width="6.84375" style="114" customWidth="1"/>
    <col min="1128" max="1128" width="11" style="114" bestFit="1" customWidth="1"/>
    <col min="1129" max="1129" width="10.3828125" style="114" customWidth="1"/>
    <col min="1130" max="1130" width="10.15234375" style="114" bestFit="1" customWidth="1"/>
    <col min="1131" max="1131" width="6.84375" style="114" customWidth="1"/>
    <col min="1132" max="1132" width="9.3828125" style="114" customWidth="1"/>
    <col min="1133" max="1133" width="10.3828125" style="114" bestFit="1" customWidth="1"/>
    <col min="1134" max="1134" width="10.15234375" style="114" customWidth="1"/>
    <col min="1135" max="1135" width="6.84375" style="114" customWidth="1"/>
    <col min="1136" max="1136" width="9.3828125" style="114" bestFit="1" customWidth="1"/>
    <col min="1137" max="1137" width="10.3828125" style="114" bestFit="1" customWidth="1"/>
    <col min="1138" max="1138" width="7.84375" style="114" customWidth="1"/>
    <col min="1139" max="1139" width="8.84375" style="114"/>
    <col min="1140" max="1140" width="8.3828125" style="114" customWidth="1"/>
    <col min="1141" max="1142" width="11" style="114" bestFit="1" customWidth="1"/>
    <col min="1143" max="1143" width="10.15234375" style="114" bestFit="1" customWidth="1"/>
    <col min="1144" max="1144" width="6.84375" style="114" customWidth="1"/>
    <col min="1145" max="1146" width="10.3828125" style="114" bestFit="1" customWidth="1"/>
    <col min="1147" max="1147" width="7.84375" style="114" customWidth="1"/>
    <col min="1148" max="1148" width="9.15234375" style="114" customWidth="1"/>
    <col min="1149" max="1149" width="6.84375" style="114" customWidth="1"/>
    <col min="1150" max="1151" width="9.3828125" style="114" customWidth="1"/>
    <col min="1152" max="1152" width="10.15234375" style="114" bestFit="1" customWidth="1"/>
    <col min="1153" max="1153" width="6.84375" style="114" customWidth="1"/>
    <col min="1154" max="1154" width="10.3828125" style="114" customWidth="1"/>
    <col min="1155" max="1155" width="10.3828125" style="114" bestFit="1" customWidth="1"/>
    <col min="1156" max="1156" width="10.15234375" style="114" customWidth="1"/>
    <col min="1157" max="1157" width="6.84375" style="114" customWidth="1"/>
    <col min="1158" max="1158" width="11" style="114" customWidth="1"/>
    <col min="1159" max="1159" width="10.3828125" style="114" bestFit="1" customWidth="1"/>
    <col min="1160" max="1160" width="10.15234375" style="114" bestFit="1" customWidth="1"/>
    <col min="1161" max="1161" width="6.84375" style="114" customWidth="1"/>
    <col min="1162" max="1162" width="9.3828125" style="114" customWidth="1"/>
    <col min="1163" max="1163" width="10.3828125" style="114" bestFit="1" customWidth="1"/>
    <col min="1164" max="1164" width="7.84375" style="114" customWidth="1"/>
    <col min="1165" max="1165" width="8.84375" style="114"/>
    <col min="1166" max="1166" width="7.84375" style="114" customWidth="1"/>
    <col min="1167" max="1167" width="9.3828125" style="114" customWidth="1"/>
    <col min="1168" max="1168" width="10" style="114" customWidth="1"/>
    <col min="1169" max="1169" width="9.15234375" style="114" customWidth="1"/>
    <col min="1170" max="1170" width="8.3828125" style="114" customWidth="1"/>
    <col min="1171" max="1172" width="11" style="114" bestFit="1" customWidth="1"/>
    <col min="1173" max="1173" width="10.15234375" style="114" customWidth="1"/>
    <col min="1174" max="1174" width="8.3828125" style="114" customWidth="1"/>
    <col min="1175" max="1175" width="9.3828125" style="114" customWidth="1"/>
    <col min="1176" max="1176" width="10.3828125" style="114" bestFit="1" customWidth="1"/>
    <col min="1177" max="1177" width="7.84375" style="114" customWidth="1"/>
    <col min="1178" max="1178" width="9.15234375" style="114" customWidth="1"/>
    <col min="1179" max="1179" width="6.84375" style="114" customWidth="1"/>
    <col min="1180" max="1180" width="11" style="114" bestFit="1" customWidth="1"/>
    <col min="1181" max="1181" width="9.3828125" style="114" bestFit="1" customWidth="1"/>
    <col min="1182" max="1182" width="7.84375" style="114" customWidth="1"/>
    <col min="1183" max="1183" width="11.3046875" style="114" bestFit="1" customWidth="1"/>
    <col min="1184" max="1184" width="10.3828125" style="114" bestFit="1" customWidth="1"/>
    <col min="1185" max="1185" width="7.84375" style="114" customWidth="1"/>
    <col min="1186" max="1186" width="8.84375" style="114"/>
    <col min="1187" max="1187" width="9.3828125" style="114" bestFit="1" customWidth="1"/>
    <col min="1188" max="1188" width="7.84375" style="114" customWidth="1"/>
    <col min="1189" max="1189" width="20" style="114" bestFit="1" customWidth="1"/>
    <col min="1190" max="1190" width="18.3046875" style="114" bestFit="1" customWidth="1"/>
    <col min="1191" max="16384" width="8.84375" style="114"/>
  </cols>
  <sheetData>
    <row r="1" spans="1:46" s="23" customFormat="1" ht="44.15" customHeight="1">
      <c r="A1" s="16"/>
      <c r="B1" s="241" t="s">
        <v>55</v>
      </c>
      <c r="C1" s="242"/>
      <c r="D1" s="269" t="s">
        <v>71</v>
      </c>
      <c r="E1" s="270"/>
      <c r="F1" s="270"/>
      <c r="G1" s="270"/>
      <c r="H1" s="270"/>
      <c r="I1" s="270"/>
      <c r="J1" s="270"/>
      <c r="K1" s="270"/>
      <c r="L1" s="270"/>
      <c r="M1" s="270"/>
      <c r="N1" s="270"/>
      <c r="O1" s="270"/>
    </row>
    <row r="2" spans="1:46" s="15" customFormat="1" ht="21" customHeight="1">
      <c r="A2" s="18"/>
      <c r="B2" s="271" t="s">
        <v>56</v>
      </c>
      <c r="C2" s="272"/>
      <c r="D2" s="269"/>
      <c r="E2" s="270"/>
      <c r="F2" s="270"/>
      <c r="G2" s="270"/>
      <c r="H2" s="270"/>
      <c r="I2" s="270"/>
      <c r="J2" s="270"/>
      <c r="K2" s="270"/>
      <c r="L2" s="270"/>
      <c r="M2" s="270"/>
      <c r="N2" s="270"/>
      <c r="O2" s="270"/>
    </row>
    <row r="3" spans="1:46" s="19" customFormat="1" ht="3" customHeight="1" thickBot="1">
      <c r="A3" s="17"/>
      <c r="B3" s="85"/>
      <c r="C3" s="192"/>
      <c r="D3" s="197"/>
      <c r="E3" s="170"/>
      <c r="F3" s="170"/>
      <c r="G3" s="170"/>
      <c r="H3" s="170"/>
      <c r="I3" s="170"/>
      <c r="J3" s="170"/>
      <c r="K3" s="170"/>
    </row>
    <row r="6" spans="1:46" s="191" customFormat="1" ht="23.15">
      <c r="C6" s="190" t="s">
        <v>83</v>
      </c>
      <c r="M6" s="167"/>
      <c r="N6" s="167"/>
      <c r="O6" s="167"/>
      <c r="P6" s="167"/>
      <c r="Q6" s="167"/>
      <c r="R6" s="167"/>
      <c r="S6" s="167"/>
      <c r="T6" s="167"/>
      <c r="U6" s="167"/>
      <c r="V6" s="167"/>
      <c r="W6" s="167"/>
      <c r="X6" s="167"/>
      <c r="Y6" s="167"/>
      <c r="Z6" s="167"/>
      <c r="AA6" s="167"/>
      <c r="AB6" s="167"/>
      <c r="AC6" s="167"/>
      <c r="AD6" s="167"/>
      <c r="AE6" s="167"/>
      <c r="AF6" s="167"/>
      <c r="AG6" s="167"/>
      <c r="AH6" s="167"/>
      <c r="AI6" s="167"/>
      <c r="AJ6" s="167"/>
      <c r="AK6" s="167"/>
      <c r="AL6" s="167"/>
      <c r="AM6" s="167"/>
      <c r="AN6" s="167"/>
      <c r="AO6" s="167"/>
      <c r="AP6" s="167"/>
      <c r="AQ6" s="167"/>
      <c r="AR6" s="167"/>
      <c r="AS6" s="167"/>
      <c r="AT6" s="167"/>
    </row>
    <row r="7" spans="1:46" ht="15" thickBot="1"/>
    <row r="8" spans="1:46" s="189" customFormat="1" ht="50.15" customHeight="1" thickBot="1">
      <c r="C8" s="183" t="s">
        <v>153</v>
      </c>
      <c r="D8" s="184" t="s">
        <v>152</v>
      </c>
      <c r="E8" s="184" t="s">
        <v>151</v>
      </c>
      <c r="F8" s="184" t="s">
        <v>150</v>
      </c>
      <c r="G8" s="184" t="s">
        <v>149</v>
      </c>
      <c r="H8" s="185" t="s">
        <v>148</v>
      </c>
      <c r="I8" s="207"/>
      <c r="J8" s="186" t="s">
        <v>141</v>
      </c>
      <c r="K8" s="187" t="s">
        <v>147</v>
      </c>
      <c r="M8" s="208"/>
      <c r="N8" s="208"/>
      <c r="O8" s="208"/>
      <c r="P8" s="208"/>
      <c r="Q8" s="208"/>
      <c r="R8" s="208"/>
      <c r="S8" s="208"/>
      <c r="T8" s="208"/>
      <c r="U8" s="208"/>
      <c r="V8" s="208"/>
      <c r="W8" s="208"/>
      <c r="X8" s="208"/>
      <c r="Y8" s="208"/>
      <c r="Z8" s="208"/>
      <c r="AA8" s="208"/>
      <c r="AB8" s="208"/>
      <c r="AC8" s="208"/>
      <c r="AD8" s="208"/>
      <c r="AE8" s="208"/>
      <c r="AF8" s="208"/>
      <c r="AG8" s="208"/>
      <c r="AH8" s="208"/>
      <c r="AI8" s="208"/>
      <c r="AJ8" s="208"/>
      <c r="AK8" s="208"/>
      <c r="AL8" s="208"/>
      <c r="AM8" s="208"/>
      <c r="AN8" s="208"/>
      <c r="AO8" s="208"/>
      <c r="AP8" s="208"/>
      <c r="AQ8" s="208"/>
      <c r="AR8" s="208"/>
      <c r="AS8" s="208"/>
      <c r="AT8" s="208"/>
    </row>
    <row r="9" spans="1:46" ht="15.9">
      <c r="C9" s="194">
        <v>1</v>
      </c>
      <c r="D9" s="198">
        <v>7.8125</v>
      </c>
      <c r="E9" s="198">
        <v>9.4166666666666661</v>
      </c>
      <c r="F9" s="198">
        <v>12.166666666666666</v>
      </c>
      <c r="G9" s="198">
        <v>17.666666666666668</v>
      </c>
      <c r="H9" s="199">
        <v>9.4848484848484844</v>
      </c>
      <c r="I9" s="196"/>
      <c r="J9" s="194">
        <v>1</v>
      </c>
      <c r="K9" s="200">
        <f>COUNTIFS(Table321[[#All],[Favourite place]],1,Table321[[#All],[Meeting]],J9)</f>
        <v>2</v>
      </c>
    </row>
    <row r="10" spans="1:46" ht="15.9">
      <c r="C10" s="194">
        <v>2</v>
      </c>
      <c r="D10" s="198">
        <v>6.875</v>
      </c>
      <c r="E10" s="198">
        <v>7.5625</v>
      </c>
      <c r="F10" s="198">
        <v>11.680555555555555</v>
      </c>
      <c r="G10" s="198">
        <v>11.416666666666666</v>
      </c>
      <c r="H10" s="199">
        <v>17.666666666666668</v>
      </c>
      <c r="I10" s="196"/>
      <c r="J10" s="194">
        <v>2</v>
      </c>
      <c r="K10" s="200">
        <f>COUNTIFS(Table321[[#All],[Favourite place]],1,Table321[[#All],[Meeting]],J10)</f>
        <v>1</v>
      </c>
    </row>
    <row r="11" spans="1:46" ht="15.9">
      <c r="C11" s="194">
        <v>3</v>
      </c>
      <c r="D11" s="198">
        <v>3.3333333333333335</v>
      </c>
      <c r="E11" s="198">
        <v>5.2878787878787881</v>
      </c>
      <c r="F11" s="198">
        <v>11</v>
      </c>
      <c r="G11" s="198">
        <v>6.4375</v>
      </c>
      <c r="H11" s="199">
        <v>13</v>
      </c>
      <c r="I11" s="196"/>
      <c r="J11" s="194">
        <v>3</v>
      </c>
      <c r="K11" s="200">
        <f>COUNTIFS(Table321[[#All],[Favourite place]],1,Table321[[#All],[Meeting]],J11)</f>
        <v>3</v>
      </c>
    </row>
    <row r="12" spans="1:46" ht="15.9">
      <c r="C12" s="194">
        <v>4</v>
      </c>
      <c r="D12" s="198">
        <v>2.0555555555555554</v>
      </c>
      <c r="E12" s="198">
        <v>14</v>
      </c>
      <c r="F12" s="198">
        <v>7.7583333333333329</v>
      </c>
      <c r="G12" s="198">
        <v>8.6666666666666661</v>
      </c>
      <c r="H12" s="199">
        <v>15.25</v>
      </c>
      <c r="I12" s="196"/>
      <c r="J12" s="194">
        <v>4</v>
      </c>
      <c r="K12" s="200">
        <f>COUNTIFS(Table321[[#All],[Favourite place]],1,Table321[[#All],[Meeting]],J12)</f>
        <v>4</v>
      </c>
    </row>
    <row r="13" spans="1:46" ht="15.9">
      <c r="C13" s="194">
        <v>5</v>
      </c>
      <c r="D13" s="198">
        <v>3.9083333333333332</v>
      </c>
      <c r="E13" s="198">
        <v>6.0708333333333329</v>
      </c>
      <c r="F13" s="198">
        <v>9.9166666666666661</v>
      </c>
      <c r="G13" s="198">
        <v>11.833333333333334</v>
      </c>
      <c r="H13" s="199">
        <v>10.5</v>
      </c>
      <c r="I13" s="196"/>
      <c r="J13" s="194">
        <v>5</v>
      </c>
      <c r="K13" s="200">
        <f>COUNTIFS(Table321[[#All],[Favourite place]],1,Table321[[#All],[Meeting]],J13)</f>
        <v>3</v>
      </c>
    </row>
    <row r="14" spans="1:46" ht="15.9">
      <c r="C14" s="194">
        <v>6</v>
      </c>
      <c r="D14" s="198">
        <v>5.5</v>
      </c>
      <c r="E14" s="198">
        <v>5.45</v>
      </c>
      <c r="F14" s="198">
        <v>6.75</v>
      </c>
      <c r="G14" s="198">
        <v>5.166666666666667</v>
      </c>
      <c r="H14" s="199">
        <v>7.708333333333333</v>
      </c>
      <c r="I14" s="196"/>
      <c r="J14" s="194">
        <v>6</v>
      </c>
      <c r="K14" s="200">
        <f>COUNTIFS(Table321[[#All],[Favourite place]],1,Table321[[#All],[Meeting]],J14)</f>
        <v>1</v>
      </c>
    </row>
    <row r="15" spans="1:46" ht="15.9">
      <c r="C15" s="194">
        <v>7</v>
      </c>
      <c r="D15" s="198">
        <v>3.5625</v>
      </c>
      <c r="E15" s="198">
        <v>3.7416666666666667</v>
      </c>
      <c r="F15" s="198">
        <v>6.8041666666666671</v>
      </c>
      <c r="G15" s="198">
        <v>30.55</v>
      </c>
      <c r="H15" s="199">
        <v>54.1</v>
      </c>
      <c r="I15" s="196"/>
      <c r="J15" s="194">
        <v>7</v>
      </c>
      <c r="K15" s="200">
        <f>COUNTIFS(Table321[[#All],[Favourite place]],1,Table321[[#All],[Meeting]],J15)</f>
        <v>1</v>
      </c>
    </row>
    <row r="16" spans="1:46" ht="15.9">
      <c r="C16" s="194">
        <v>8</v>
      </c>
      <c r="D16" s="198">
        <v>5.395833333333333</v>
      </c>
      <c r="E16" s="198">
        <v>7.833333333333333</v>
      </c>
      <c r="F16" s="198">
        <v>7.395833333333333</v>
      </c>
      <c r="G16" s="198">
        <v>11.25</v>
      </c>
      <c r="H16" s="199">
        <v>15.75</v>
      </c>
      <c r="I16" s="196"/>
      <c r="J16" s="194">
        <v>8</v>
      </c>
      <c r="K16" s="200">
        <f>COUNTIFS(Table321[[#All],[Favourite place]],1,Table321[[#All],[Meeting]],J16)</f>
        <v>3</v>
      </c>
    </row>
    <row r="17" spans="3:11" ht="15.9">
      <c r="C17" s="194">
        <v>9</v>
      </c>
      <c r="D17" s="198">
        <v>6.4861111111111116</v>
      </c>
      <c r="E17" s="198">
        <v>7.958333333333333</v>
      </c>
      <c r="F17" s="198">
        <v>19.583333333333332</v>
      </c>
      <c r="G17" s="198">
        <v>8.6666666666666661</v>
      </c>
      <c r="H17" s="199">
        <v>11.25</v>
      </c>
      <c r="I17" s="196"/>
      <c r="J17" s="194">
        <v>9</v>
      </c>
      <c r="K17" s="200">
        <f>COUNTIFS(Table321[[#All],[Favourite place]],1,Table321[[#All],[Meeting]],J17)</f>
        <v>2</v>
      </c>
    </row>
    <row r="18" spans="3:11" ht="15.9">
      <c r="C18" s="194">
        <v>10</v>
      </c>
      <c r="D18" s="198">
        <v>2.1999999999999997</v>
      </c>
      <c r="E18" s="198">
        <v>4.9476010101010095</v>
      </c>
      <c r="F18" s="198">
        <v>32</v>
      </c>
      <c r="G18" s="198">
        <v>8.15</v>
      </c>
      <c r="H18" s="199">
        <v>11.5625</v>
      </c>
      <c r="I18" s="196"/>
      <c r="J18" s="194">
        <v>10</v>
      </c>
      <c r="K18" s="200">
        <f>COUNTIFS(Table321[[#All],[Favourite place]],1,Table321[[#All],[Meeting]],J18)</f>
        <v>4</v>
      </c>
    </row>
    <row r="19" spans="3:11" ht="15.9">
      <c r="C19" s="194">
        <v>11</v>
      </c>
      <c r="D19" s="198">
        <v>12.076388888888891</v>
      </c>
      <c r="E19" s="198">
        <v>4.7222222222222223</v>
      </c>
      <c r="F19" s="198">
        <v>6.041666666666667</v>
      </c>
      <c r="G19" s="198">
        <v>9.3333333333333339</v>
      </c>
      <c r="H19" s="199">
        <v>13.3</v>
      </c>
      <c r="I19" s="196"/>
      <c r="J19" s="194">
        <v>11</v>
      </c>
      <c r="K19" s="200">
        <f>COUNTIFS(Table321[[#All],[Favourite place]],1,Table321[[#All],[Meeting]],J19)</f>
        <v>2</v>
      </c>
    </row>
    <row r="20" spans="3:11" ht="15.9">
      <c r="C20" s="194">
        <v>12</v>
      </c>
      <c r="D20" s="198">
        <v>4.416666666666667</v>
      </c>
      <c r="E20" s="198">
        <v>3.0666666666666664</v>
      </c>
      <c r="F20" s="198">
        <v>3.75</v>
      </c>
      <c r="G20" s="198">
        <v>12.166666666666666</v>
      </c>
      <c r="H20" s="199">
        <v>17.583333333333332</v>
      </c>
      <c r="I20" s="196"/>
      <c r="J20" s="194">
        <v>12</v>
      </c>
      <c r="K20" s="200">
        <f>COUNTIFS(Table321[[#All],[Favourite place]],1,Table321[[#All],[Meeting]],J20)</f>
        <v>3</v>
      </c>
    </row>
    <row r="21" spans="3:11" ht="15.9">
      <c r="C21" s="194">
        <v>13</v>
      </c>
      <c r="D21" s="198">
        <v>5.270833333333333</v>
      </c>
      <c r="E21" s="198">
        <v>7.0192307692307692</v>
      </c>
      <c r="F21" s="198">
        <v>25.037878787878785</v>
      </c>
      <c r="G21" s="198">
        <v>13.333333333333334</v>
      </c>
      <c r="H21" s="199">
        <v>19.583333333333332</v>
      </c>
      <c r="I21" s="196"/>
      <c r="J21" s="194">
        <v>13</v>
      </c>
      <c r="K21" s="200">
        <f>COUNTIFS(Table321[[#All],[Favourite place]],1,Table321[[#All],[Meeting]],J21)</f>
        <v>2</v>
      </c>
    </row>
    <row r="22" spans="3:11" ht="15.9">
      <c r="C22" s="194">
        <v>14</v>
      </c>
      <c r="D22" s="198">
        <v>4.2</v>
      </c>
      <c r="E22" s="198">
        <v>4.3869047619047619</v>
      </c>
      <c r="F22" s="198">
        <v>7.791666666666667</v>
      </c>
      <c r="G22" s="198">
        <v>18.666666666666668</v>
      </c>
      <c r="H22" s="199">
        <v>10</v>
      </c>
      <c r="I22" s="196"/>
      <c r="J22" s="194">
        <v>14</v>
      </c>
      <c r="K22" s="200">
        <f>COUNTIFS(Table321[[#All],[Favourite place]],1,Table321[[#All],[Meeting]],J22)</f>
        <v>2</v>
      </c>
    </row>
    <row r="23" spans="3:11" ht="15.9">
      <c r="C23" s="194">
        <v>15</v>
      </c>
      <c r="D23" s="198">
        <v>3.6305555555555551</v>
      </c>
      <c r="E23" s="198">
        <v>8.7708333333333339</v>
      </c>
      <c r="F23" s="198">
        <v>5.1875</v>
      </c>
      <c r="G23" s="198">
        <v>14</v>
      </c>
      <c r="H23" s="199">
        <v>8.6999999999999993</v>
      </c>
      <c r="I23" s="196"/>
      <c r="J23" s="194">
        <v>15</v>
      </c>
      <c r="K23" s="200">
        <f>COUNTIFS(Table321[[#All],[Favourite place]],1,Table321[[#All],[Meeting]],J23)</f>
        <v>3</v>
      </c>
    </row>
    <row r="24" spans="3:11" ht="15" customHeight="1">
      <c r="C24" s="194">
        <v>16</v>
      </c>
      <c r="D24" s="198">
        <v>9.1931818181818183</v>
      </c>
      <c r="E24" s="198">
        <v>2.6842532467532467</v>
      </c>
      <c r="F24" s="198">
        <v>8</v>
      </c>
      <c r="G24" s="198">
        <v>7.833333333333333</v>
      </c>
      <c r="H24" s="199">
        <v>27.8</v>
      </c>
      <c r="I24" s="196"/>
      <c r="J24" s="194">
        <v>16</v>
      </c>
      <c r="K24" s="200">
        <f>COUNTIFS(Table321[[#All],[Favourite place]],1,Table321[[#All],[Meeting]],J24)</f>
        <v>2</v>
      </c>
    </row>
    <row r="25" spans="3:11" ht="15.9">
      <c r="C25" s="194">
        <v>17</v>
      </c>
      <c r="D25" s="198">
        <v>6.75</v>
      </c>
      <c r="E25" s="198">
        <v>5.4375</v>
      </c>
      <c r="F25" s="198">
        <v>8</v>
      </c>
      <c r="G25" s="198">
        <v>7.75</v>
      </c>
      <c r="H25" s="199">
        <v>19.666666666666668</v>
      </c>
      <c r="I25" s="196"/>
      <c r="J25" s="194">
        <v>17</v>
      </c>
      <c r="K25" s="200">
        <f>COUNTIFS(Table321[[#All],[Favourite place]],1,Table321[[#All],[Meeting]],J25)</f>
        <v>2</v>
      </c>
    </row>
    <row r="26" spans="3:11" ht="15.9">
      <c r="C26" s="194">
        <v>18</v>
      </c>
      <c r="D26" s="198">
        <v>8.5833333333333339</v>
      </c>
      <c r="E26" s="198">
        <v>8.204545454545455</v>
      </c>
      <c r="F26" s="198">
        <v>7.208333333333333</v>
      </c>
      <c r="G26" s="198">
        <v>16.333333333333332</v>
      </c>
      <c r="H26" s="199">
        <v>10.208333333333334</v>
      </c>
      <c r="I26" s="196"/>
      <c r="J26" s="194">
        <v>18</v>
      </c>
      <c r="K26" s="200">
        <f>COUNTIFS(Table321[[#All],[Favourite place]],1,Table321[[#All],[Meeting]],J26)</f>
        <v>1</v>
      </c>
    </row>
    <row r="27" spans="3:11" ht="15.9">
      <c r="C27" s="194">
        <v>19</v>
      </c>
      <c r="D27" s="198">
        <v>6.6277777777777773</v>
      </c>
      <c r="E27" s="198">
        <v>9.0833333333333339</v>
      </c>
      <c r="F27" s="198">
        <v>10.25</v>
      </c>
      <c r="G27" s="198">
        <v>6.708333333333333</v>
      </c>
      <c r="H27" s="199">
        <v>16.75</v>
      </c>
      <c r="I27" s="196"/>
      <c r="J27" s="194">
        <v>19</v>
      </c>
      <c r="K27" s="200">
        <f>COUNTIFS(Table321[[#All],[Favourite place]],1,Table321[[#All],[Meeting]],J27)</f>
        <v>3</v>
      </c>
    </row>
    <row r="28" spans="3:11" ht="15.9">
      <c r="C28" s="194">
        <v>20</v>
      </c>
      <c r="D28" s="198">
        <v>2.8541666666666665</v>
      </c>
      <c r="E28" s="198">
        <v>4.1875</v>
      </c>
      <c r="F28" s="198">
        <v>13.916666666666666</v>
      </c>
      <c r="G28" s="198">
        <v>19.833333333333332</v>
      </c>
      <c r="H28" s="199">
        <v>25.666666666666668</v>
      </c>
      <c r="I28" s="196"/>
      <c r="J28" s="194">
        <v>20</v>
      </c>
      <c r="K28" s="200">
        <f>COUNTIFS(Table321[[#All],[Favourite place]],1,Table321[[#All],[Meeting]],J28)</f>
        <v>3</v>
      </c>
    </row>
    <row r="29" spans="3:11" ht="15.9">
      <c r="C29" s="194">
        <v>21</v>
      </c>
      <c r="D29" s="198">
        <v>7.5775641025641027</v>
      </c>
      <c r="E29" s="198">
        <v>2.8125</v>
      </c>
      <c r="F29" s="198">
        <v>5.1875</v>
      </c>
      <c r="G29" s="198">
        <v>10.888888888888888</v>
      </c>
      <c r="H29" s="199">
        <v>14.25</v>
      </c>
      <c r="I29" s="196"/>
      <c r="J29" s="194">
        <v>21</v>
      </c>
      <c r="K29" s="200">
        <f>COUNTIFS(Table321[[#All],[Favourite place]],1,Table321[[#All],[Meeting]],J29)</f>
        <v>3</v>
      </c>
    </row>
    <row r="30" spans="3:11" ht="15.9">
      <c r="C30" s="194">
        <v>22</v>
      </c>
      <c r="D30" s="198">
        <v>6.1805555555555545</v>
      </c>
      <c r="E30" s="198">
        <v>9.8434343434343443</v>
      </c>
      <c r="F30" s="198">
        <v>9.4166666666666661</v>
      </c>
      <c r="G30" s="198">
        <v>12.166666666666666</v>
      </c>
      <c r="H30" s="199">
        <v>9.0833333333333339</v>
      </c>
      <c r="I30" s="196"/>
      <c r="J30" s="194">
        <v>22</v>
      </c>
      <c r="K30" s="200">
        <f>COUNTIFS(Table321[[#All],[Favourite place]],1,Table321[[#All],[Meeting]],J30)</f>
        <v>3</v>
      </c>
    </row>
    <row r="31" spans="3:11" ht="15.9">
      <c r="C31" s="194">
        <v>23</v>
      </c>
      <c r="D31" s="198">
        <v>4.9128787878787881</v>
      </c>
      <c r="E31" s="198">
        <v>6.5</v>
      </c>
      <c r="F31" s="198">
        <v>10.083333333333334</v>
      </c>
      <c r="G31" s="198">
        <v>8.7916666666666661</v>
      </c>
      <c r="H31" s="199">
        <v>6.25</v>
      </c>
      <c r="I31" s="196"/>
      <c r="J31" s="194">
        <v>23</v>
      </c>
      <c r="K31" s="200">
        <f>COUNTIFS(Table321[[#All],[Favourite place]],1,Table321[[#All],[Meeting]],J31)</f>
        <v>3</v>
      </c>
    </row>
    <row r="32" spans="3:11" ht="15.9">
      <c r="C32" s="194">
        <v>24</v>
      </c>
      <c r="D32" s="198">
        <v>3.3181818181818183</v>
      </c>
      <c r="E32" s="198">
        <v>4.541666666666667</v>
      </c>
      <c r="F32" s="198">
        <v>6.5</v>
      </c>
      <c r="G32" s="198">
        <v>11.333333333333334</v>
      </c>
      <c r="H32" s="199">
        <v>21.055555555555554</v>
      </c>
      <c r="I32" s="196"/>
      <c r="J32" s="194">
        <v>24</v>
      </c>
      <c r="K32" s="200">
        <f>COUNTIFS(Table321[[#All],[Favourite place]],1,Table321[[#All],[Meeting]],J32)</f>
        <v>4</v>
      </c>
    </row>
    <row r="33" spans="3:11" ht="15" customHeight="1">
      <c r="C33" s="194">
        <v>25</v>
      </c>
      <c r="D33" s="198">
        <v>4.7166666666666668</v>
      </c>
      <c r="E33" s="198">
        <v>7.1388888888888884</v>
      </c>
      <c r="F33" s="198">
        <v>8.5</v>
      </c>
      <c r="G33" s="198">
        <v>16.666666666666668</v>
      </c>
      <c r="H33" s="199">
        <v>37.75</v>
      </c>
      <c r="I33" s="196"/>
      <c r="J33" s="194">
        <v>25</v>
      </c>
      <c r="K33" s="200">
        <f>COUNTIFS(Table321[[#All],[Favourite place]],1,Table321[[#All],[Meeting]],J33)</f>
        <v>2</v>
      </c>
    </row>
    <row r="34" spans="3:11" ht="15.9">
      <c r="C34" s="194">
        <v>26</v>
      </c>
      <c r="D34" s="198">
        <v>4.2415824915824913</v>
      </c>
      <c r="E34" s="198">
        <v>4.916666666666667</v>
      </c>
      <c r="F34" s="198">
        <v>8.5833333333333339</v>
      </c>
      <c r="G34" s="198">
        <v>17.25</v>
      </c>
      <c r="H34" s="199">
        <v>12.318181818181818</v>
      </c>
      <c r="I34" s="196"/>
      <c r="J34" s="194">
        <v>26</v>
      </c>
      <c r="K34" s="200">
        <f>COUNTIFS(Table321[[#All],[Favourite place]],1,Table321[[#All],[Meeting]],J34)</f>
        <v>3</v>
      </c>
    </row>
    <row r="35" spans="3:11" ht="15.9">
      <c r="C35" s="194">
        <v>27</v>
      </c>
      <c r="D35" s="198">
        <v>6.5972222222222214</v>
      </c>
      <c r="E35" s="198">
        <v>6.520833333333333</v>
      </c>
      <c r="F35" s="198">
        <v>8.2916666666666661</v>
      </c>
      <c r="G35" s="198">
        <v>11.5</v>
      </c>
      <c r="H35" s="199">
        <v>17.833333333333332</v>
      </c>
      <c r="I35" s="196"/>
      <c r="J35" s="194">
        <v>27</v>
      </c>
      <c r="K35" s="200">
        <f>COUNTIFS(Table321[[#All],[Favourite place]],1,Table321[[#All],[Meeting]],J35)</f>
        <v>2</v>
      </c>
    </row>
    <row r="36" spans="3:11" ht="15.9">
      <c r="C36" s="194">
        <v>28</v>
      </c>
      <c r="D36" s="198">
        <v>1.7277777777777779</v>
      </c>
      <c r="E36" s="198">
        <v>7.833333333333333</v>
      </c>
      <c r="F36" s="198">
        <v>11.166666666666666</v>
      </c>
      <c r="G36" s="198">
        <v>26.833333333333332</v>
      </c>
      <c r="H36" s="199">
        <v>35.700000000000003</v>
      </c>
      <c r="I36" s="196"/>
      <c r="J36" s="194">
        <v>28</v>
      </c>
      <c r="K36" s="200">
        <f>COUNTIFS(Table321[[#All],[Favourite place]],1,Table321[[#All],[Meeting]],J36)</f>
        <v>5</v>
      </c>
    </row>
    <row r="37" spans="3:11" ht="15.9">
      <c r="C37" s="194">
        <v>29</v>
      </c>
      <c r="D37" s="198">
        <v>3.3055555555555558</v>
      </c>
      <c r="E37" s="198">
        <v>2.5208333333333335</v>
      </c>
      <c r="F37" s="198">
        <v>20.333333333333332</v>
      </c>
      <c r="G37" s="198">
        <v>12.479166666666666</v>
      </c>
      <c r="H37" s="199">
        <v>20.166666666666668</v>
      </c>
      <c r="I37" s="196"/>
      <c r="J37" s="194">
        <v>29</v>
      </c>
      <c r="K37" s="200">
        <f>COUNTIFS(Table321[[#All],[Favourite place]],1,Table321[[#All],[Meeting]],J37)</f>
        <v>3</v>
      </c>
    </row>
    <row r="38" spans="3:11" ht="15.9">
      <c r="C38" s="194">
        <v>30</v>
      </c>
      <c r="D38" s="198">
        <v>8</v>
      </c>
      <c r="E38" s="198">
        <v>6.083333333333333</v>
      </c>
      <c r="F38" s="198">
        <v>19.666666666666668</v>
      </c>
      <c r="G38" s="198">
        <v>12.8125</v>
      </c>
      <c r="H38" s="199">
        <v>11.979166666666666</v>
      </c>
      <c r="I38" s="196"/>
      <c r="J38" s="194">
        <v>30</v>
      </c>
      <c r="K38" s="200">
        <f>COUNTIFS(Table321[[#All],[Favourite place]],1,Table321[[#All],[Meeting]],J38)</f>
        <v>2</v>
      </c>
    </row>
    <row r="39" spans="3:11" ht="15.9">
      <c r="C39" s="194">
        <v>31</v>
      </c>
      <c r="D39" s="198">
        <v>2.9666666666666668</v>
      </c>
      <c r="E39" s="198">
        <v>6.541666666666667</v>
      </c>
      <c r="F39" s="198">
        <v>13.458333333333334</v>
      </c>
      <c r="G39" s="198">
        <v>9.1041666666666661</v>
      </c>
      <c r="H39" s="199">
        <v>20.333333333333332</v>
      </c>
      <c r="I39" s="196"/>
      <c r="J39" s="194">
        <v>31</v>
      </c>
      <c r="K39" s="200">
        <f>COUNTIFS(Table321[[#All],[Favourite place]],1,Table321[[#All],[Meeting]],J39)</f>
        <v>4</v>
      </c>
    </row>
    <row r="40" spans="3:11" ht="15.9">
      <c r="C40" s="194">
        <v>32</v>
      </c>
      <c r="D40" s="198">
        <v>7.7738095238095228</v>
      </c>
      <c r="E40" s="198">
        <v>7.125</v>
      </c>
      <c r="F40" s="198">
        <v>7.708333333333333</v>
      </c>
      <c r="G40" s="198">
        <v>7.083333333333333</v>
      </c>
      <c r="H40" s="199">
        <v>20.833333333333332</v>
      </c>
      <c r="I40" s="196"/>
      <c r="J40" s="194">
        <v>32</v>
      </c>
      <c r="K40" s="200">
        <f>COUNTIFS(Table321[[#All],[Favourite place]],1,Table321[[#All],[Meeting]],J40)</f>
        <v>1</v>
      </c>
    </row>
    <row r="41" spans="3:11" ht="15.9">
      <c r="C41" s="194">
        <v>33</v>
      </c>
      <c r="D41" s="198">
        <v>6.333333333333333</v>
      </c>
      <c r="E41" s="198">
        <v>6.666666666666667</v>
      </c>
      <c r="F41" s="198">
        <v>8.625</v>
      </c>
      <c r="G41" s="198">
        <v>15.722222222222221</v>
      </c>
      <c r="H41" s="199">
        <v>23.666666666666668</v>
      </c>
      <c r="I41" s="196"/>
      <c r="J41" s="194">
        <v>33</v>
      </c>
      <c r="K41" s="200">
        <f>COUNTIFS(Table321[[#All],[Favourite place]],1,Table321[[#All],[Meeting]],J41)</f>
        <v>4</v>
      </c>
    </row>
    <row r="42" spans="3:11" ht="15.9">
      <c r="C42" s="194">
        <v>34</v>
      </c>
      <c r="D42" s="198">
        <v>8.7916666666666661</v>
      </c>
      <c r="E42" s="198">
        <v>6.166666666666667</v>
      </c>
      <c r="F42" s="198">
        <v>9.3333333333333339</v>
      </c>
      <c r="G42" s="198">
        <v>15.833333333333334</v>
      </c>
      <c r="H42" s="199">
        <v>17.5</v>
      </c>
      <c r="I42" s="196"/>
      <c r="J42" s="194">
        <v>34</v>
      </c>
      <c r="K42" s="200">
        <f>COUNTIFS(Table321[[#All],[Favourite place]],1,Table321[[#All],[Meeting]],J42)</f>
        <v>1</v>
      </c>
    </row>
    <row r="43" spans="3:11" ht="15.9">
      <c r="C43" s="194">
        <v>35</v>
      </c>
      <c r="D43" s="198">
        <v>6.375</v>
      </c>
      <c r="E43" s="198">
        <v>6.666666666666667</v>
      </c>
      <c r="F43" s="198">
        <v>9.25</v>
      </c>
      <c r="G43" s="198">
        <v>16</v>
      </c>
      <c r="H43" s="199">
        <v>13.75</v>
      </c>
      <c r="I43" s="196"/>
      <c r="J43" s="194">
        <v>35</v>
      </c>
      <c r="K43" s="200">
        <f>COUNTIFS(Table321[[#All],[Favourite place]],1,Table321[[#All],[Meeting]],J43)</f>
        <v>2</v>
      </c>
    </row>
    <row r="44" spans="3:11" ht="15.9">
      <c r="C44" s="194">
        <v>36</v>
      </c>
      <c r="D44" s="198">
        <v>2.4027777777777781</v>
      </c>
      <c r="E44" s="198">
        <v>12.416666666666666</v>
      </c>
      <c r="F44" s="198">
        <v>10.958333333333334</v>
      </c>
      <c r="G44" s="198">
        <v>8.8333333333333339</v>
      </c>
      <c r="H44" s="199">
        <v>8.5</v>
      </c>
      <c r="I44" s="196"/>
      <c r="J44" s="194">
        <v>36</v>
      </c>
      <c r="K44" s="200">
        <f>COUNTIFS(Table321[[#All],[Favourite place]],1,Table321[[#All],[Meeting]],J44)</f>
        <v>4</v>
      </c>
    </row>
    <row r="45" spans="3:11" ht="15.9">
      <c r="C45" s="194">
        <v>37</v>
      </c>
      <c r="D45" s="198">
        <v>9.125</v>
      </c>
      <c r="E45" s="198">
        <v>8.3666666666666671</v>
      </c>
      <c r="F45" s="198">
        <v>21.516666666666666</v>
      </c>
      <c r="G45" s="198">
        <v>25.291666666666668</v>
      </c>
      <c r="H45" s="199">
        <v>30.833333333333332</v>
      </c>
      <c r="I45" s="196"/>
      <c r="J45" s="194">
        <v>37</v>
      </c>
      <c r="K45" s="200">
        <f>COUNTIFS(Table321[[#All],[Favourite place]],1,Table321[[#All],[Meeting]],J45)</f>
        <v>1</v>
      </c>
    </row>
    <row r="46" spans="3:11" ht="15.9">
      <c r="C46" s="194">
        <v>38</v>
      </c>
      <c r="D46" s="198">
        <v>6.75</v>
      </c>
      <c r="E46" s="198">
        <v>7.333333333333333</v>
      </c>
      <c r="F46" s="198">
        <v>6.5</v>
      </c>
      <c r="G46" s="198">
        <v>8.5</v>
      </c>
      <c r="H46" s="199">
        <v>9.9166666666666661</v>
      </c>
      <c r="I46" s="196"/>
      <c r="J46" s="194">
        <v>38</v>
      </c>
      <c r="K46" s="200">
        <f>COUNTIFS(Table321[[#All],[Favourite place]],1,Table321[[#All],[Meeting]],J46)</f>
        <v>2</v>
      </c>
    </row>
    <row r="47" spans="3:11" ht="15.9">
      <c r="C47" s="194">
        <v>39</v>
      </c>
      <c r="D47" s="198">
        <v>4.4083333333333332</v>
      </c>
      <c r="E47" s="198">
        <v>9.8472222222222232</v>
      </c>
      <c r="F47" s="198">
        <v>9.4166666666666661</v>
      </c>
      <c r="G47" s="198">
        <v>13.555555555555557</v>
      </c>
      <c r="H47" s="199">
        <v>20.083333333333332</v>
      </c>
      <c r="I47" s="196"/>
      <c r="J47" s="194">
        <v>39</v>
      </c>
      <c r="K47" s="200">
        <f>COUNTIFS(Table321[[#All],[Favourite place]],1,Table321[[#All],[Meeting]],J47)</f>
        <v>3</v>
      </c>
    </row>
    <row r="48" spans="3:11" ht="15.9">
      <c r="C48" s="194">
        <v>40</v>
      </c>
      <c r="D48" s="198">
        <v>4.875</v>
      </c>
      <c r="E48" s="198">
        <v>12.666666666666666</v>
      </c>
      <c r="F48" s="198">
        <v>18.683333333333334</v>
      </c>
      <c r="G48" s="198">
        <v>19.166666666666668</v>
      </c>
      <c r="H48" s="199">
        <v>13.125</v>
      </c>
      <c r="I48" s="196"/>
      <c r="J48" s="194">
        <v>40</v>
      </c>
      <c r="K48" s="200">
        <f>COUNTIFS(Table321[[#All],[Favourite place]],1,Table321[[#All],[Meeting]],J48)</f>
        <v>3</v>
      </c>
    </row>
    <row r="49" spans="3:11" ht="15.9">
      <c r="C49" s="194">
        <v>41</v>
      </c>
      <c r="D49" s="198">
        <v>6.3472222222222223</v>
      </c>
      <c r="E49" s="198">
        <v>4.1578282828282829</v>
      </c>
      <c r="F49" s="198">
        <v>10.583333333333334</v>
      </c>
      <c r="G49" s="198">
        <v>6.666666666666667</v>
      </c>
      <c r="H49" s="199">
        <v>15.25</v>
      </c>
      <c r="I49" s="196"/>
      <c r="J49" s="194">
        <v>41</v>
      </c>
      <c r="K49" s="200">
        <f>COUNTIFS(Table321[[#All],[Favourite place]],1,Table321[[#All],[Meeting]],J49)</f>
        <v>0</v>
      </c>
    </row>
    <row r="50" spans="3:11" ht="15.9">
      <c r="C50" s="194">
        <v>42</v>
      </c>
      <c r="D50" s="198">
        <v>3.1858974358974361</v>
      </c>
      <c r="E50" s="198">
        <v>9.5833333333333339</v>
      </c>
      <c r="F50" s="198">
        <v>8.4166666666666661</v>
      </c>
      <c r="G50" s="198">
        <v>5.916666666666667</v>
      </c>
      <c r="H50" s="199">
        <v>9.9680555555555568</v>
      </c>
      <c r="I50" s="196"/>
      <c r="J50" s="194">
        <v>42</v>
      </c>
      <c r="K50" s="200">
        <f>COUNTIFS(Table321[[#All],[Favourite place]],1,Table321[[#All],[Meeting]],J50)</f>
        <v>2</v>
      </c>
    </row>
    <row r="51" spans="3:11" ht="15.9">
      <c r="C51" s="194">
        <v>43</v>
      </c>
      <c r="D51" s="198">
        <v>10.25</v>
      </c>
      <c r="E51" s="198">
        <v>6.833333333333333</v>
      </c>
      <c r="F51" s="198">
        <v>10.666666666666666</v>
      </c>
      <c r="G51" s="198">
        <v>10.605555555555556</v>
      </c>
      <c r="H51" s="199">
        <v>17.916666666666668</v>
      </c>
      <c r="I51" s="196"/>
      <c r="J51" s="194">
        <v>43</v>
      </c>
      <c r="K51" s="200">
        <f>COUNTIFS(Table321[[#All],[Favourite place]],1,Table321[[#All],[Meeting]],J51)</f>
        <v>2</v>
      </c>
    </row>
    <row r="52" spans="3:11" ht="15.9">
      <c r="C52" s="194">
        <v>44</v>
      </c>
      <c r="D52" s="198">
        <v>7.75</v>
      </c>
      <c r="E52" s="198">
        <v>10.8125</v>
      </c>
      <c r="F52" s="198">
        <v>5.333333333333333</v>
      </c>
      <c r="G52" s="198">
        <v>4.395833333333333</v>
      </c>
      <c r="H52" s="199">
        <v>20.166666666666668</v>
      </c>
      <c r="I52" s="196"/>
      <c r="J52" s="194">
        <v>44</v>
      </c>
      <c r="K52" s="200">
        <f>COUNTIFS(Table321[[#All],[Favourite place]],1,Table321[[#All],[Meeting]],J52)</f>
        <v>0</v>
      </c>
    </row>
    <row r="53" spans="3:11" ht="15.9">
      <c r="C53" s="194">
        <v>45</v>
      </c>
      <c r="D53" s="198">
        <v>7.3194444444444438</v>
      </c>
      <c r="E53" s="198">
        <v>10.012500000000001</v>
      </c>
      <c r="F53" s="198">
        <v>12.083333333333334</v>
      </c>
      <c r="G53" s="198">
        <v>8.3333333333333339</v>
      </c>
      <c r="H53" s="199">
        <v>12.222222222222223</v>
      </c>
      <c r="I53" s="196"/>
      <c r="J53" s="194">
        <v>45</v>
      </c>
      <c r="K53" s="200">
        <f>COUNTIFS(Table321[[#All],[Favourite place]],1,Table321[[#All],[Meeting]],J53)</f>
        <v>3</v>
      </c>
    </row>
    <row r="54" spans="3:11" ht="15.9">
      <c r="C54" s="194">
        <v>46</v>
      </c>
      <c r="D54" s="198">
        <v>6.6306818181818175</v>
      </c>
      <c r="E54" s="198">
        <v>11</v>
      </c>
      <c r="F54" s="198">
        <v>10.408333333333333</v>
      </c>
      <c r="G54" s="198">
        <v>12.083333333333334</v>
      </c>
      <c r="H54" s="199">
        <v>11.041666666666666</v>
      </c>
      <c r="I54" s="196"/>
      <c r="J54" s="194">
        <v>46</v>
      </c>
      <c r="K54" s="200">
        <f>COUNTIFS(Table321[[#All],[Favourite place]],1,Table321[[#All],[Meeting]],J54)</f>
        <v>1</v>
      </c>
    </row>
    <row r="55" spans="3:11" ht="15.9">
      <c r="C55" s="194">
        <v>47</v>
      </c>
      <c r="D55" s="198">
        <v>3.1041666666666665</v>
      </c>
      <c r="E55" s="198">
        <v>7.333333333333333</v>
      </c>
      <c r="F55" s="198">
        <v>4.520833333333333</v>
      </c>
      <c r="G55" s="198">
        <v>10.520833333333334</v>
      </c>
      <c r="H55" s="199">
        <v>13.833333333333334</v>
      </c>
      <c r="I55" s="196"/>
      <c r="J55" s="194">
        <v>47</v>
      </c>
      <c r="K55" s="200">
        <f>COUNTIFS(Table321[[#All],[Favourite place]],1,Table321[[#All],[Meeting]],J55)</f>
        <v>2</v>
      </c>
    </row>
    <row r="56" spans="3:11" ht="15.9">
      <c r="C56" s="194">
        <v>48</v>
      </c>
      <c r="D56" s="198">
        <v>8.4166666666666661</v>
      </c>
      <c r="E56" s="198">
        <v>10.75</v>
      </c>
      <c r="F56" s="198">
        <v>9.0416666666666661</v>
      </c>
      <c r="G56" s="198">
        <v>7.5</v>
      </c>
      <c r="H56" s="199">
        <v>16.333333333333332</v>
      </c>
      <c r="I56" s="196"/>
      <c r="J56" s="194">
        <v>48</v>
      </c>
      <c r="K56" s="200">
        <f>COUNTIFS(Table321[[#All],[Favourite place]],1,Table321[[#All],[Meeting]],J56)</f>
        <v>4</v>
      </c>
    </row>
    <row r="57" spans="3:11" ht="15.9">
      <c r="C57" s="194">
        <v>49</v>
      </c>
      <c r="D57" s="198">
        <v>4.9125000000000005</v>
      </c>
      <c r="E57" s="198">
        <v>6.5625</v>
      </c>
      <c r="F57" s="198">
        <v>4.1420454545454541</v>
      </c>
      <c r="G57" s="198">
        <v>29.166666666666668</v>
      </c>
      <c r="H57" s="199">
        <v>18.25</v>
      </c>
      <c r="I57" s="196"/>
      <c r="J57" s="194">
        <v>49</v>
      </c>
      <c r="K57" s="200">
        <f>COUNTIFS(Table321[[#All],[Favourite place]],1,Table321[[#All],[Meeting]],J57)</f>
        <v>1</v>
      </c>
    </row>
    <row r="58" spans="3:11" ht="16.3" thickBot="1">
      <c r="C58" s="194">
        <v>50</v>
      </c>
      <c r="D58" s="198">
        <v>8.954545454545455</v>
      </c>
      <c r="E58" s="198">
        <v>10.291666666666666</v>
      </c>
      <c r="F58" s="198">
        <v>11.25</v>
      </c>
      <c r="G58" s="198">
        <v>15</v>
      </c>
      <c r="H58" s="199">
        <v>12.083333333333334</v>
      </c>
      <c r="I58" s="196"/>
      <c r="J58" s="194">
        <v>50</v>
      </c>
      <c r="K58" s="200">
        <f>COUNTIFS(Table321[[#All],[Favourite place]],1,Table321[[#All],[Meeting]],J58)</f>
        <v>2</v>
      </c>
    </row>
    <row r="59" spans="3:11" ht="48" thickBot="1">
      <c r="C59" s="195" t="s">
        <v>1</v>
      </c>
      <c r="D59" s="201">
        <v>5.7596553539053534</v>
      </c>
      <c r="E59" s="201">
        <v>7.1935501998001987</v>
      </c>
      <c r="F59" s="201">
        <v>10.597292929292927</v>
      </c>
      <c r="G59" s="201">
        <v>12.666273849607183</v>
      </c>
      <c r="H59" s="202">
        <v>16.852658068575018</v>
      </c>
      <c r="I59" s="196"/>
      <c r="J59" s="203" t="s">
        <v>146</v>
      </c>
      <c r="K59" s="188">
        <f>SUM(K9:K58)</f>
        <v>119</v>
      </c>
    </row>
    <row r="60" spans="3:11" ht="16.3" thickBot="1">
      <c r="C60" s="196"/>
      <c r="D60" s="196"/>
      <c r="E60" s="196"/>
      <c r="F60" s="196"/>
      <c r="G60" s="196"/>
      <c r="H60" s="196"/>
      <c r="I60" s="196"/>
      <c r="J60" s="204" t="s">
        <v>145</v>
      </c>
      <c r="K60" s="205">
        <f>AVERAGE(K9:K58)</f>
        <v>2.38</v>
      </c>
    </row>
    <row r="62" spans="3:11" ht="27" customHeight="1"/>
    <row r="66" spans="3:11" ht="23.15">
      <c r="C66" s="193" t="s">
        <v>84</v>
      </c>
    </row>
    <row r="67" spans="3:11" ht="19" customHeight="1">
      <c r="E67" s="206" t="s">
        <v>181</v>
      </c>
    </row>
    <row r="68" spans="3:11" s="211" customFormat="1" ht="48" customHeight="1">
      <c r="C68" s="84" t="s">
        <v>165</v>
      </c>
      <c r="D68" s="84" t="s">
        <v>166</v>
      </c>
      <c r="E68" s="209"/>
      <c r="F68" s="210"/>
      <c r="G68" s="210"/>
      <c r="H68" s="210"/>
      <c r="I68" s="210"/>
      <c r="J68" s="210"/>
      <c r="K68" s="210"/>
    </row>
    <row r="69" spans="3:11" ht="18.45">
      <c r="C69" s="61">
        <v>0</v>
      </c>
      <c r="D69" s="61">
        <f t="shared" ref="D69:D75" si="0">COUNTIF($K$9:$K$58,"="&amp;C69)</f>
        <v>2</v>
      </c>
    </row>
    <row r="70" spans="3:11" ht="18.45">
      <c r="C70" s="61">
        <v>1</v>
      </c>
      <c r="D70" s="61">
        <f t="shared" si="0"/>
        <v>9</v>
      </c>
    </row>
    <row r="71" spans="3:11" ht="18.45">
      <c r="C71" s="61">
        <v>2</v>
      </c>
      <c r="D71" s="61">
        <f t="shared" si="0"/>
        <v>16</v>
      </c>
    </row>
    <row r="72" spans="3:11" ht="18.45">
      <c r="C72" s="61">
        <v>3</v>
      </c>
      <c r="D72" s="61">
        <f t="shared" si="0"/>
        <v>15</v>
      </c>
    </row>
    <row r="73" spans="3:11" ht="18.45">
      <c r="C73" s="61">
        <v>4</v>
      </c>
      <c r="D73" s="61">
        <f t="shared" si="0"/>
        <v>7</v>
      </c>
    </row>
    <row r="74" spans="3:11" ht="18.45">
      <c r="C74" s="61">
        <v>5</v>
      </c>
      <c r="D74" s="61">
        <f t="shared" si="0"/>
        <v>1</v>
      </c>
    </row>
    <row r="75" spans="3:11" ht="18.45">
      <c r="C75" s="61">
        <v>6</v>
      </c>
      <c r="D75" s="61">
        <f t="shared" si="0"/>
        <v>0</v>
      </c>
    </row>
    <row r="76" spans="3:11" ht="18.45">
      <c r="C76" s="61" t="s">
        <v>167</v>
      </c>
      <c r="D76" s="61">
        <f>SUM(D69:D75)</f>
        <v>50</v>
      </c>
    </row>
    <row r="85" spans="3:11" ht="44.25" customHeight="1"/>
    <row r="86" spans="3:11" ht="19" customHeight="1">
      <c r="C86" s="132"/>
      <c r="D86" s="157"/>
      <c r="E86" s="157"/>
      <c r="F86" s="157"/>
      <c r="G86" s="157"/>
      <c r="H86" s="157"/>
      <c r="I86" s="157"/>
      <c r="J86" s="157"/>
      <c r="K86" s="157"/>
    </row>
    <row r="87" spans="3:11" ht="18.45">
      <c r="C87" s="132"/>
      <c r="D87" s="157"/>
      <c r="E87" s="157"/>
      <c r="F87" s="157"/>
      <c r="G87" s="157"/>
      <c r="H87" s="157"/>
      <c r="I87" s="157"/>
      <c r="J87" s="157"/>
      <c r="K87" s="157"/>
    </row>
    <row r="88" spans="3:11" ht="23.15">
      <c r="C88" s="193" t="s">
        <v>93</v>
      </c>
      <c r="D88" s="309" t="s">
        <v>168</v>
      </c>
      <c r="E88" s="309"/>
      <c r="F88" s="309"/>
      <c r="G88" s="309"/>
      <c r="H88" s="309"/>
      <c r="I88" s="309"/>
      <c r="J88" s="309"/>
      <c r="K88" s="309"/>
    </row>
    <row r="89" spans="3:11" ht="18.45">
      <c r="C89" s="132"/>
      <c r="D89" s="309"/>
      <c r="E89" s="309"/>
      <c r="F89" s="309"/>
      <c r="G89" s="309"/>
      <c r="H89" s="309"/>
      <c r="I89" s="309"/>
      <c r="J89" s="309"/>
      <c r="K89" s="309"/>
    </row>
    <row r="90" spans="3:11" ht="18.45">
      <c r="C90" s="132"/>
      <c r="D90" s="309"/>
      <c r="E90" s="309"/>
      <c r="F90" s="309"/>
      <c r="G90" s="309"/>
      <c r="H90" s="309"/>
      <c r="I90" s="309"/>
      <c r="J90" s="309"/>
      <c r="K90" s="309"/>
    </row>
    <row r="91" spans="3:11" ht="18.45">
      <c r="C91" s="132"/>
      <c r="D91" s="309"/>
      <c r="E91" s="309"/>
      <c r="F91" s="309"/>
      <c r="G91" s="309"/>
      <c r="H91" s="309"/>
      <c r="I91" s="309"/>
      <c r="J91" s="309"/>
      <c r="K91" s="309"/>
    </row>
    <row r="92" spans="3:11" ht="18.45">
      <c r="C92" s="132"/>
      <c r="D92" s="309"/>
      <c r="E92" s="309"/>
      <c r="F92" s="309"/>
      <c r="G92" s="309"/>
      <c r="H92" s="309"/>
      <c r="I92" s="309"/>
      <c r="J92" s="309"/>
      <c r="K92" s="309"/>
    </row>
    <row r="93" spans="3:11">
      <c r="D93" s="309"/>
      <c r="E93" s="309"/>
      <c r="F93" s="309"/>
      <c r="G93" s="309"/>
      <c r="H93" s="309"/>
      <c r="I93" s="309"/>
      <c r="J93" s="309"/>
      <c r="K93" s="309"/>
    </row>
    <row r="94" spans="3:11">
      <c r="D94" s="309"/>
      <c r="E94" s="309"/>
      <c r="F94" s="309"/>
      <c r="G94" s="309"/>
      <c r="H94" s="309"/>
      <c r="I94" s="309"/>
      <c r="J94" s="309"/>
      <c r="K94" s="309"/>
    </row>
    <row r="95" spans="3:11">
      <c r="D95" s="309"/>
      <c r="E95" s="309"/>
      <c r="F95" s="309"/>
      <c r="G95" s="309"/>
      <c r="H95" s="309"/>
      <c r="I95" s="309"/>
      <c r="J95" s="309"/>
      <c r="K95" s="309"/>
    </row>
    <row r="102" spans="3:11" ht="18.45">
      <c r="C102" s="132"/>
      <c r="D102" s="310"/>
      <c r="E102" s="310"/>
      <c r="F102" s="310"/>
      <c r="G102" s="310"/>
      <c r="H102" s="310"/>
      <c r="I102" s="310"/>
      <c r="J102" s="310"/>
      <c r="K102" s="310"/>
    </row>
    <row r="103" spans="3:11">
      <c r="D103" s="310"/>
      <c r="E103" s="310"/>
      <c r="F103" s="310"/>
      <c r="G103" s="310"/>
      <c r="H103" s="310"/>
      <c r="I103" s="310"/>
      <c r="J103" s="310"/>
      <c r="K103" s="310"/>
    </row>
    <row r="104" spans="3:11">
      <c r="D104" s="310"/>
      <c r="E104" s="310"/>
      <c r="F104" s="310"/>
      <c r="G104" s="310"/>
      <c r="H104" s="310"/>
      <c r="I104" s="310"/>
      <c r="J104" s="310"/>
      <c r="K104" s="310"/>
    </row>
    <row r="105" spans="3:11">
      <c r="D105" s="310"/>
      <c r="E105" s="310"/>
      <c r="F105" s="310"/>
      <c r="G105" s="310"/>
      <c r="H105" s="310"/>
      <c r="I105" s="310"/>
      <c r="J105" s="310"/>
      <c r="K105" s="310"/>
    </row>
    <row r="106" spans="3:11">
      <c r="D106" s="310"/>
      <c r="E106" s="310"/>
      <c r="F106" s="310"/>
      <c r="G106" s="310"/>
      <c r="H106" s="310"/>
      <c r="I106" s="310"/>
      <c r="J106" s="310"/>
      <c r="K106" s="310"/>
    </row>
    <row r="107" spans="3:11">
      <c r="D107" s="310"/>
      <c r="E107" s="310"/>
      <c r="F107" s="310"/>
      <c r="G107" s="310"/>
      <c r="H107" s="310"/>
      <c r="I107" s="310"/>
      <c r="J107" s="310"/>
      <c r="K107" s="310"/>
    </row>
    <row r="108" spans="3:11">
      <c r="D108" s="310"/>
      <c r="E108" s="310"/>
      <c r="F108" s="310"/>
      <c r="G108" s="310"/>
      <c r="H108" s="310"/>
      <c r="I108" s="310"/>
      <c r="J108" s="310"/>
      <c r="K108" s="310"/>
    </row>
    <row r="109" spans="3:11">
      <c r="D109" s="310"/>
      <c r="E109" s="310"/>
      <c r="F109" s="310"/>
      <c r="G109" s="310"/>
      <c r="H109" s="310"/>
      <c r="I109" s="310"/>
      <c r="J109" s="310"/>
      <c r="K109" s="310"/>
    </row>
    <row r="110" spans="3:11">
      <c r="D110" s="310"/>
      <c r="E110" s="310"/>
      <c r="F110" s="310"/>
      <c r="G110" s="310"/>
      <c r="H110" s="310"/>
      <c r="I110" s="310"/>
      <c r="J110" s="310"/>
      <c r="K110" s="310"/>
    </row>
    <row r="111" spans="3:11">
      <c r="D111" s="310"/>
      <c r="E111" s="310"/>
      <c r="F111" s="310"/>
      <c r="G111" s="310"/>
      <c r="H111" s="310"/>
      <c r="I111" s="310"/>
      <c r="J111" s="310"/>
      <c r="K111" s="310"/>
    </row>
    <row r="112" spans="3:11">
      <c r="D112" s="310"/>
      <c r="E112" s="310"/>
      <c r="F112" s="310"/>
      <c r="G112" s="310"/>
      <c r="H112" s="310"/>
      <c r="I112" s="310"/>
      <c r="J112" s="310"/>
      <c r="K112" s="310"/>
    </row>
    <row r="113" spans="4:11">
      <c r="D113" s="310"/>
      <c r="E113" s="310"/>
      <c r="F113" s="310"/>
      <c r="G113" s="310"/>
      <c r="H113" s="310"/>
      <c r="I113" s="310"/>
      <c r="J113" s="310"/>
      <c r="K113" s="310"/>
    </row>
  </sheetData>
  <mergeCells count="5">
    <mergeCell ref="B1:C1"/>
    <mergeCell ref="D1:O2"/>
    <mergeCell ref="B2:C2"/>
    <mergeCell ref="D88:K95"/>
    <mergeCell ref="D102:K113"/>
  </mergeCells>
  <pageMargins left="0.7" right="0.7" top="0.75" bottom="0.75" header="0.3" footer="0.3"/>
  <pageSetup orientation="portrait" r:id="rId2"/>
  <drawing r:id="rId3"/>
  <tableParts count="1">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4"/>
  <sheetViews>
    <sheetView workbookViewId="0">
      <selection activeCell="E18" sqref="E18"/>
    </sheetView>
  </sheetViews>
  <sheetFormatPr defaultColWidth="11.3828125" defaultRowHeight="14.6"/>
  <sheetData>
    <row r="1" spans="1:9">
      <c r="A1" t="s">
        <v>25</v>
      </c>
    </row>
    <row r="2" spans="1:9" ht="15" thickBot="1"/>
    <row r="3" spans="1:9">
      <c r="A3" s="13" t="s">
        <v>26</v>
      </c>
      <c r="B3" s="13"/>
    </row>
    <row r="4" spans="1:9">
      <c r="A4" s="10" t="s">
        <v>27</v>
      </c>
      <c r="B4" s="10">
        <v>0.45119753963070286</v>
      </c>
    </row>
    <row r="5" spans="1:9">
      <c r="A5" s="10" t="s">
        <v>28</v>
      </c>
      <c r="B5" s="67">
        <v>0.20357921976879967</v>
      </c>
    </row>
    <row r="6" spans="1:9">
      <c r="A6" s="10" t="s">
        <v>29</v>
      </c>
      <c r="B6" s="10">
        <v>0.15933362086706632</v>
      </c>
    </row>
    <row r="7" spans="1:9">
      <c r="A7" s="10" t="s">
        <v>30</v>
      </c>
      <c r="B7" s="10">
        <v>0.20553105497001017</v>
      </c>
    </row>
    <row r="8" spans="1:9" ht="15" thickBot="1">
      <c r="A8" s="11" t="s">
        <v>31</v>
      </c>
      <c r="B8" s="11">
        <v>20</v>
      </c>
    </row>
    <row r="10" spans="1:9" ht="15" thickBot="1">
      <c r="A10" t="s">
        <v>32</v>
      </c>
    </row>
    <row r="11" spans="1:9">
      <c r="A11" s="12"/>
      <c r="B11" s="12" t="s">
        <v>37</v>
      </c>
      <c r="C11" s="12" t="s">
        <v>38</v>
      </c>
      <c r="D11" s="12" t="s">
        <v>39</v>
      </c>
      <c r="E11" s="12" t="s">
        <v>40</v>
      </c>
      <c r="F11" s="12" t="s">
        <v>41</v>
      </c>
    </row>
    <row r="12" spans="1:9">
      <c r="A12" s="10" t="s">
        <v>33</v>
      </c>
      <c r="B12" s="10">
        <v>1</v>
      </c>
      <c r="C12" s="10">
        <v>0.19436509297372351</v>
      </c>
      <c r="D12" s="10">
        <v>0.19436509297372351</v>
      </c>
      <c r="E12" s="10">
        <v>4.6011179602503773</v>
      </c>
      <c r="F12" s="10">
        <v>4.58455725157393E-2</v>
      </c>
    </row>
    <row r="13" spans="1:9">
      <c r="A13" s="10" t="s">
        <v>34</v>
      </c>
      <c r="B13" s="10">
        <v>18</v>
      </c>
      <c r="C13" s="10">
        <v>0.76037426202753622</v>
      </c>
      <c r="D13" s="10">
        <v>4.2243014557085345E-2</v>
      </c>
      <c r="E13" s="10"/>
      <c r="F13" s="10"/>
    </row>
    <row r="14" spans="1:9" ht="15" thickBot="1">
      <c r="A14" s="11" t="s">
        <v>35</v>
      </c>
      <c r="B14" s="11">
        <v>19</v>
      </c>
      <c r="C14" s="11">
        <v>0.95473935500125973</v>
      </c>
      <c r="D14" s="11"/>
      <c r="E14" s="11"/>
      <c r="F14" s="11"/>
    </row>
    <row r="15" spans="1:9" ht="15" thickBot="1"/>
    <row r="16" spans="1:9">
      <c r="A16" s="12"/>
      <c r="B16" s="12" t="s">
        <v>42</v>
      </c>
      <c r="C16" s="12" t="s">
        <v>30</v>
      </c>
      <c r="D16" s="12" t="s">
        <v>43</v>
      </c>
      <c r="E16" s="12" t="s">
        <v>44</v>
      </c>
      <c r="F16" s="12" t="s">
        <v>45</v>
      </c>
      <c r="G16" s="12" t="s">
        <v>46</v>
      </c>
      <c r="H16" s="12" t="s">
        <v>47</v>
      </c>
      <c r="I16" s="12" t="s">
        <v>48</v>
      </c>
    </row>
    <row r="17" spans="1:19">
      <c r="A17" s="10" t="s">
        <v>36</v>
      </c>
      <c r="B17" s="10">
        <v>0.58818769682502337</v>
      </c>
      <c r="C17" s="10">
        <v>0.10190331402598662</v>
      </c>
      <c r="D17" s="10">
        <v>5.7720173523996294</v>
      </c>
      <c r="E17" s="10">
        <v>1.8036181801191568E-5</v>
      </c>
      <c r="F17" s="10">
        <v>0.3740967784142244</v>
      </c>
      <c r="G17" s="10">
        <v>0.80227861523582233</v>
      </c>
      <c r="H17" s="10">
        <v>0.3740967784142244</v>
      </c>
      <c r="I17" s="10">
        <v>0.80227861523582233</v>
      </c>
    </row>
    <row r="18" spans="1:19" ht="15" thickBot="1">
      <c r="A18" s="11" t="s">
        <v>24</v>
      </c>
      <c r="B18" s="11">
        <v>-1.5123446413161644E-2</v>
      </c>
      <c r="C18" s="11">
        <v>7.0504865438439828E-3</v>
      </c>
      <c r="D18" s="11">
        <v>-2.1450216689465829</v>
      </c>
      <c r="E18" s="68">
        <v>4.58455725157393E-2</v>
      </c>
      <c r="F18" s="11">
        <v>-2.993596898754633E-2</v>
      </c>
      <c r="G18" s="11">
        <v>-3.1092383877696049E-4</v>
      </c>
      <c r="H18" s="11">
        <v>-2.993596898754633E-2</v>
      </c>
      <c r="I18" s="11">
        <v>-3.1092383877696049E-4</v>
      </c>
    </row>
    <row r="22" spans="1:19">
      <c r="A22" t="s">
        <v>49</v>
      </c>
    </row>
    <row r="23" spans="1:19" ht="15" thickBot="1"/>
    <row r="24" spans="1:19">
      <c r="A24" s="12" t="s">
        <v>50</v>
      </c>
      <c r="B24" s="12" t="s">
        <v>52</v>
      </c>
      <c r="C24" s="12" t="s">
        <v>51</v>
      </c>
    </row>
    <row r="25" spans="1:19">
      <c r="A25" s="10">
        <v>1</v>
      </c>
      <c r="B25" s="10">
        <v>0.5428173575855384</v>
      </c>
      <c r="C25" s="10">
        <v>0.12384930908112823</v>
      </c>
      <c r="K25" s="311"/>
      <c r="L25" s="311"/>
      <c r="M25" s="311"/>
      <c r="N25" s="311"/>
      <c r="O25" s="311"/>
      <c r="P25" s="311"/>
      <c r="Q25" s="311"/>
      <c r="R25" s="311"/>
      <c r="S25" s="311"/>
    </row>
    <row r="26" spans="1:19">
      <c r="A26" s="10">
        <v>2</v>
      </c>
      <c r="B26" s="10">
        <v>0.52769391117237674</v>
      </c>
      <c r="C26" s="10">
        <v>7.2306088827623238E-2</v>
      </c>
    </row>
    <row r="27" spans="1:19">
      <c r="A27" s="10">
        <v>3</v>
      </c>
      <c r="B27" s="10">
        <v>0.51257046475921508</v>
      </c>
      <c r="C27" s="10">
        <v>-1.2570464759215083E-2</v>
      </c>
    </row>
    <row r="28" spans="1:19">
      <c r="A28" s="10">
        <v>4</v>
      </c>
      <c r="B28" s="10">
        <v>0.49744701834605348</v>
      </c>
      <c r="C28" s="10">
        <v>0.28033075943172431</v>
      </c>
    </row>
    <row r="29" spans="1:19">
      <c r="A29" s="10">
        <v>5</v>
      </c>
      <c r="B29" s="10">
        <v>0.48232357193289188</v>
      </c>
      <c r="C29" s="10">
        <v>1.7676428067108119E-2</v>
      </c>
    </row>
    <row r="30" spans="1:19">
      <c r="A30" s="10">
        <v>6</v>
      </c>
      <c r="B30" s="10">
        <v>0.46720012551973022</v>
      </c>
      <c r="C30" s="10">
        <v>-0.21720012551973022</v>
      </c>
    </row>
    <row r="31" spans="1:19">
      <c r="A31" s="10">
        <v>7</v>
      </c>
      <c r="B31" s="10">
        <v>0.45207667910656857</v>
      </c>
      <c r="C31" s="10">
        <v>-0.11874334577323525</v>
      </c>
    </row>
    <row r="32" spans="1:19">
      <c r="A32" s="10">
        <v>8</v>
      </c>
      <c r="B32" s="10">
        <v>0.43695323269340691</v>
      </c>
      <c r="C32" s="10">
        <v>-0.1036198993600736</v>
      </c>
    </row>
    <row r="33" spans="1:3">
      <c r="A33" s="10">
        <v>9</v>
      </c>
      <c r="B33" s="10">
        <v>0.42182978628024526</v>
      </c>
      <c r="C33" s="10">
        <v>-8.8496452946911941E-2</v>
      </c>
    </row>
    <row r="34" spans="1:3">
      <c r="A34" s="10">
        <v>10</v>
      </c>
      <c r="B34" s="10">
        <v>0.4067063398670836</v>
      </c>
      <c r="C34" s="10">
        <v>-0.18448411764486139</v>
      </c>
    </row>
    <row r="35" spans="1:3">
      <c r="A35" s="10">
        <v>11</v>
      </c>
      <c r="B35" s="10">
        <v>0.391582893453922</v>
      </c>
      <c r="C35" s="10">
        <v>0.108417106546078</v>
      </c>
    </row>
    <row r="36" spans="1:3">
      <c r="A36" s="10">
        <v>12</v>
      </c>
      <c r="B36" s="10">
        <v>0.37645944704076034</v>
      </c>
      <c r="C36" s="10">
        <v>5.2111981530668205E-2</v>
      </c>
    </row>
    <row r="37" spans="1:3">
      <c r="A37" s="10">
        <v>13</v>
      </c>
      <c r="B37" s="10">
        <v>0.36133600062759874</v>
      </c>
      <c r="C37" s="10">
        <v>0.13866399937240126</v>
      </c>
    </row>
    <row r="38" spans="1:3">
      <c r="A38" s="10">
        <v>14</v>
      </c>
      <c r="B38" s="10">
        <v>0.34621255421443708</v>
      </c>
      <c r="C38" s="10">
        <v>-9.6212554214437085E-2</v>
      </c>
    </row>
    <row r="39" spans="1:3">
      <c r="A39" s="10">
        <v>15</v>
      </c>
      <c r="B39" s="10">
        <v>0.33108910780127543</v>
      </c>
      <c r="C39" s="10">
        <v>0.3355775588653912</v>
      </c>
    </row>
    <row r="40" spans="1:3">
      <c r="A40" s="10">
        <v>16</v>
      </c>
      <c r="B40" s="10">
        <v>0.31596566138811377</v>
      </c>
      <c r="C40" s="10">
        <v>-0.31596566138811377</v>
      </c>
    </row>
    <row r="41" spans="1:3">
      <c r="A41" s="10">
        <v>17</v>
      </c>
      <c r="B41" s="10">
        <v>0.30084221497495212</v>
      </c>
      <c r="C41" s="10">
        <v>0.19915778502504788</v>
      </c>
    </row>
    <row r="42" spans="1:3">
      <c r="A42" s="10">
        <v>18</v>
      </c>
      <c r="B42" s="10">
        <v>0.28571876856179046</v>
      </c>
      <c r="C42" s="10">
        <v>-0.28571876856179046</v>
      </c>
    </row>
    <row r="43" spans="1:3">
      <c r="A43" s="10">
        <v>19</v>
      </c>
      <c r="B43" s="10">
        <v>0.24034842932230555</v>
      </c>
      <c r="C43" s="10">
        <v>-0.24034842932230555</v>
      </c>
    </row>
    <row r="44" spans="1:3" ht="15" thickBot="1">
      <c r="A44" s="11">
        <v>20</v>
      </c>
      <c r="B44" s="11">
        <v>0.16473119725649732</v>
      </c>
      <c r="C44" s="11">
        <v>0.33526880274350268</v>
      </c>
    </row>
  </sheetData>
  <mergeCells count="1">
    <mergeCell ref="K25:S25"/>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4"/>
  <sheetViews>
    <sheetView zoomScale="93" workbookViewId="0">
      <selection activeCell="E18" sqref="E18"/>
    </sheetView>
  </sheetViews>
  <sheetFormatPr defaultColWidth="11.3828125" defaultRowHeight="14.6"/>
  <cols>
    <col min="5" max="5" width="11.84375" bestFit="1" customWidth="1"/>
  </cols>
  <sheetData>
    <row r="1" spans="1:9">
      <c r="A1" t="s">
        <v>25</v>
      </c>
    </row>
    <row r="2" spans="1:9" ht="15" thickBot="1"/>
    <row r="3" spans="1:9">
      <c r="A3" s="13" t="s">
        <v>26</v>
      </c>
      <c r="B3" s="13"/>
    </row>
    <row r="4" spans="1:9">
      <c r="A4" s="10" t="s">
        <v>27</v>
      </c>
      <c r="B4" s="10">
        <v>0.26238691187920421</v>
      </c>
    </row>
    <row r="5" spans="1:9">
      <c r="A5" s="10" t="s">
        <v>28</v>
      </c>
      <c r="B5" s="10">
        <v>6.8846891525505285E-2</v>
      </c>
    </row>
    <row r="6" spans="1:9">
      <c r="A6" s="10" t="s">
        <v>29</v>
      </c>
      <c r="B6" s="10">
        <v>6.5722216664852617E-2</v>
      </c>
    </row>
    <row r="7" spans="1:9">
      <c r="A7" s="10" t="s">
        <v>30</v>
      </c>
      <c r="B7" s="10">
        <v>0.47364674538308993</v>
      </c>
    </row>
    <row r="8" spans="1:9" ht="15" thickBot="1">
      <c r="A8" s="11" t="s">
        <v>31</v>
      </c>
      <c r="B8" s="11">
        <v>300</v>
      </c>
    </row>
    <row r="10" spans="1:9" ht="15" thickBot="1">
      <c r="A10" t="s">
        <v>32</v>
      </c>
    </row>
    <row r="11" spans="1:9">
      <c r="A11" s="12"/>
      <c r="B11" s="12" t="s">
        <v>37</v>
      </c>
      <c r="C11" s="12" t="s">
        <v>38</v>
      </c>
      <c r="D11" s="12" t="s">
        <v>39</v>
      </c>
      <c r="E11" s="12" t="s">
        <v>40</v>
      </c>
      <c r="F11" s="12" t="s">
        <v>41</v>
      </c>
    </row>
    <row r="12" spans="1:9">
      <c r="A12" s="10" t="s">
        <v>33</v>
      </c>
      <c r="B12" s="10">
        <v>1</v>
      </c>
      <c r="C12" s="10">
        <v>4.942977321892883</v>
      </c>
      <c r="D12" s="10">
        <v>4.942977321892883</v>
      </c>
      <c r="E12" s="10">
        <v>22.033297733615999</v>
      </c>
      <c r="F12" s="10">
        <v>4.0917446616991692E-6</v>
      </c>
    </row>
    <row r="13" spans="1:9">
      <c r="A13" s="10" t="s">
        <v>34</v>
      </c>
      <c r="B13" s="10">
        <v>298</v>
      </c>
      <c r="C13" s="10">
        <v>66.853689344774097</v>
      </c>
      <c r="D13" s="10">
        <v>0.2243412394119936</v>
      </c>
      <c r="E13" s="10"/>
      <c r="F13" s="10"/>
    </row>
    <row r="14" spans="1:9" ht="15" thickBot="1">
      <c r="A14" s="11" t="s">
        <v>35</v>
      </c>
      <c r="B14" s="11">
        <v>299</v>
      </c>
      <c r="C14" s="11">
        <v>71.796666666666979</v>
      </c>
      <c r="D14" s="11"/>
      <c r="E14" s="11"/>
      <c r="F14" s="11"/>
    </row>
    <row r="15" spans="1:9" ht="15" thickBot="1"/>
    <row r="16" spans="1:9">
      <c r="A16" s="12"/>
      <c r="B16" s="12" t="s">
        <v>42</v>
      </c>
      <c r="C16" s="12" t="s">
        <v>30</v>
      </c>
      <c r="D16" s="12" t="s">
        <v>43</v>
      </c>
      <c r="E16" s="12" t="s">
        <v>44</v>
      </c>
      <c r="F16" s="12" t="s">
        <v>45</v>
      </c>
      <c r="G16" s="12" t="s">
        <v>46</v>
      </c>
      <c r="H16" s="12" t="s">
        <v>47</v>
      </c>
      <c r="I16" s="12" t="s">
        <v>48</v>
      </c>
    </row>
    <row r="17" spans="1:9">
      <c r="A17" s="10" t="s">
        <v>36</v>
      </c>
      <c r="B17" s="10">
        <v>0.63915260885112357</v>
      </c>
      <c r="C17" s="10">
        <v>5.8450547333616203E-2</v>
      </c>
      <c r="D17" s="10">
        <v>10.934929406273204</v>
      </c>
      <c r="E17" s="10">
        <v>1.2636448027918041E-23</v>
      </c>
      <c r="F17" s="10">
        <v>0.52412447391763328</v>
      </c>
      <c r="G17" s="10">
        <v>0.75418074378461386</v>
      </c>
      <c r="H17" s="10">
        <v>0.52412447391763328</v>
      </c>
      <c r="I17" s="10">
        <v>0.75418074378461386</v>
      </c>
    </row>
    <row r="18" spans="1:9" ht="15" thickBot="1">
      <c r="A18" s="11" t="s">
        <v>53</v>
      </c>
      <c r="B18" s="11">
        <v>-0.11064961204836703</v>
      </c>
      <c r="C18" s="11">
        <v>2.3572744230858179E-2</v>
      </c>
      <c r="D18" s="11">
        <v>-4.6939639680780081</v>
      </c>
      <c r="E18" s="11">
        <v>4.0917446617019E-6</v>
      </c>
      <c r="F18" s="11">
        <v>-0.15703974743346971</v>
      </c>
      <c r="G18" s="11">
        <v>-6.4259476663264342E-2</v>
      </c>
      <c r="H18" s="11">
        <v>-0.15703974743346971</v>
      </c>
      <c r="I18" s="11">
        <v>-6.4259476663264342E-2</v>
      </c>
    </row>
    <row r="22" spans="1:9">
      <c r="A22" t="s">
        <v>49</v>
      </c>
    </row>
    <row r="23" spans="1:9" ht="15" thickBot="1"/>
    <row r="24" spans="1:9">
      <c r="A24" s="12" t="s">
        <v>50</v>
      </c>
      <c r="B24" s="12" t="s">
        <v>54</v>
      </c>
      <c r="C24" s="12" t="s">
        <v>51</v>
      </c>
    </row>
    <row r="25" spans="1:9">
      <c r="A25" s="10">
        <v>1</v>
      </c>
      <c r="B25" s="10">
        <v>0.47317819077857304</v>
      </c>
      <c r="C25" s="10">
        <v>0.52682180922142696</v>
      </c>
    </row>
    <row r="26" spans="1:9">
      <c r="A26" s="10">
        <v>2</v>
      </c>
      <c r="B26" s="10">
        <v>0.50637307439308321</v>
      </c>
      <c r="C26" s="10">
        <v>-0.50637307439308321</v>
      </c>
    </row>
    <row r="27" spans="1:9">
      <c r="A27" s="10">
        <v>3</v>
      </c>
      <c r="B27" s="10">
        <v>0.54694459881081769</v>
      </c>
      <c r="C27" s="10">
        <v>0.45305540118918231</v>
      </c>
    </row>
    <row r="28" spans="1:9">
      <c r="A28" s="10">
        <v>4</v>
      </c>
      <c r="B28" s="10">
        <v>0.39019098174229777</v>
      </c>
      <c r="C28" s="10">
        <v>-0.39019098174229777</v>
      </c>
    </row>
    <row r="29" spans="1:9">
      <c r="A29" s="10">
        <v>5</v>
      </c>
      <c r="B29" s="10">
        <v>0.14122935463347197</v>
      </c>
      <c r="C29" s="10">
        <v>-0.14122935463347197</v>
      </c>
    </row>
    <row r="30" spans="1:9">
      <c r="A30" s="10">
        <v>6</v>
      </c>
      <c r="B30" s="10">
        <v>0.52850299680275659</v>
      </c>
      <c r="C30" s="10">
        <v>-0.52850299680275659</v>
      </c>
    </row>
    <row r="31" spans="1:9">
      <c r="A31" s="10">
        <v>7</v>
      </c>
      <c r="B31" s="10">
        <v>0.43168458626043538</v>
      </c>
      <c r="C31" s="10">
        <v>-0.43168458626043538</v>
      </c>
    </row>
    <row r="32" spans="1:9">
      <c r="A32" s="10">
        <v>8</v>
      </c>
      <c r="B32" s="10">
        <v>0.3072037727060225</v>
      </c>
      <c r="C32" s="10">
        <v>-0.3072037727060225</v>
      </c>
    </row>
    <row r="33" spans="1:3">
      <c r="A33" s="10">
        <v>9</v>
      </c>
      <c r="B33" s="10">
        <v>0.52850299680275659</v>
      </c>
      <c r="C33" s="10">
        <v>-0.52850299680275659</v>
      </c>
    </row>
    <row r="34" spans="1:3">
      <c r="A34" s="10">
        <v>10</v>
      </c>
      <c r="B34" s="10">
        <v>0.3072037727060225</v>
      </c>
      <c r="C34" s="10">
        <v>-0.3072037727060225</v>
      </c>
    </row>
    <row r="35" spans="1:3">
      <c r="A35" s="10">
        <v>11</v>
      </c>
      <c r="B35" s="10">
        <v>0.44551578776648126</v>
      </c>
      <c r="C35" s="10">
        <v>0.55448421223351874</v>
      </c>
    </row>
    <row r="36" spans="1:3">
      <c r="A36" s="10">
        <v>12</v>
      </c>
      <c r="B36" s="10">
        <v>0.41785338475438949</v>
      </c>
      <c r="C36" s="10">
        <v>0.58214661524561051</v>
      </c>
    </row>
    <row r="37" spans="1:3">
      <c r="A37" s="10">
        <v>13</v>
      </c>
      <c r="B37" s="10">
        <v>0.55868016372503848</v>
      </c>
      <c r="C37" s="10">
        <v>0.44131983627496152</v>
      </c>
    </row>
    <row r="38" spans="1:3">
      <c r="A38" s="10">
        <v>14</v>
      </c>
      <c r="B38" s="10">
        <v>0.19655416065765546</v>
      </c>
      <c r="C38" s="10">
        <v>-0.19655416065765546</v>
      </c>
    </row>
    <row r="39" spans="1:3">
      <c r="A39" s="10">
        <v>15</v>
      </c>
      <c r="B39" s="10">
        <v>0.33486617571811422</v>
      </c>
      <c r="C39" s="10">
        <v>-0.33486617571811422</v>
      </c>
    </row>
    <row r="40" spans="1:3">
      <c r="A40" s="10">
        <v>16</v>
      </c>
      <c r="B40" s="10">
        <v>0.51743803559791979</v>
      </c>
      <c r="C40" s="10">
        <v>-0.51743803559791979</v>
      </c>
    </row>
    <row r="41" spans="1:3">
      <c r="A41" s="10">
        <v>17</v>
      </c>
      <c r="B41" s="10">
        <v>0.39019098174229777</v>
      </c>
      <c r="C41" s="10">
        <v>-0.39019098174229777</v>
      </c>
    </row>
    <row r="42" spans="1:3">
      <c r="A42" s="10">
        <v>18</v>
      </c>
      <c r="B42" s="10">
        <v>0.44551578776648126</v>
      </c>
      <c r="C42" s="10">
        <v>-0.44551578776648126</v>
      </c>
    </row>
    <row r="43" spans="1:3">
      <c r="A43" s="10">
        <v>19</v>
      </c>
      <c r="B43" s="10">
        <v>0.362528578730206</v>
      </c>
      <c r="C43" s="10">
        <v>-0.362528578730206</v>
      </c>
    </row>
    <row r="44" spans="1:3">
      <c r="A44" s="10">
        <v>20</v>
      </c>
      <c r="B44" s="10">
        <v>0.45934698927252715</v>
      </c>
      <c r="C44" s="10">
        <v>0.54065301072747285</v>
      </c>
    </row>
    <row r="45" spans="1:3">
      <c r="A45" s="10">
        <v>21</v>
      </c>
      <c r="B45" s="10">
        <v>0.3072037727060225</v>
      </c>
      <c r="C45" s="10">
        <v>0.6927962272939775</v>
      </c>
    </row>
    <row r="46" spans="1:3">
      <c r="A46" s="10">
        <v>22</v>
      </c>
      <c r="B46" s="10">
        <v>0.51743803559791979</v>
      </c>
      <c r="C46" s="10">
        <v>-0.51743803559791979</v>
      </c>
    </row>
    <row r="47" spans="1:3">
      <c r="A47" s="10">
        <v>23</v>
      </c>
      <c r="B47" s="10">
        <v>0.3072037727060225</v>
      </c>
      <c r="C47" s="10">
        <v>-0.3072037727060225</v>
      </c>
    </row>
    <row r="48" spans="1:3">
      <c r="A48" s="10">
        <v>24</v>
      </c>
      <c r="B48" s="10">
        <v>0.55868016372503848</v>
      </c>
      <c r="C48" s="10">
        <v>-0.55868016372503848</v>
      </c>
    </row>
    <row r="49" spans="1:3">
      <c r="A49" s="10">
        <v>25</v>
      </c>
      <c r="B49" s="10">
        <v>0.41785338475438949</v>
      </c>
      <c r="C49" s="10">
        <v>-0.41785338475438949</v>
      </c>
    </row>
    <row r="50" spans="1:3">
      <c r="A50" s="10">
        <v>26</v>
      </c>
      <c r="B50" s="10">
        <v>0.63915260885112357</v>
      </c>
      <c r="C50" s="10">
        <v>-0.63915260885112357</v>
      </c>
    </row>
    <row r="51" spans="1:3">
      <c r="A51" s="10">
        <v>27</v>
      </c>
      <c r="B51" s="10">
        <v>0.55868016372503848</v>
      </c>
      <c r="C51" s="10">
        <v>0.44131983627496152</v>
      </c>
    </row>
    <row r="52" spans="1:3">
      <c r="A52" s="10">
        <v>28</v>
      </c>
      <c r="B52" s="10">
        <v>0.3072037727060225</v>
      </c>
      <c r="C52" s="10">
        <v>0.6927962272939775</v>
      </c>
    </row>
    <row r="53" spans="1:3">
      <c r="A53" s="10">
        <v>29</v>
      </c>
      <c r="B53" s="10">
        <v>0.41785338475438949</v>
      </c>
      <c r="C53" s="10">
        <v>0.58214661524561051</v>
      </c>
    </row>
    <row r="54" spans="1:3">
      <c r="A54" s="10">
        <v>30</v>
      </c>
      <c r="B54" s="10">
        <v>0.3072037727060225</v>
      </c>
      <c r="C54" s="10">
        <v>-0.3072037727060225</v>
      </c>
    </row>
    <row r="55" spans="1:3">
      <c r="A55" s="10">
        <v>31</v>
      </c>
      <c r="B55" s="10">
        <v>0.33486617571811422</v>
      </c>
      <c r="C55" s="10">
        <v>-0.33486617571811422</v>
      </c>
    </row>
    <row r="56" spans="1:3">
      <c r="A56" s="10">
        <v>32</v>
      </c>
      <c r="B56" s="10">
        <v>0.33486617571811422</v>
      </c>
      <c r="C56" s="10">
        <v>-0.33486617571811422</v>
      </c>
    </row>
    <row r="57" spans="1:3">
      <c r="A57" s="10">
        <v>33</v>
      </c>
      <c r="B57" s="10">
        <v>0.44551578776648126</v>
      </c>
      <c r="C57" s="10">
        <v>0.55448421223351874</v>
      </c>
    </row>
    <row r="58" spans="1:3">
      <c r="A58" s="10">
        <v>34</v>
      </c>
      <c r="B58" s="10">
        <v>0.25187896668183896</v>
      </c>
      <c r="C58" s="10">
        <v>-0.25187896668183896</v>
      </c>
    </row>
    <row r="59" spans="1:3">
      <c r="A59" s="10">
        <v>35</v>
      </c>
      <c r="B59" s="10">
        <v>0.19655416065765546</v>
      </c>
      <c r="C59" s="10">
        <v>0.80344583934234448</v>
      </c>
    </row>
    <row r="60" spans="1:3">
      <c r="A60" s="10">
        <v>36</v>
      </c>
      <c r="B60" s="10">
        <v>0.56538620081887891</v>
      </c>
      <c r="C60" s="10">
        <v>0.43461379918112109</v>
      </c>
    </row>
    <row r="61" spans="1:3">
      <c r="A61" s="10">
        <v>37</v>
      </c>
      <c r="B61" s="10">
        <v>0.54694459881081769</v>
      </c>
      <c r="C61" s="10">
        <v>0.45305540118918231</v>
      </c>
    </row>
    <row r="62" spans="1:3">
      <c r="A62" s="10">
        <v>38</v>
      </c>
      <c r="B62" s="10">
        <v>0.44551578776648126</v>
      </c>
      <c r="C62" s="10">
        <v>0.55448421223351874</v>
      </c>
    </row>
    <row r="63" spans="1:3">
      <c r="A63" s="10">
        <v>39</v>
      </c>
      <c r="B63" s="10">
        <v>0.33486617571811422</v>
      </c>
      <c r="C63" s="10">
        <v>-0.33486617571811422</v>
      </c>
    </row>
    <row r="64" spans="1:3">
      <c r="A64" s="10">
        <v>40</v>
      </c>
      <c r="B64" s="10">
        <v>0.50637307439308321</v>
      </c>
      <c r="C64" s="10">
        <v>-0.50637307439308321</v>
      </c>
    </row>
    <row r="65" spans="1:3">
      <c r="A65" s="10">
        <v>41</v>
      </c>
      <c r="B65" s="10">
        <v>0.45934698927252715</v>
      </c>
      <c r="C65" s="10">
        <v>0.54065301072747285</v>
      </c>
    </row>
    <row r="66" spans="1:3">
      <c r="A66" s="10">
        <v>42</v>
      </c>
      <c r="B66" s="10">
        <v>0.39019098174229777</v>
      </c>
      <c r="C66" s="10">
        <v>-0.39019098174229777</v>
      </c>
    </row>
    <row r="67" spans="1:3">
      <c r="A67" s="10">
        <v>43</v>
      </c>
      <c r="B67" s="10">
        <v>0.362528578730206</v>
      </c>
      <c r="C67" s="10">
        <v>-0.362528578730206</v>
      </c>
    </row>
    <row r="68" spans="1:3">
      <c r="A68" s="10">
        <v>44</v>
      </c>
      <c r="B68" s="10">
        <v>0.362528578730206</v>
      </c>
      <c r="C68" s="10">
        <v>-0.362528578730206</v>
      </c>
    </row>
    <row r="69" spans="1:3">
      <c r="A69" s="10">
        <v>45</v>
      </c>
      <c r="B69" s="10">
        <v>0.41785338475438949</v>
      </c>
      <c r="C69" s="10">
        <v>-0.41785338475438949</v>
      </c>
    </row>
    <row r="70" spans="1:3">
      <c r="A70" s="10">
        <v>46</v>
      </c>
      <c r="B70" s="10">
        <v>0.43168458626043538</v>
      </c>
      <c r="C70" s="10">
        <v>-0.43168458626043538</v>
      </c>
    </row>
    <row r="71" spans="1:3">
      <c r="A71" s="10">
        <v>47</v>
      </c>
      <c r="B71" s="10">
        <v>0.57106053989828232</v>
      </c>
      <c r="C71" s="10">
        <v>0.42893946010171768</v>
      </c>
    </row>
    <row r="72" spans="1:3">
      <c r="A72" s="10">
        <v>48</v>
      </c>
      <c r="B72" s="10">
        <v>0.41785338475438949</v>
      </c>
      <c r="C72" s="10">
        <v>0.58214661524561051</v>
      </c>
    </row>
    <row r="73" spans="1:3">
      <c r="A73" s="10">
        <v>49</v>
      </c>
      <c r="B73" s="10">
        <v>0.19655416065765546</v>
      </c>
      <c r="C73" s="10">
        <v>-0.19655416065765546</v>
      </c>
    </row>
    <row r="74" spans="1:3">
      <c r="A74" s="10">
        <v>50</v>
      </c>
      <c r="B74" s="10">
        <v>0.19655416065765546</v>
      </c>
      <c r="C74" s="10">
        <v>-0.19655416065765546</v>
      </c>
    </row>
    <row r="75" spans="1:3">
      <c r="A75" s="10">
        <v>51</v>
      </c>
      <c r="B75" s="10">
        <v>0.56538620081887891</v>
      </c>
      <c r="C75" s="10">
        <v>0.43461379918112109</v>
      </c>
    </row>
    <row r="76" spans="1:3">
      <c r="A76" s="10">
        <v>52</v>
      </c>
      <c r="B76" s="10">
        <v>0.50637307439308321</v>
      </c>
      <c r="C76" s="10">
        <v>0.49362692560691679</v>
      </c>
    </row>
    <row r="77" spans="1:3">
      <c r="A77" s="10">
        <v>53</v>
      </c>
      <c r="B77" s="10">
        <v>0.19655416065765546</v>
      </c>
      <c r="C77" s="10">
        <v>-0.19655416065765546</v>
      </c>
    </row>
    <row r="78" spans="1:3">
      <c r="A78" s="10">
        <v>54</v>
      </c>
      <c r="B78" s="10">
        <v>0.39019098174229777</v>
      </c>
      <c r="C78" s="10">
        <v>-0.39019098174229777</v>
      </c>
    </row>
    <row r="79" spans="1:3">
      <c r="A79" s="10">
        <v>55</v>
      </c>
      <c r="B79" s="10">
        <v>0.19655416065765546</v>
      </c>
      <c r="C79" s="10">
        <v>-0.19655416065765546</v>
      </c>
    </row>
    <row r="80" spans="1:3">
      <c r="A80" s="10">
        <v>56</v>
      </c>
      <c r="B80" s="10">
        <v>0.55868016372503848</v>
      </c>
      <c r="C80" s="10">
        <v>-0.55868016372503848</v>
      </c>
    </row>
    <row r="81" spans="1:3">
      <c r="A81" s="10">
        <v>57</v>
      </c>
      <c r="B81" s="10">
        <v>0.53856205244351718</v>
      </c>
      <c r="C81" s="10">
        <v>0.46143794755648282</v>
      </c>
    </row>
    <row r="82" spans="1:3">
      <c r="A82" s="10">
        <v>58</v>
      </c>
      <c r="B82" s="10">
        <v>0.52850299680275659</v>
      </c>
      <c r="C82" s="10">
        <v>0.47149700319724341</v>
      </c>
    </row>
    <row r="83" spans="1:3">
      <c r="A83" s="10">
        <v>59</v>
      </c>
      <c r="B83" s="10">
        <v>0.362528578730206</v>
      </c>
      <c r="C83" s="10">
        <v>-0.362528578730206</v>
      </c>
    </row>
    <row r="84" spans="1:3">
      <c r="A84" s="10">
        <v>60</v>
      </c>
      <c r="B84" s="10">
        <v>0.25187896668183896</v>
      </c>
      <c r="C84" s="10">
        <v>-0.25187896668183896</v>
      </c>
    </row>
    <row r="85" spans="1:3">
      <c r="A85" s="10">
        <v>61</v>
      </c>
      <c r="B85" s="10">
        <v>-2.4745063439078563E-2</v>
      </c>
      <c r="C85" s="10">
        <v>1.0247450634390787</v>
      </c>
    </row>
    <row r="86" spans="1:3">
      <c r="A86" s="10">
        <v>62</v>
      </c>
      <c r="B86" s="10">
        <v>0.60595772523661351</v>
      </c>
      <c r="C86" s="10">
        <v>0.39404227476338649</v>
      </c>
    </row>
    <row r="87" spans="1:3">
      <c r="A87" s="10">
        <v>63</v>
      </c>
      <c r="B87" s="10">
        <v>0.3072037727060225</v>
      </c>
      <c r="C87" s="10">
        <v>-0.3072037727060225</v>
      </c>
    </row>
    <row r="88" spans="1:3">
      <c r="A88" s="10">
        <v>64</v>
      </c>
      <c r="B88" s="10">
        <v>0.43168458626043538</v>
      </c>
      <c r="C88" s="10">
        <v>-0.43168458626043538</v>
      </c>
    </row>
    <row r="89" spans="1:3">
      <c r="A89" s="10">
        <v>65</v>
      </c>
      <c r="B89" s="10">
        <v>0.44551578776648126</v>
      </c>
      <c r="C89" s="10">
        <v>0.55448421223351874</v>
      </c>
    </row>
    <row r="90" spans="1:3">
      <c r="A90" s="10">
        <v>66</v>
      </c>
      <c r="B90" s="10">
        <v>0.362528578730206</v>
      </c>
      <c r="C90" s="10">
        <v>0.63747142126979406</v>
      </c>
    </row>
    <row r="91" spans="1:3">
      <c r="A91" s="10">
        <v>67</v>
      </c>
      <c r="B91" s="10">
        <v>0.48700939228461892</v>
      </c>
      <c r="C91" s="10">
        <v>-0.48700939228461892</v>
      </c>
    </row>
    <row r="92" spans="1:3">
      <c r="A92" s="10">
        <v>68</v>
      </c>
      <c r="B92" s="10">
        <v>0.50637307439308321</v>
      </c>
      <c r="C92" s="10">
        <v>0.49362692560691679</v>
      </c>
    </row>
    <row r="93" spans="1:3">
      <c r="A93" s="10">
        <v>69</v>
      </c>
      <c r="B93" s="10">
        <v>0.33486617571811422</v>
      </c>
      <c r="C93" s="10">
        <v>0.66513382428188583</v>
      </c>
    </row>
    <row r="94" spans="1:3">
      <c r="A94" s="10">
        <v>70</v>
      </c>
      <c r="B94" s="10">
        <v>0.362528578730206</v>
      </c>
      <c r="C94" s="10">
        <v>0.63747142126979406</v>
      </c>
    </row>
    <row r="95" spans="1:3">
      <c r="A95" s="10">
        <v>71</v>
      </c>
      <c r="B95" s="10">
        <v>0.54694459881081769</v>
      </c>
      <c r="C95" s="10">
        <v>0.45305540118918231</v>
      </c>
    </row>
    <row r="96" spans="1:3">
      <c r="A96" s="10">
        <v>72</v>
      </c>
      <c r="B96" s="10">
        <v>0.54694459881081769</v>
      </c>
      <c r="C96" s="10">
        <v>0.45305540118918231</v>
      </c>
    </row>
    <row r="97" spans="1:3">
      <c r="A97" s="10">
        <v>73</v>
      </c>
      <c r="B97" s="10">
        <v>0.33486617571811422</v>
      </c>
      <c r="C97" s="10">
        <v>0.66513382428188583</v>
      </c>
    </row>
    <row r="98" spans="1:3">
      <c r="A98" s="10">
        <v>74</v>
      </c>
      <c r="B98" s="10">
        <v>0.55868016372503848</v>
      </c>
      <c r="C98" s="10">
        <v>0.44131983627496152</v>
      </c>
    </row>
    <row r="99" spans="1:3">
      <c r="A99" s="10">
        <v>75</v>
      </c>
      <c r="B99" s="10">
        <v>0.43168458626043538</v>
      </c>
      <c r="C99" s="10">
        <v>-0.43168458626043538</v>
      </c>
    </row>
    <row r="100" spans="1:3">
      <c r="A100" s="10">
        <v>76</v>
      </c>
      <c r="B100" s="10">
        <v>0.47317819077857304</v>
      </c>
      <c r="C100" s="10">
        <v>0.52682180922142696</v>
      </c>
    </row>
    <row r="101" spans="1:3">
      <c r="A101" s="10">
        <v>77</v>
      </c>
      <c r="B101" s="10">
        <v>0.52850299680275659</v>
      </c>
      <c r="C101" s="10">
        <v>-0.52850299680275659</v>
      </c>
    </row>
    <row r="102" spans="1:3">
      <c r="A102" s="10">
        <v>78</v>
      </c>
      <c r="B102" s="10">
        <v>0.41785338475438949</v>
      </c>
      <c r="C102" s="10">
        <v>-0.41785338475438949</v>
      </c>
    </row>
    <row r="103" spans="1:3">
      <c r="A103" s="10">
        <v>79</v>
      </c>
      <c r="B103" s="10">
        <v>0.53856205244351718</v>
      </c>
      <c r="C103" s="10">
        <v>-0.53856205244351718</v>
      </c>
    </row>
    <row r="104" spans="1:3">
      <c r="A104" s="10">
        <v>80</v>
      </c>
      <c r="B104" s="10">
        <v>0.3072037727060225</v>
      </c>
      <c r="C104" s="10">
        <v>-0.3072037727060225</v>
      </c>
    </row>
    <row r="105" spans="1:3">
      <c r="A105" s="10">
        <v>81</v>
      </c>
      <c r="B105" s="10">
        <v>0.19655416065765546</v>
      </c>
      <c r="C105" s="10">
        <v>-0.19655416065765546</v>
      </c>
    </row>
    <row r="106" spans="1:3">
      <c r="A106" s="10">
        <v>82</v>
      </c>
      <c r="B106" s="10">
        <v>0.3072037727060225</v>
      </c>
      <c r="C106" s="10">
        <v>0.6927962272939775</v>
      </c>
    </row>
    <row r="107" spans="1:3">
      <c r="A107" s="10">
        <v>83</v>
      </c>
      <c r="B107" s="10">
        <v>0.58013948242532787</v>
      </c>
      <c r="C107" s="10">
        <v>0.41986051757467213</v>
      </c>
    </row>
    <row r="108" spans="1:3">
      <c r="A108" s="10">
        <v>84</v>
      </c>
      <c r="B108" s="10">
        <v>0.14122935463347197</v>
      </c>
      <c r="C108" s="10">
        <v>-0.14122935463347197</v>
      </c>
    </row>
    <row r="109" spans="1:3">
      <c r="A109" s="10">
        <v>85</v>
      </c>
      <c r="B109" s="10">
        <v>0.3072037727060225</v>
      </c>
      <c r="C109" s="10">
        <v>0.6927962272939775</v>
      </c>
    </row>
    <row r="110" spans="1:3">
      <c r="A110" s="10">
        <v>86</v>
      </c>
      <c r="B110" s="10">
        <v>0.43168458626043538</v>
      </c>
      <c r="C110" s="10">
        <v>0.56831541373956462</v>
      </c>
    </row>
    <row r="111" spans="1:3">
      <c r="A111" s="10">
        <v>87</v>
      </c>
      <c r="B111" s="10">
        <v>0.19655416065765546</v>
      </c>
      <c r="C111" s="10">
        <v>-0.19655416065765546</v>
      </c>
    </row>
    <row r="112" spans="1:3">
      <c r="A112" s="10">
        <v>88</v>
      </c>
      <c r="B112" s="10">
        <v>0.14122935463347197</v>
      </c>
      <c r="C112" s="10">
        <v>-0.14122935463347197</v>
      </c>
    </row>
    <row r="113" spans="1:3">
      <c r="A113" s="10">
        <v>89</v>
      </c>
      <c r="B113" s="10">
        <v>8.5904548609288423E-2</v>
      </c>
      <c r="C113" s="10">
        <v>-8.5904548609288423E-2</v>
      </c>
    </row>
    <row r="114" spans="1:3">
      <c r="A114" s="10">
        <v>90</v>
      </c>
      <c r="B114" s="10">
        <v>0.41785338475438949</v>
      </c>
      <c r="C114" s="10">
        <v>0.58214661524561051</v>
      </c>
    </row>
    <row r="115" spans="1:3">
      <c r="A115" s="10">
        <v>91</v>
      </c>
      <c r="B115" s="10">
        <v>0.45934698927252715</v>
      </c>
      <c r="C115" s="10">
        <v>-0.45934698927252715</v>
      </c>
    </row>
    <row r="116" spans="1:3">
      <c r="A116" s="10">
        <v>92</v>
      </c>
      <c r="B116" s="10">
        <v>0.55063291921242996</v>
      </c>
      <c r="C116" s="10">
        <v>0.44936708078757004</v>
      </c>
    </row>
    <row r="117" spans="1:3">
      <c r="A117" s="10">
        <v>93</v>
      </c>
      <c r="B117" s="10">
        <v>0.55063291921242996</v>
      </c>
      <c r="C117" s="10">
        <v>-0.55063291921242996</v>
      </c>
    </row>
    <row r="118" spans="1:3">
      <c r="A118" s="10">
        <v>94</v>
      </c>
      <c r="B118" s="10">
        <v>0.3072037727060225</v>
      </c>
      <c r="C118" s="10">
        <v>-0.3072037727060225</v>
      </c>
    </row>
    <row r="119" spans="1:3">
      <c r="A119" s="10">
        <v>95</v>
      </c>
      <c r="B119" s="10">
        <v>0.44551578776648126</v>
      </c>
      <c r="C119" s="10">
        <v>0.55448421223351874</v>
      </c>
    </row>
    <row r="120" spans="1:3">
      <c r="A120" s="10">
        <v>96</v>
      </c>
      <c r="B120" s="10">
        <v>0.56538620081887891</v>
      </c>
      <c r="C120" s="10">
        <v>0.43461379918112109</v>
      </c>
    </row>
    <row r="121" spans="1:3">
      <c r="A121" s="10">
        <v>97</v>
      </c>
      <c r="B121" s="10">
        <v>0.53856205244351718</v>
      </c>
      <c r="C121" s="10">
        <v>-0.53856205244351718</v>
      </c>
    </row>
    <row r="122" spans="1:3">
      <c r="A122" s="10">
        <v>98</v>
      </c>
      <c r="B122" s="10">
        <v>0.50084059379066481</v>
      </c>
      <c r="C122" s="10">
        <v>-0.50084059379066481</v>
      </c>
    </row>
    <row r="123" spans="1:3">
      <c r="A123" s="10">
        <v>99</v>
      </c>
      <c r="B123" s="10">
        <v>0.41785338475438949</v>
      </c>
      <c r="C123" s="10">
        <v>0.58214661524561051</v>
      </c>
    </row>
    <row r="124" spans="1:3">
      <c r="A124" s="10">
        <v>100</v>
      </c>
      <c r="B124" s="10">
        <v>0.43168458626043538</v>
      </c>
      <c r="C124" s="10">
        <v>-0.43168458626043538</v>
      </c>
    </row>
    <row r="125" spans="1:3">
      <c r="A125" s="10">
        <v>101</v>
      </c>
      <c r="B125" s="10">
        <v>0.33486617571811422</v>
      </c>
      <c r="C125" s="10">
        <v>-0.33486617571811422</v>
      </c>
    </row>
    <row r="126" spans="1:3">
      <c r="A126" s="10">
        <v>102</v>
      </c>
      <c r="B126" s="10">
        <v>0.44551578776648126</v>
      </c>
      <c r="C126" s="10">
        <v>-0.44551578776648126</v>
      </c>
    </row>
    <row r="127" spans="1:3">
      <c r="A127" s="10">
        <v>103</v>
      </c>
      <c r="B127" s="10">
        <v>0.47317819077857304</v>
      </c>
      <c r="C127" s="10">
        <v>-0.47317819077857304</v>
      </c>
    </row>
    <row r="128" spans="1:3">
      <c r="A128" s="10">
        <v>104</v>
      </c>
      <c r="B128" s="10">
        <v>0.41785338475438949</v>
      </c>
      <c r="C128" s="10">
        <v>0.58214661524561051</v>
      </c>
    </row>
    <row r="129" spans="1:3">
      <c r="A129" s="10">
        <v>105</v>
      </c>
      <c r="B129" s="10">
        <v>0.362528578730206</v>
      </c>
      <c r="C129" s="10">
        <v>-0.362528578730206</v>
      </c>
    </row>
    <row r="130" spans="1:3">
      <c r="A130" s="10">
        <v>106</v>
      </c>
      <c r="B130" s="10">
        <v>0.33486617571811422</v>
      </c>
      <c r="C130" s="10">
        <v>0.66513382428188583</v>
      </c>
    </row>
    <row r="131" spans="1:3">
      <c r="A131" s="10">
        <v>107</v>
      </c>
      <c r="B131" s="10">
        <v>0.41785338475438949</v>
      </c>
      <c r="C131" s="10">
        <v>0.58214661524561051</v>
      </c>
    </row>
    <row r="132" spans="1:3">
      <c r="A132" s="10">
        <v>108</v>
      </c>
      <c r="B132" s="10">
        <v>0.50637307439308321</v>
      </c>
      <c r="C132" s="10">
        <v>0.49362692560691679</v>
      </c>
    </row>
    <row r="133" spans="1:3">
      <c r="A133" s="10">
        <v>109</v>
      </c>
      <c r="B133" s="10">
        <v>0.362528578730206</v>
      </c>
      <c r="C133" s="10">
        <v>-0.362528578730206</v>
      </c>
    </row>
    <row r="134" spans="1:3">
      <c r="A134" s="10">
        <v>110</v>
      </c>
      <c r="B134" s="10">
        <v>0.53956795800759327</v>
      </c>
      <c r="C134" s="10">
        <v>-0.53956795800759327</v>
      </c>
    </row>
    <row r="135" spans="1:3">
      <c r="A135" s="10">
        <v>111</v>
      </c>
      <c r="B135" s="10">
        <v>0.33486617571811422</v>
      </c>
      <c r="C135" s="10">
        <v>0.66513382428188583</v>
      </c>
    </row>
    <row r="136" spans="1:3">
      <c r="A136" s="10">
        <v>112</v>
      </c>
      <c r="B136" s="10">
        <v>0.14122935463347197</v>
      </c>
      <c r="C136" s="10">
        <v>-0.14122935463347197</v>
      </c>
    </row>
    <row r="137" spans="1:3">
      <c r="A137" s="10">
        <v>113</v>
      </c>
      <c r="B137" s="10">
        <v>0.43168458626043538</v>
      </c>
      <c r="C137" s="10">
        <v>0.56831541373956462</v>
      </c>
    </row>
    <row r="138" spans="1:3">
      <c r="A138" s="10">
        <v>114</v>
      </c>
      <c r="B138" s="10">
        <v>0.43168458626043538</v>
      </c>
      <c r="C138" s="10">
        <v>-0.43168458626043538</v>
      </c>
    </row>
    <row r="139" spans="1:3">
      <c r="A139" s="10">
        <v>115</v>
      </c>
      <c r="B139" s="10">
        <v>0.3072037727060225</v>
      </c>
      <c r="C139" s="10">
        <v>-0.3072037727060225</v>
      </c>
    </row>
    <row r="140" spans="1:3">
      <c r="A140" s="10">
        <v>116</v>
      </c>
      <c r="B140" s="10">
        <v>0.52850299680275659</v>
      </c>
      <c r="C140" s="10">
        <v>-0.52850299680275659</v>
      </c>
    </row>
    <row r="141" spans="1:3">
      <c r="A141" s="10">
        <v>117</v>
      </c>
      <c r="B141" s="10">
        <v>0.45934698927252715</v>
      </c>
      <c r="C141" s="10">
        <v>0.54065301072747285</v>
      </c>
    </row>
    <row r="142" spans="1:3">
      <c r="A142" s="10">
        <v>118</v>
      </c>
      <c r="B142" s="10">
        <v>0.41785338475438949</v>
      </c>
      <c r="C142" s="10">
        <v>-0.41785338475438949</v>
      </c>
    </row>
    <row r="143" spans="1:3">
      <c r="A143" s="10">
        <v>119</v>
      </c>
      <c r="B143" s="10">
        <v>0.39019098174229777</v>
      </c>
      <c r="C143" s="10">
        <v>-0.39019098174229777</v>
      </c>
    </row>
    <row r="144" spans="1:3">
      <c r="A144" s="10">
        <v>120</v>
      </c>
      <c r="B144" s="10">
        <v>0.58382780282694002</v>
      </c>
      <c r="C144" s="10">
        <v>0.41617219717305998</v>
      </c>
    </row>
    <row r="145" spans="1:3">
      <c r="A145" s="10">
        <v>121</v>
      </c>
      <c r="B145" s="10">
        <v>0.25187896668183896</v>
      </c>
      <c r="C145" s="10">
        <v>-0.25187896668183896</v>
      </c>
    </row>
    <row r="146" spans="1:3">
      <c r="A146" s="10">
        <v>122</v>
      </c>
      <c r="B146" s="10">
        <v>0.41785338475438949</v>
      </c>
      <c r="C146" s="10">
        <v>0.58214661524561051</v>
      </c>
    </row>
    <row r="147" spans="1:3">
      <c r="A147" s="10">
        <v>123</v>
      </c>
      <c r="B147" s="10">
        <v>0.3072037727060225</v>
      </c>
      <c r="C147" s="10">
        <v>-0.3072037727060225</v>
      </c>
    </row>
    <row r="148" spans="1:3">
      <c r="A148" s="10">
        <v>124</v>
      </c>
      <c r="B148" s="10">
        <v>0.44551578776648126</v>
      </c>
      <c r="C148" s="10">
        <v>0.55448421223351874</v>
      </c>
    </row>
    <row r="149" spans="1:3">
      <c r="A149" s="10">
        <v>125</v>
      </c>
      <c r="B149" s="10">
        <v>0.41785338475438949</v>
      </c>
      <c r="C149" s="10">
        <v>0.58214661524561051</v>
      </c>
    </row>
    <row r="150" spans="1:3">
      <c r="A150" s="10">
        <v>126</v>
      </c>
      <c r="B150" s="10">
        <v>0.50084059379066481</v>
      </c>
      <c r="C150" s="10">
        <v>-0.50084059379066481</v>
      </c>
    </row>
    <row r="151" spans="1:3">
      <c r="A151" s="10">
        <v>127</v>
      </c>
      <c r="B151" s="10">
        <v>0.45934698927252715</v>
      </c>
      <c r="C151" s="10">
        <v>-0.45934698927252715</v>
      </c>
    </row>
    <row r="152" spans="1:3">
      <c r="A152" s="10">
        <v>128</v>
      </c>
      <c r="B152" s="10">
        <v>0.3072037727060225</v>
      </c>
      <c r="C152" s="10">
        <v>-0.3072037727060225</v>
      </c>
    </row>
    <row r="153" spans="1:3">
      <c r="A153" s="10">
        <v>129</v>
      </c>
      <c r="B153" s="10">
        <v>0.52850299680275659</v>
      </c>
      <c r="C153" s="10">
        <v>0.47149700319724341</v>
      </c>
    </row>
    <row r="154" spans="1:3">
      <c r="A154" s="10">
        <v>130</v>
      </c>
      <c r="B154" s="10">
        <v>0.56538620081887891</v>
      </c>
      <c r="C154" s="10">
        <v>0.43461379918112109</v>
      </c>
    </row>
    <row r="155" spans="1:3">
      <c r="A155" s="10">
        <v>131</v>
      </c>
      <c r="B155" s="10">
        <v>0.54694459881081769</v>
      </c>
      <c r="C155" s="10">
        <v>0.45305540118918231</v>
      </c>
    </row>
    <row r="156" spans="1:3">
      <c r="A156" s="10">
        <v>132</v>
      </c>
      <c r="B156" s="10">
        <v>0.45934698927252715</v>
      </c>
      <c r="C156" s="10">
        <v>-0.45934698927252715</v>
      </c>
    </row>
    <row r="157" spans="1:3">
      <c r="A157" s="10">
        <v>133</v>
      </c>
      <c r="B157" s="10">
        <v>8.5904548609288423E-2</v>
      </c>
      <c r="C157" s="10">
        <v>-8.5904548609288423E-2</v>
      </c>
    </row>
    <row r="158" spans="1:3">
      <c r="A158" s="10">
        <v>134</v>
      </c>
      <c r="B158" s="10">
        <v>0.59891638628808097</v>
      </c>
      <c r="C158" s="10">
        <v>-0.59891638628808097</v>
      </c>
    </row>
    <row r="159" spans="1:3">
      <c r="A159" s="10">
        <v>135</v>
      </c>
      <c r="B159" s="10">
        <v>0.25187896668183896</v>
      </c>
      <c r="C159" s="10">
        <v>-0.25187896668183896</v>
      </c>
    </row>
    <row r="160" spans="1:3">
      <c r="A160" s="10">
        <v>136</v>
      </c>
      <c r="B160" s="10">
        <v>0.19655416065765546</v>
      </c>
      <c r="C160" s="10">
        <v>0.80344583934234448</v>
      </c>
    </row>
    <row r="161" spans="1:3">
      <c r="A161" s="10">
        <v>137</v>
      </c>
      <c r="B161" s="10">
        <v>0.48700939228461892</v>
      </c>
      <c r="C161" s="10">
        <v>-0.48700939228461892</v>
      </c>
    </row>
    <row r="162" spans="1:3">
      <c r="A162" s="10">
        <v>138</v>
      </c>
      <c r="B162" s="10">
        <v>0.25187896668183896</v>
      </c>
      <c r="C162" s="10">
        <v>-0.25187896668183896</v>
      </c>
    </row>
    <row r="163" spans="1:3">
      <c r="A163" s="10">
        <v>139</v>
      </c>
      <c r="B163" s="10">
        <v>0.47317819077857304</v>
      </c>
      <c r="C163" s="10">
        <v>0.52682180922142696</v>
      </c>
    </row>
    <row r="164" spans="1:3">
      <c r="A164" s="10">
        <v>140</v>
      </c>
      <c r="B164" s="10">
        <v>0.44551578776648126</v>
      </c>
      <c r="C164" s="10">
        <v>0.55448421223351874</v>
      </c>
    </row>
    <row r="165" spans="1:3">
      <c r="A165" s="10">
        <v>141</v>
      </c>
      <c r="B165" s="10">
        <v>0.41785338475438949</v>
      </c>
      <c r="C165" s="10">
        <v>-0.41785338475438949</v>
      </c>
    </row>
    <row r="166" spans="1:3">
      <c r="A166" s="10">
        <v>142</v>
      </c>
      <c r="B166" s="10">
        <v>0.47317819077857304</v>
      </c>
      <c r="C166" s="10">
        <v>0.52682180922142696</v>
      </c>
    </row>
    <row r="167" spans="1:3">
      <c r="A167" s="10">
        <v>143</v>
      </c>
      <c r="B167" s="10">
        <v>0.51743803559791979</v>
      </c>
      <c r="C167" s="10">
        <v>-0.51743803559791979</v>
      </c>
    </row>
    <row r="168" spans="1:3">
      <c r="A168" s="10">
        <v>144</v>
      </c>
      <c r="B168" s="10">
        <v>0.33486617571811422</v>
      </c>
      <c r="C168" s="10">
        <v>0.66513382428188583</v>
      </c>
    </row>
    <row r="169" spans="1:3">
      <c r="A169" s="10">
        <v>145</v>
      </c>
      <c r="B169" s="10">
        <v>0.41785338475438949</v>
      </c>
      <c r="C169" s="10">
        <v>-0.41785338475438949</v>
      </c>
    </row>
    <row r="170" spans="1:3">
      <c r="A170" s="10">
        <v>146</v>
      </c>
      <c r="B170" s="10">
        <v>0.53956795800759327</v>
      </c>
      <c r="C170" s="10">
        <v>0.46043204199240673</v>
      </c>
    </row>
    <row r="171" spans="1:3">
      <c r="A171" s="10">
        <v>147</v>
      </c>
      <c r="B171" s="10">
        <v>0.41785338475438949</v>
      </c>
      <c r="C171" s="10">
        <v>0.58214661524561051</v>
      </c>
    </row>
    <row r="172" spans="1:3">
      <c r="A172" s="10">
        <v>148</v>
      </c>
      <c r="B172" s="10">
        <v>0.3072037727060225</v>
      </c>
      <c r="C172" s="10">
        <v>-0.3072037727060225</v>
      </c>
    </row>
    <row r="173" spans="1:3">
      <c r="A173" s="10">
        <v>149</v>
      </c>
      <c r="B173" s="10">
        <v>0.55868016372503848</v>
      </c>
      <c r="C173" s="10">
        <v>-0.55868016372503848</v>
      </c>
    </row>
    <row r="174" spans="1:3">
      <c r="A174" s="10">
        <v>150</v>
      </c>
      <c r="B174" s="10">
        <v>0.47317819077857304</v>
      </c>
      <c r="C174" s="10">
        <v>0.52682180922142696</v>
      </c>
    </row>
    <row r="175" spans="1:3">
      <c r="A175" s="10">
        <v>151</v>
      </c>
      <c r="B175" s="10">
        <v>0.41785338475438949</v>
      </c>
      <c r="C175" s="10">
        <v>-0.41785338475438949</v>
      </c>
    </row>
    <row r="176" spans="1:3">
      <c r="A176" s="10">
        <v>152</v>
      </c>
      <c r="B176" s="10">
        <v>0.44551578776648126</v>
      </c>
      <c r="C176" s="10">
        <v>0.55448421223351874</v>
      </c>
    </row>
    <row r="177" spans="1:3">
      <c r="A177" s="10">
        <v>153</v>
      </c>
      <c r="B177" s="10">
        <v>0.3072037727060225</v>
      </c>
      <c r="C177" s="10">
        <v>-0.3072037727060225</v>
      </c>
    </row>
    <row r="178" spans="1:3">
      <c r="A178" s="10">
        <v>154</v>
      </c>
      <c r="B178" s="10">
        <v>0.3072037727060225</v>
      </c>
      <c r="C178" s="10">
        <v>-0.3072037727060225</v>
      </c>
    </row>
    <row r="179" spans="1:3">
      <c r="A179" s="10">
        <v>155</v>
      </c>
      <c r="B179" s="10">
        <v>0.39019098174229777</v>
      </c>
      <c r="C179" s="10">
        <v>0.60980901825770228</v>
      </c>
    </row>
    <row r="180" spans="1:3">
      <c r="A180" s="10">
        <v>156</v>
      </c>
      <c r="B180" s="10">
        <v>0.41785338475438949</v>
      </c>
      <c r="C180" s="10">
        <v>-0.41785338475438949</v>
      </c>
    </row>
    <row r="181" spans="1:3">
      <c r="A181" s="10">
        <v>157</v>
      </c>
      <c r="B181" s="10">
        <v>0.14122935463347197</v>
      </c>
      <c r="C181" s="10">
        <v>-0.14122935463347197</v>
      </c>
    </row>
    <row r="182" spans="1:3">
      <c r="A182" s="10">
        <v>158</v>
      </c>
      <c r="B182" s="10">
        <v>0.55063291921242996</v>
      </c>
      <c r="C182" s="10">
        <v>0.44936708078757004</v>
      </c>
    </row>
    <row r="183" spans="1:3">
      <c r="A183" s="10">
        <v>159</v>
      </c>
      <c r="B183" s="10">
        <v>0.39019098174229777</v>
      </c>
      <c r="C183" s="10">
        <v>-0.39019098174229777</v>
      </c>
    </row>
    <row r="184" spans="1:3">
      <c r="A184" s="10">
        <v>160</v>
      </c>
      <c r="B184" s="10">
        <v>0.25187896668183896</v>
      </c>
      <c r="C184" s="10">
        <v>-0.25187896668183896</v>
      </c>
    </row>
    <row r="185" spans="1:3">
      <c r="A185" s="10">
        <v>161</v>
      </c>
      <c r="B185" s="10">
        <v>0.19655416065765546</v>
      </c>
      <c r="C185" s="10">
        <v>0.80344583934234448</v>
      </c>
    </row>
    <row r="186" spans="1:3">
      <c r="A186" s="10">
        <v>162</v>
      </c>
      <c r="B186" s="10">
        <v>0.51743803559791979</v>
      </c>
      <c r="C186" s="10">
        <v>0.48256196440208021</v>
      </c>
    </row>
    <row r="187" spans="1:3">
      <c r="A187" s="10">
        <v>163</v>
      </c>
      <c r="B187" s="10">
        <v>0.57592425910919953</v>
      </c>
      <c r="C187" s="10">
        <v>-0.57592425910919953</v>
      </c>
    </row>
    <row r="188" spans="1:3">
      <c r="A188" s="10">
        <v>164</v>
      </c>
      <c r="B188" s="10">
        <v>0.50084059379066481</v>
      </c>
      <c r="C188" s="10">
        <v>0.49915940620933519</v>
      </c>
    </row>
    <row r="189" spans="1:3">
      <c r="A189" s="10">
        <v>165</v>
      </c>
      <c r="B189" s="10">
        <v>0.33486617571811422</v>
      </c>
      <c r="C189" s="10">
        <v>0.66513382428188583</v>
      </c>
    </row>
    <row r="190" spans="1:3">
      <c r="A190" s="10">
        <v>166</v>
      </c>
      <c r="B190" s="10">
        <v>0.27032056868990012</v>
      </c>
      <c r="C190" s="10">
        <v>-0.27032056868990012</v>
      </c>
    </row>
    <row r="191" spans="1:3">
      <c r="A191" s="10">
        <v>167</v>
      </c>
      <c r="B191" s="10">
        <v>0.41785338475438949</v>
      </c>
      <c r="C191" s="10">
        <v>0.58214661524561051</v>
      </c>
    </row>
    <row r="192" spans="1:3">
      <c r="A192" s="10">
        <v>168</v>
      </c>
      <c r="B192" s="10">
        <v>0.3072037727060225</v>
      </c>
      <c r="C192" s="10">
        <v>-0.3072037727060225</v>
      </c>
    </row>
    <row r="193" spans="1:3">
      <c r="A193" s="10">
        <v>169</v>
      </c>
      <c r="B193" s="10">
        <v>0.19655416065765546</v>
      </c>
      <c r="C193" s="10">
        <v>0.80344583934234448</v>
      </c>
    </row>
    <row r="194" spans="1:3">
      <c r="A194" s="10">
        <v>170</v>
      </c>
      <c r="B194" s="10">
        <v>0.51743803559791979</v>
      </c>
      <c r="C194" s="10">
        <v>0.48256196440208021</v>
      </c>
    </row>
    <row r="195" spans="1:3">
      <c r="A195" s="10">
        <v>171</v>
      </c>
      <c r="B195" s="10">
        <v>0.41785338475438949</v>
      </c>
      <c r="C195" s="10">
        <v>-0.41785338475438949</v>
      </c>
    </row>
    <row r="196" spans="1:3">
      <c r="A196" s="10">
        <v>172</v>
      </c>
      <c r="B196" s="10">
        <v>0.362528578730206</v>
      </c>
      <c r="C196" s="10">
        <v>-0.362528578730206</v>
      </c>
    </row>
    <row r="197" spans="1:3">
      <c r="A197" s="10">
        <v>173</v>
      </c>
      <c r="B197" s="10">
        <v>3.0579742585104874E-2</v>
      </c>
      <c r="C197" s="10">
        <v>0.96942025741489513</v>
      </c>
    </row>
    <row r="198" spans="1:3">
      <c r="A198" s="10">
        <v>174</v>
      </c>
      <c r="B198" s="10">
        <v>0.41785338475438949</v>
      </c>
      <c r="C198" s="10">
        <v>0.58214661524561051</v>
      </c>
    </row>
    <row r="199" spans="1:3">
      <c r="A199" s="10">
        <v>175</v>
      </c>
      <c r="B199" s="10">
        <v>0.19655416065765546</v>
      </c>
      <c r="C199" s="10">
        <v>-0.19655416065765546</v>
      </c>
    </row>
    <row r="200" spans="1:3">
      <c r="A200" s="10">
        <v>176</v>
      </c>
      <c r="B200" s="10">
        <v>0.14122935463347197</v>
      </c>
      <c r="C200" s="10">
        <v>-0.14122935463347197</v>
      </c>
    </row>
    <row r="201" spans="1:3">
      <c r="A201" s="10">
        <v>177</v>
      </c>
      <c r="B201" s="10">
        <v>0.27032056868990012</v>
      </c>
      <c r="C201" s="10">
        <v>-0.27032056868990012</v>
      </c>
    </row>
    <row r="202" spans="1:3">
      <c r="A202" s="10">
        <v>178</v>
      </c>
      <c r="B202" s="10">
        <v>0.47317819077857304</v>
      </c>
      <c r="C202" s="10">
        <v>-0.47317819077857304</v>
      </c>
    </row>
    <row r="203" spans="1:3">
      <c r="A203" s="10">
        <v>179</v>
      </c>
      <c r="B203" s="10">
        <v>0.362528578730206</v>
      </c>
      <c r="C203" s="10">
        <v>-0.362528578730206</v>
      </c>
    </row>
    <row r="204" spans="1:3">
      <c r="A204" s="10">
        <v>180</v>
      </c>
      <c r="B204" s="10">
        <v>0.57106053989828232</v>
      </c>
      <c r="C204" s="10">
        <v>0.42893946010171768</v>
      </c>
    </row>
    <row r="205" spans="1:3">
      <c r="A205" s="10">
        <v>181</v>
      </c>
      <c r="B205" s="10">
        <v>0.362528578730206</v>
      </c>
      <c r="C205" s="10">
        <v>-0.362528578730206</v>
      </c>
    </row>
    <row r="206" spans="1:3">
      <c r="A206" s="10">
        <v>182</v>
      </c>
      <c r="B206" s="10">
        <v>-8.0069869463262111E-2</v>
      </c>
      <c r="C206" s="10">
        <v>8.0069869463262111E-2</v>
      </c>
    </row>
    <row r="207" spans="1:3">
      <c r="A207" s="10">
        <v>183</v>
      </c>
      <c r="B207" s="10">
        <v>0.55868016372503848</v>
      </c>
      <c r="C207" s="10">
        <v>-0.55868016372503848</v>
      </c>
    </row>
    <row r="208" spans="1:3">
      <c r="A208" s="10">
        <v>184</v>
      </c>
      <c r="B208" s="10">
        <v>0.33486617571811422</v>
      </c>
      <c r="C208" s="10">
        <v>-0.33486617571811422</v>
      </c>
    </row>
    <row r="209" spans="1:3">
      <c r="A209" s="10">
        <v>185</v>
      </c>
      <c r="B209" s="10">
        <v>0.44551578776648126</v>
      </c>
      <c r="C209" s="10">
        <v>0.55448421223351874</v>
      </c>
    </row>
    <row r="210" spans="1:3">
      <c r="A210" s="10">
        <v>186</v>
      </c>
      <c r="B210" s="10">
        <v>0.45934698927252715</v>
      </c>
      <c r="C210" s="10">
        <v>-0.45934698927252715</v>
      </c>
    </row>
    <row r="211" spans="1:3">
      <c r="A211" s="10">
        <v>187</v>
      </c>
      <c r="B211" s="10">
        <v>0.3072037727060225</v>
      </c>
      <c r="C211" s="10">
        <v>-0.3072037727060225</v>
      </c>
    </row>
    <row r="212" spans="1:3">
      <c r="A212" s="10">
        <v>188</v>
      </c>
      <c r="B212" s="10">
        <v>0.45934698927252715</v>
      </c>
      <c r="C212" s="10">
        <v>0.54065301072747285</v>
      </c>
    </row>
    <row r="213" spans="1:3">
      <c r="A213" s="10">
        <v>189</v>
      </c>
      <c r="B213" s="10">
        <v>0.33486617571811422</v>
      </c>
      <c r="C213" s="10">
        <v>0.66513382428188583</v>
      </c>
    </row>
    <row r="214" spans="1:3">
      <c r="A214" s="10">
        <v>190</v>
      </c>
      <c r="B214" s="10">
        <v>0.25187896668183896</v>
      </c>
      <c r="C214" s="10">
        <v>-0.25187896668183896</v>
      </c>
    </row>
    <row r="215" spans="1:3">
      <c r="A215" s="10">
        <v>191</v>
      </c>
      <c r="B215" s="10">
        <v>0.45934698927252715</v>
      </c>
      <c r="C215" s="10">
        <v>0.54065301072747285</v>
      </c>
    </row>
    <row r="216" spans="1:3">
      <c r="A216" s="10">
        <v>192</v>
      </c>
      <c r="B216" s="10">
        <v>0.62334552141564259</v>
      </c>
      <c r="C216" s="10">
        <v>0.37665447858435741</v>
      </c>
    </row>
    <row r="217" spans="1:3">
      <c r="A217" s="10">
        <v>193</v>
      </c>
      <c r="B217" s="10">
        <v>0.44551578776648126</v>
      </c>
      <c r="C217" s="10">
        <v>-0.44551578776648126</v>
      </c>
    </row>
    <row r="218" spans="1:3">
      <c r="A218" s="10">
        <v>194</v>
      </c>
      <c r="B218" s="10">
        <v>0.14122935463347197</v>
      </c>
      <c r="C218" s="10">
        <v>-0.14122935463347197</v>
      </c>
    </row>
    <row r="219" spans="1:3">
      <c r="A219" s="10">
        <v>195</v>
      </c>
      <c r="B219" s="10">
        <v>0.33486617571811422</v>
      </c>
      <c r="C219" s="10">
        <v>-0.33486617571811422</v>
      </c>
    </row>
    <row r="220" spans="1:3">
      <c r="A220" s="10">
        <v>196</v>
      </c>
      <c r="B220" s="10">
        <v>0.3072037727060225</v>
      </c>
      <c r="C220" s="10">
        <v>0.6927962272939775</v>
      </c>
    </row>
    <row r="221" spans="1:3">
      <c r="A221" s="10">
        <v>197</v>
      </c>
      <c r="B221" s="10">
        <v>0.41785338475438949</v>
      </c>
      <c r="C221" s="10">
        <v>-0.41785338475438949</v>
      </c>
    </row>
    <row r="222" spans="1:3">
      <c r="A222" s="10">
        <v>198</v>
      </c>
      <c r="B222" s="10">
        <v>0.55063291921242996</v>
      </c>
      <c r="C222" s="10">
        <v>0.44936708078757004</v>
      </c>
    </row>
    <row r="223" spans="1:3">
      <c r="A223" s="10">
        <v>199</v>
      </c>
      <c r="B223" s="10">
        <v>0.362528578730206</v>
      </c>
      <c r="C223" s="10">
        <v>-0.362528578730206</v>
      </c>
    </row>
    <row r="224" spans="1:3">
      <c r="A224" s="10">
        <v>200</v>
      </c>
      <c r="B224" s="10">
        <v>0.3072037727060225</v>
      </c>
      <c r="C224" s="10">
        <v>-0.3072037727060225</v>
      </c>
    </row>
    <row r="225" spans="1:3">
      <c r="A225" s="10">
        <v>201</v>
      </c>
      <c r="B225" s="10">
        <v>0.50084059379066481</v>
      </c>
      <c r="C225" s="10">
        <v>-0.50084059379066481</v>
      </c>
    </row>
    <row r="226" spans="1:3">
      <c r="A226" s="10">
        <v>202</v>
      </c>
      <c r="B226" s="10">
        <v>0.52850299680275659</v>
      </c>
      <c r="C226" s="10">
        <v>0.47149700319724341</v>
      </c>
    </row>
    <row r="227" spans="1:3">
      <c r="A227" s="10">
        <v>203</v>
      </c>
      <c r="B227" s="10">
        <v>0.52850299680275659</v>
      </c>
      <c r="C227" s="10">
        <v>0.47149700319724341</v>
      </c>
    </row>
    <row r="228" spans="1:3">
      <c r="A228" s="10">
        <v>204</v>
      </c>
      <c r="B228" s="10">
        <v>0.19655416065765546</v>
      </c>
      <c r="C228" s="10">
        <v>-0.19655416065765546</v>
      </c>
    </row>
    <row r="229" spans="1:3">
      <c r="A229" s="10">
        <v>205</v>
      </c>
      <c r="B229" s="10">
        <v>0.43168458626043538</v>
      </c>
      <c r="C229" s="10">
        <v>-0.43168458626043538</v>
      </c>
    </row>
    <row r="230" spans="1:3">
      <c r="A230" s="10">
        <v>206</v>
      </c>
      <c r="B230" s="10">
        <v>0.362528578730206</v>
      </c>
      <c r="C230" s="10">
        <v>-0.362528578730206</v>
      </c>
    </row>
    <row r="231" spans="1:3">
      <c r="A231" s="10">
        <v>207</v>
      </c>
      <c r="B231" s="10">
        <v>0.41785338475438949</v>
      </c>
      <c r="C231" s="10">
        <v>0.58214661524561051</v>
      </c>
    </row>
    <row r="232" spans="1:3">
      <c r="A232" s="10">
        <v>208</v>
      </c>
      <c r="B232" s="10">
        <v>0.53856205244351718</v>
      </c>
      <c r="C232" s="10">
        <v>0.46143794755648282</v>
      </c>
    </row>
    <row r="233" spans="1:3">
      <c r="A233" s="10">
        <v>209</v>
      </c>
      <c r="B233" s="10">
        <v>0.3072037727060225</v>
      </c>
      <c r="C233" s="10">
        <v>-0.3072037727060225</v>
      </c>
    </row>
    <row r="234" spans="1:3">
      <c r="A234" s="10">
        <v>210</v>
      </c>
      <c r="B234" s="10">
        <v>0.55063291921242996</v>
      </c>
      <c r="C234" s="10">
        <v>-0.55063291921242996</v>
      </c>
    </row>
    <row r="235" spans="1:3">
      <c r="A235" s="10">
        <v>211</v>
      </c>
      <c r="B235" s="10">
        <v>0.3072037727060225</v>
      </c>
      <c r="C235" s="10">
        <v>-0.3072037727060225</v>
      </c>
    </row>
    <row r="236" spans="1:3">
      <c r="A236" s="10">
        <v>212</v>
      </c>
      <c r="B236" s="10">
        <v>0.44551578776648126</v>
      </c>
      <c r="C236" s="10">
        <v>-0.44551578776648126</v>
      </c>
    </row>
    <row r="237" spans="1:3">
      <c r="A237" s="10">
        <v>213</v>
      </c>
      <c r="B237" s="10">
        <v>0.19655416065765546</v>
      </c>
      <c r="C237" s="10">
        <v>-0.19655416065765546</v>
      </c>
    </row>
    <row r="238" spans="1:3">
      <c r="A238" s="10">
        <v>214</v>
      </c>
      <c r="B238" s="10">
        <v>0.33486617571811422</v>
      </c>
      <c r="C238" s="10">
        <v>0.66513382428188583</v>
      </c>
    </row>
    <row r="239" spans="1:3">
      <c r="A239" s="10">
        <v>215</v>
      </c>
      <c r="B239" s="10">
        <v>0.362528578730206</v>
      </c>
      <c r="C239" s="10">
        <v>-0.362528578730206</v>
      </c>
    </row>
    <row r="240" spans="1:3">
      <c r="A240" s="10">
        <v>216</v>
      </c>
      <c r="B240" s="10">
        <v>0.50637307439308321</v>
      </c>
      <c r="C240" s="10">
        <v>-0.50637307439308321</v>
      </c>
    </row>
    <row r="241" spans="1:3">
      <c r="A241" s="10">
        <v>217</v>
      </c>
      <c r="B241" s="10">
        <v>0.44551578776648126</v>
      </c>
      <c r="C241" s="10">
        <v>-0.44551578776648126</v>
      </c>
    </row>
    <row r="242" spans="1:3">
      <c r="A242" s="10">
        <v>218</v>
      </c>
      <c r="B242" s="10">
        <v>0.57592425910919953</v>
      </c>
      <c r="C242" s="10">
        <v>-0.57592425910919953</v>
      </c>
    </row>
    <row r="243" spans="1:3">
      <c r="A243" s="10">
        <v>219</v>
      </c>
      <c r="B243" s="10">
        <v>0.39019098174229777</v>
      </c>
      <c r="C243" s="10">
        <v>0.60980901825770228</v>
      </c>
    </row>
    <row r="244" spans="1:3">
      <c r="A244" s="10">
        <v>220</v>
      </c>
      <c r="B244" s="10">
        <v>0.48700939228461892</v>
      </c>
      <c r="C244" s="10">
        <v>-0.48700939228461892</v>
      </c>
    </row>
    <row r="245" spans="1:3">
      <c r="A245" s="10">
        <v>221</v>
      </c>
      <c r="B245" s="10">
        <v>0.55868016372503848</v>
      </c>
      <c r="C245" s="10">
        <v>-0.55868016372503848</v>
      </c>
    </row>
    <row r="246" spans="1:3">
      <c r="A246" s="10">
        <v>222</v>
      </c>
      <c r="B246" s="10">
        <v>0.3072037727060225</v>
      </c>
      <c r="C246" s="10">
        <v>-0.3072037727060225</v>
      </c>
    </row>
    <row r="247" spans="1:3">
      <c r="A247" s="10">
        <v>223</v>
      </c>
      <c r="B247" s="10">
        <v>0.39019098174229777</v>
      </c>
      <c r="C247" s="10">
        <v>0.60980901825770228</v>
      </c>
    </row>
    <row r="248" spans="1:3">
      <c r="A248" s="10">
        <v>224</v>
      </c>
      <c r="B248" s="10">
        <v>0.47317819077857304</v>
      </c>
      <c r="C248" s="10">
        <v>0.52682180922142696</v>
      </c>
    </row>
    <row r="249" spans="1:3">
      <c r="A249" s="10">
        <v>225</v>
      </c>
      <c r="B249" s="10">
        <v>0.3072037727060225</v>
      </c>
      <c r="C249" s="10">
        <v>-0.3072037727060225</v>
      </c>
    </row>
    <row r="250" spans="1:3">
      <c r="A250" s="10">
        <v>226</v>
      </c>
      <c r="B250" s="10">
        <v>0.41785338475438949</v>
      </c>
      <c r="C250" s="10">
        <v>-0.41785338475438949</v>
      </c>
    </row>
    <row r="251" spans="1:3">
      <c r="A251" s="10">
        <v>227</v>
      </c>
      <c r="B251" s="10">
        <v>0.362528578730206</v>
      </c>
      <c r="C251" s="10">
        <v>-0.362528578730206</v>
      </c>
    </row>
    <row r="252" spans="1:3">
      <c r="A252" s="10">
        <v>228</v>
      </c>
      <c r="B252" s="10">
        <v>0.25187896668183896</v>
      </c>
      <c r="C252" s="10">
        <v>0.74812103331816104</v>
      </c>
    </row>
    <row r="253" spans="1:3">
      <c r="A253" s="10">
        <v>229</v>
      </c>
      <c r="B253" s="10">
        <v>0.39019098174229777</v>
      </c>
      <c r="C253" s="10">
        <v>0.60980901825770228</v>
      </c>
    </row>
    <row r="254" spans="1:3">
      <c r="A254" s="10">
        <v>230</v>
      </c>
      <c r="B254" s="10">
        <v>0.43168458626043538</v>
      </c>
      <c r="C254" s="10">
        <v>-0.43168458626043538</v>
      </c>
    </row>
    <row r="255" spans="1:3">
      <c r="A255" s="10">
        <v>231</v>
      </c>
      <c r="B255" s="10">
        <v>0.41785338475438949</v>
      </c>
      <c r="C255" s="10">
        <v>-0.41785338475438949</v>
      </c>
    </row>
    <row r="256" spans="1:3">
      <c r="A256" s="10">
        <v>232</v>
      </c>
      <c r="B256" s="10">
        <v>0.3072037727060225</v>
      </c>
      <c r="C256" s="10">
        <v>-0.3072037727060225</v>
      </c>
    </row>
    <row r="257" spans="1:3">
      <c r="A257" s="10">
        <v>233</v>
      </c>
      <c r="B257" s="10">
        <v>0.47317819077857304</v>
      </c>
      <c r="C257" s="10">
        <v>0.52682180922142696</v>
      </c>
    </row>
    <row r="258" spans="1:3">
      <c r="A258" s="10">
        <v>234</v>
      </c>
      <c r="B258" s="10">
        <v>0.6114902058390318</v>
      </c>
      <c r="C258" s="10">
        <v>0.3885097941609682</v>
      </c>
    </row>
    <row r="259" spans="1:3">
      <c r="A259" s="10">
        <v>235</v>
      </c>
      <c r="B259" s="10">
        <v>0.41785338475438949</v>
      </c>
      <c r="C259" s="10">
        <v>-0.41785338475438949</v>
      </c>
    </row>
    <row r="260" spans="1:3">
      <c r="A260" s="10">
        <v>236</v>
      </c>
      <c r="B260" s="10">
        <v>0.19655416065765546</v>
      </c>
      <c r="C260" s="10">
        <v>0.80344583934234448</v>
      </c>
    </row>
    <row r="261" spans="1:3">
      <c r="A261" s="10">
        <v>237</v>
      </c>
      <c r="B261" s="10">
        <v>0.14122935463347197</v>
      </c>
      <c r="C261" s="10">
        <v>-0.14122935463347197</v>
      </c>
    </row>
    <row r="262" spans="1:3">
      <c r="A262" s="10">
        <v>238</v>
      </c>
      <c r="B262" s="10">
        <v>0.39019098174229777</v>
      </c>
      <c r="C262" s="10">
        <v>0.60980901825770228</v>
      </c>
    </row>
    <row r="263" spans="1:3">
      <c r="A263" s="10">
        <v>239</v>
      </c>
      <c r="B263" s="10">
        <v>0.55868016372503848</v>
      </c>
      <c r="C263" s="10">
        <v>-0.55868016372503848</v>
      </c>
    </row>
    <row r="264" spans="1:3">
      <c r="A264" s="10">
        <v>240</v>
      </c>
      <c r="B264" s="10">
        <v>0.19655416065765546</v>
      </c>
      <c r="C264" s="10">
        <v>-0.19655416065765546</v>
      </c>
    </row>
    <row r="265" spans="1:3">
      <c r="A265" s="10">
        <v>241</v>
      </c>
      <c r="B265" s="10">
        <v>0.14122935463347197</v>
      </c>
      <c r="C265" s="10">
        <v>-0.14122935463347197</v>
      </c>
    </row>
    <row r="266" spans="1:3">
      <c r="A266" s="10">
        <v>242</v>
      </c>
      <c r="B266" s="10">
        <v>0.47317819077857304</v>
      </c>
      <c r="C266" s="10">
        <v>0.52682180922142696</v>
      </c>
    </row>
    <row r="267" spans="1:3">
      <c r="A267" s="10">
        <v>243</v>
      </c>
      <c r="B267" s="10">
        <v>0.63915260885112357</v>
      </c>
      <c r="C267" s="10">
        <v>-0.63915260885112357</v>
      </c>
    </row>
    <row r="268" spans="1:3">
      <c r="A268" s="10">
        <v>244</v>
      </c>
      <c r="B268" s="10">
        <v>0.25187896668183896</v>
      </c>
      <c r="C268" s="10">
        <v>0.74812103331816104</v>
      </c>
    </row>
    <row r="269" spans="1:3">
      <c r="A269" s="10">
        <v>245</v>
      </c>
      <c r="B269" s="10">
        <v>0.47317819077857304</v>
      </c>
      <c r="C269" s="10">
        <v>-0.47317819077857304</v>
      </c>
    </row>
    <row r="270" spans="1:3">
      <c r="A270" s="10">
        <v>246</v>
      </c>
      <c r="B270" s="10">
        <v>0.48700939228461892</v>
      </c>
      <c r="C270" s="10">
        <v>-0.48700939228461892</v>
      </c>
    </row>
    <row r="271" spans="1:3">
      <c r="A271" s="10">
        <v>247</v>
      </c>
      <c r="B271" s="10">
        <v>0.25187896668183896</v>
      </c>
      <c r="C271" s="10">
        <v>-0.25187896668183896</v>
      </c>
    </row>
    <row r="272" spans="1:3">
      <c r="A272" s="10">
        <v>248</v>
      </c>
      <c r="B272" s="10">
        <v>0.19655416065765546</v>
      </c>
      <c r="C272" s="10">
        <v>-0.19655416065765546</v>
      </c>
    </row>
    <row r="273" spans="1:3">
      <c r="A273" s="10">
        <v>249</v>
      </c>
      <c r="B273" s="10">
        <v>0.41785338475438949</v>
      </c>
      <c r="C273" s="10">
        <v>0.58214661524561051</v>
      </c>
    </row>
    <row r="274" spans="1:3">
      <c r="A274" s="10">
        <v>250</v>
      </c>
      <c r="B274" s="10">
        <v>0.19655416065765546</v>
      </c>
      <c r="C274" s="10">
        <v>-0.19655416065765546</v>
      </c>
    </row>
    <row r="275" spans="1:3">
      <c r="A275" s="10">
        <v>251</v>
      </c>
      <c r="B275" s="10">
        <v>0.27032056868990012</v>
      </c>
      <c r="C275" s="10">
        <v>0.72967943131009982</v>
      </c>
    </row>
    <row r="276" spans="1:3">
      <c r="A276" s="10">
        <v>252</v>
      </c>
      <c r="B276" s="10">
        <v>0.48700939228461892</v>
      </c>
      <c r="C276" s="10">
        <v>0.51299060771538108</v>
      </c>
    </row>
    <row r="277" spans="1:3">
      <c r="A277" s="10">
        <v>253</v>
      </c>
      <c r="B277" s="10">
        <v>0.52850299680275659</v>
      </c>
      <c r="C277" s="10">
        <v>-0.52850299680275659</v>
      </c>
    </row>
    <row r="278" spans="1:3">
      <c r="A278" s="10">
        <v>254</v>
      </c>
      <c r="B278" s="10">
        <v>0.3072037727060225</v>
      </c>
      <c r="C278" s="10">
        <v>-0.3072037727060225</v>
      </c>
    </row>
    <row r="279" spans="1:3">
      <c r="A279" s="10">
        <v>255</v>
      </c>
      <c r="B279" s="10">
        <v>0.25187896668183896</v>
      </c>
      <c r="C279" s="10">
        <v>-0.25187896668183896</v>
      </c>
    </row>
    <row r="280" spans="1:3">
      <c r="A280" s="10">
        <v>256</v>
      </c>
      <c r="B280" s="10">
        <v>0.33486617571811422</v>
      </c>
      <c r="C280" s="10">
        <v>-0.33486617571811422</v>
      </c>
    </row>
    <row r="281" spans="1:3">
      <c r="A281" s="10">
        <v>257</v>
      </c>
      <c r="B281" s="10">
        <v>0.25187896668183896</v>
      </c>
      <c r="C281" s="10">
        <v>-0.25187896668183896</v>
      </c>
    </row>
    <row r="282" spans="1:3">
      <c r="A282" s="10">
        <v>258</v>
      </c>
      <c r="B282" s="10">
        <v>0.362528578730206</v>
      </c>
      <c r="C282" s="10">
        <v>0.63747142126979406</v>
      </c>
    </row>
    <row r="283" spans="1:3">
      <c r="A283" s="10">
        <v>259</v>
      </c>
      <c r="B283" s="10">
        <v>0.44551578776648126</v>
      </c>
      <c r="C283" s="10">
        <v>-0.44551578776648126</v>
      </c>
    </row>
    <row r="284" spans="1:3">
      <c r="A284" s="10">
        <v>260</v>
      </c>
      <c r="B284" s="10">
        <v>0.41785338475438949</v>
      </c>
      <c r="C284" s="10">
        <v>0.58214661524561051</v>
      </c>
    </row>
    <row r="285" spans="1:3">
      <c r="A285" s="10">
        <v>261</v>
      </c>
      <c r="B285" s="10">
        <v>0.41785338475438949</v>
      </c>
      <c r="C285" s="10">
        <v>-0.41785338475438949</v>
      </c>
    </row>
    <row r="286" spans="1:3">
      <c r="A286" s="10">
        <v>262</v>
      </c>
      <c r="B286" s="10">
        <v>0.50637307439308321</v>
      </c>
      <c r="C286" s="10">
        <v>-0.50637307439308321</v>
      </c>
    </row>
    <row r="287" spans="1:3">
      <c r="A287" s="10">
        <v>263</v>
      </c>
      <c r="B287" s="10">
        <v>0.54694459881081769</v>
      </c>
      <c r="C287" s="10">
        <v>0.45305540118918231</v>
      </c>
    </row>
    <row r="288" spans="1:3">
      <c r="A288" s="10">
        <v>264</v>
      </c>
      <c r="B288" s="10">
        <v>0.51743803559791979</v>
      </c>
      <c r="C288" s="10">
        <v>0.48256196440208021</v>
      </c>
    </row>
    <row r="289" spans="1:3">
      <c r="A289" s="10">
        <v>265</v>
      </c>
      <c r="B289" s="10">
        <v>0.25187896668183896</v>
      </c>
      <c r="C289" s="10">
        <v>-0.25187896668183896</v>
      </c>
    </row>
    <row r="290" spans="1:3">
      <c r="A290" s="10">
        <v>266</v>
      </c>
      <c r="B290" s="10">
        <v>0.33486617571811422</v>
      </c>
      <c r="C290" s="10">
        <v>0.66513382428188583</v>
      </c>
    </row>
    <row r="291" spans="1:3">
      <c r="A291" s="10">
        <v>267</v>
      </c>
      <c r="B291" s="10">
        <v>0.44551578776648126</v>
      </c>
      <c r="C291" s="10">
        <v>0.55448421223351874</v>
      </c>
    </row>
    <row r="292" spans="1:3">
      <c r="A292" s="10">
        <v>268</v>
      </c>
      <c r="B292" s="10">
        <v>0.41785338475438949</v>
      </c>
      <c r="C292" s="10">
        <v>-0.41785338475438949</v>
      </c>
    </row>
    <row r="293" spans="1:3">
      <c r="A293" s="10">
        <v>269</v>
      </c>
      <c r="B293" s="10">
        <v>0.47317819077857304</v>
      </c>
      <c r="C293" s="10">
        <v>-0.47317819077857304</v>
      </c>
    </row>
    <row r="294" spans="1:3">
      <c r="A294" s="10">
        <v>270</v>
      </c>
      <c r="B294" s="10">
        <v>0.362528578730206</v>
      </c>
      <c r="C294" s="10">
        <v>-0.362528578730206</v>
      </c>
    </row>
    <row r="295" spans="1:3">
      <c r="A295" s="10">
        <v>271</v>
      </c>
      <c r="B295" s="10">
        <v>0.39019098174229777</v>
      </c>
      <c r="C295" s="10">
        <v>0.60980901825770228</v>
      </c>
    </row>
    <row r="296" spans="1:3">
      <c r="A296" s="10">
        <v>272</v>
      </c>
      <c r="B296" s="10">
        <v>0.33486617571811422</v>
      </c>
      <c r="C296" s="10">
        <v>0.66513382428188583</v>
      </c>
    </row>
    <row r="297" spans="1:3">
      <c r="A297" s="10">
        <v>273</v>
      </c>
      <c r="B297" s="10">
        <v>0.50084059379066481</v>
      </c>
      <c r="C297" s="10">
        <v>-0.50084059379066481</v>
      </c>
    </row>
    <row r="298" spans="1:3">
      <c r="A298" s="10">
        <v>274</v>
      </c>
      <c r="B298" s="10">
        <v>0.47317819077857304</v>
      </c>
      <c r="C298" s="10">
        <v>0.52682180922142696</v>
      </c>
    </row>
    <row r="299" spans="1:3">
      <c r="A299" s="10">
        <v>275</v>
      </c>
      <c r="B299" s="10">
        <v>0.53856205244351718</v>
      </c>
      <c r="C299" s="10">
        <v>-0.53856205244351718</v>
      </c>
    </row>
    <row r="300" spans="1:3">
      <c r="A300" s="10">
        <v>276</v>
      </c>
      <c r="B300" s="10">
        <v>0.44551578776648126</v>
      </c>
      <c r="C300" s="10">
        <v>-0.44551578776648126</v>
      </c>
    </row>
    <row r="301" spans="1:3">
      <c r="A301" s="10">
        <v>277</v>
      </c>
      <c r="B301" s="10">
        <v>0.41785338475438949</v>
      </c>
      <c r="C301" s="10">
        <v>-0.41785338475438949</v>
      </c>
    </row>
    <row r="302" spans="1:3">
      <c r="A302" s="10">
        <v>278</v>
      </c>
      <c r="B302" s="10">
        <v>0.57106053989828232</v>
      </c>
      <c r="C302" s="10">
        <v>-0.57106053989828232</v>
      </c>
    </row>
    <row r="303" spans="1:3">
      <c r="A303" s="10">
        <v>279</v>
      </c>
      <c r="B303" s="10">
        <v>0.45934698927252715</v>
      </c>
      <c r="C303" s="10">
        <v>0.54065301072747285</v>
      </c>
    </row>
    <row r="304" spans="1:3">
      <c r="A304" s="10">
        <v>280</v>
      </c>
      <c r="B304" s="10">
        <v>0.33486617571811422</v>
      </c>
      <c r="C304" s="10">
        <v>-0.33486617571811422</v>
      </c>
    </row>
    <row r="305" spans="1:3">
      <c r="A305" s="10">
        <v>281</v>
      </c>
      <c r="B305" s="10">
        <v>0.44551578776648126</v>
      </c>
      <c r="C305" s="10">
        <v>-0.44551578776648126</v>
      </c>
    </row>
    <row r="306" spans="1:3">
      <c r="A306" s="10">
        <v>282</v>
      </c>
      <c r="B306" s="10">
        <v>0.61456380617370865</v>
      </c>
      <c r="C306" s="10">
        <v>0.38543619382629135</v>
      </c>
    </row>
    <row r="307" spans="1:3">
      <c r="A307" s="10">
        <v>283</v>
      </c>
      <c r="B307" s="10">
        <v>0.362528578730206</v>
      </c>
      <c r="C307" s="10">
        <v>-0.362528578730206</v>
      </c>
    </row>
    <row r="308" spans="1:3">
      <c r="A308" s="10">
        <v>284</v>
      </c>
      <c r="B308" s="10">
        <v>0.362528578730206</v>
      </c>
      <c r="C308" s="10">
        <v>-0.362528578730206</v>
      </c>
    </row>
    <row r="309" spans="1:3">
      <c r="A309" s="10">
        <v>285</v>
      </c>
      <c r="B309" s="10">
        <v>0.33486617571811422</v>
      </c>
      <c r="C309" s="10">
        <v>-0.33486617571811422</v>
      </c>
    </row>
    <row r="310" spans="1:3">
      <c r="A310" s="10">
        <v>286</v>
      </c>
      <c r="B310" s="10">
        <v>0.51743803559791979</v>
      </c>
      <c r="C310" s="10">
        <v>-0.51743803559791979</v>
      </c>
    </row>
    <row r="311" spans="1:3">
      <c r="A311" s="10">
        <v>287</v>
      </c>
      <c r="B311" s="10">
        <v>8.5904548609288423E-2</v>
      </c>
      <c r="C311" s="10">
        <v>-8.5904548609288423E-2</v>
      </c>
    </row>
    <row r="312" spans="1:3">
      <c r="A312" s="10">
        <v>288</v>
      </c>
      <c r="B312" s="10">
        <v>0.41785338475438949</v>
      </c>
      <c r="C312" s="10">
        <v>-0.41785338475438949</v>
      </c>
    </row>
    <row r="313" spans="1:3">
      <c r="A313" s="10">
        <v>289</v>
      </c>
      <c r="B313" s="10">
        <v>0.3072037727060225</v>
      </c>
      <c r="C313" s="10">
        <v>0.6927962272939775</v>
      </c>
    </row>
    <row r="314" spans="1:3">
      <c r="A314" s="10">
        <v>290</v>
      </c>
      <c r="B314" s="10">
        <v>0.44551578776648126</v>
      </c>
      <c r="C314" s="10">
        <v>-0.44551578776648126</v>
      </c>
    </row>
    <row r="315" spans="1:3">
      <c r="A315" s="10">
        <v>291</v>
      </c>
      <c r="B315" s="10">
        <v>0.25187896668183896</v>
      </c>
      <c r="C315" s="10">
        <v>-0.25187896668183896</v>
      </c>
    </row>
    <row r="316" spans="1:3">
      <c r="A316" s="10">
        <v>292</v>
      </c>
      <c r="B316" s="10">
        <v>0.58013948242532787</v>
      </c>
      <c r="C316" s="10">
        <v>0.41986051757467213</v>
      </c>
    </row>
    <row r="317" spans="1:3">
      <c r="A317" s="10">
        <v>293</v>
      </c>
      <c r="B317" s="10">
        <v>0.19655416065765546</v>
      </c>
      <c r="C317" s="10">
        <v>-0.19655416065765546</v>
      </c>
    </row>
    <row r="318" spans="1:3">
      <c r="A318" s="10">
        <v>294</v>
      </c>
      <c r="B318" s="10">
        <v>0.44551578776648126</v>
      </c>
      <c r="C318" s="10">
        <v>-0.44551578776648126</v>
      </c>
    </row>
    <row r="319" spans="1:3">
      <c r="A319" s="10">
        <v>295</v>
      </c>
      <c r="B319" s="10">
        <v>0.62071100684306235</v>
      </c>
      <c r="C319" s="10">
        <v>0.37928899315693765</v>
      </c>
    </row>
    <row r="320" spans="1:3">
      <c r="A320" s="10">
        <v>296</v>
      </c>
      <c r="B320" s="10">
        <v>0.3072037727060225</v>
      </c>
      <c r="C320" s="10">
        <v>-0.3072037727060225</v>
      </c>
    </row>
    <row r="321" spans="1:3">
      <c r="A321" s="10">
        <v>297</v>
      </c>
      <c r="B321" s="10">
        <v>0.33486617571811422</v>
      </c>
      <c r="C321" s="10">
        <v>-0.33486617571811422</v>
      </c>
    </row>
    <row r="322" spans="1:3">
      <c r="A322" s="10">
        <v>298</v>
      </c>
      <c r="B322" s="10">
        <v>0.362528578730206</v>
      </c>
      <c r="C322" s="10">
        <v>-0.362528578730206</v>
      </c>
    </row>
    <row r="323" spans="1:3">
      <c r="A323" s="10">
        <v>299</v>
      </c>
      <c r="B323" s="10">
        <v>0.53856205244351718</v>
      </c>
      <c r="C323" s="10">
        <v>0.46143794755648282</v>
      </c>
    </row>
    <row r="324" spans="1:3" ht="15" thickBot="1">
      <c r="A324" s="11">
        <v>300</v>
      </c>
      <c r="B324" s="11">
        <v>0.19655416065765546</v>
      </c>
      <c r="C324" s="11">
        <v>-0.19655416065765546</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73"/>
  <sheetViews>
    <sheetView zoomScale="85" zoomScaleNormal="85" workbookViewId="0">
      <selection activeCell="M39" sqref="M39"/>
    </sheetView>
  </sheetViews>
  <sheetFormatPr defaultColWidth="9.15234375" defaultRowHeight="14.6"/>
  <cols>
    <col min="1" max="1" width="12" style="114" customWidth="1"/>
    <col min="2" max="2" width="9.84375" style="114" bestFit="1" customWidth="1"/>
    <col min="3" max="3" width="7.3046875" style="114" bestFit="1" customWidth="1"/>
    <col min="4" max="4" width="18.69140625" style="114" bestFit="1" customWidth="1"/>
    <col min="5" max="5" width="6.69140625" style="114" bestFit="1" customWidth="1"/>
    <col min="6" max="6" width="13.69140625" style="114" bestFit="1" customWidth="1"/>
    <col min="7" max="7" width="18.69140625" style="114" bestFit="1" customWidth="1"/>
    <col min="8" max="8" width="14.84375" style="114" bestFit="1" customWidth="1"/>
    <col min="9" max="9" width="7.3046875" style="114" bestFit="1" customWidth="1"/>
    <col min="10" max="10" width="11.69140625" style="114" bestFit="1" customWidth="1"/>
    <col min="11" max="16384" width="9.15234375" style="114"/>
  </cols>
  <sheetData>
    <row r="1" spans="2:10" ht="45.75" customHeight="1">
      <c r="B1" s="312" t="s">
        <v>400</v>
      </c>
      <c r="C1" s="312"/>
      <c r="D1" s="312"/>
      <c r="E1" s="312"/>
      <c r="F1" s="312"/>
      <c r="G1" s="312"/>
      <c r="H1" s="312"/>
      <c r="I1" s="312"/>
      <c r="J1" s="312"/>
    </row>
    <row r="3" spans="2:10">
      <c r="B3" s="229" t="s">
        <v>397</v>
      </c>
    </row>
    <row r="5" spans="2:10">
      <c r="B5" t="s">
        <v>395</v>
      </c>
      <c r="C5" t="s">
        <v>206</v>
      </c>
      <c r="D5" t="s">
        <v>207</v>
      </c>
      <c r="E5" t="s">
        <v>208</v>
      </c>
      <c r="F5" t="s">
        <v>411</v>
      </c>
      <c r="G5" t="s">
        <v>209</v>
      </c>
      <c r="H5" t="s">
        <v>210</v>
      </c>
      <c r="I5" t="s">
        <v>211</v>
      </c>
      <c r="J5" t="s">
        <v>212</v>
      </c>
    </row>
    <row r="6" spans="2:10">
      <c r="B6">
        <v>1</v>
      </c>
      <c r="C6" s="51">
        <v>2018</v>
      </c>
      <c r="D6" t="s">
        <v>213</v>
      </c>
      <c r="E6" s="216">
        <v>8</v>
      </c>
      <c r="F6" s="217">
        <v>69.400000000000006</v>
      </c>
      <c r="G6" t="s">
        <v>214</v>
      </c>
      <c r="H6" t="s">
        <v>215</v>
      </c>
      <c r="I6" s="161">
        <v>14</v>
      </c>
      <c r="J6"/>
    </row>
    <row r="7" spans="2:10">
      <c r="B7">
        <v>1</v>
      </c>
      <c r="C7" s="51">
        <v>2017</v>
      </c>
      <c r="D7" t="s">
        <v>216</v>
      </c>
      <c r="E7" s="216">
        <v>8</v>
      </c>
      <c r="F7" s="217">
        <v>68.5</v>
      </c>
      <c r="G7" t="s">
        <v>217</v>
      </c>
      <c r="H7" t="s">
        <v>218</v>
      </c>
      <c r="I7" s="161">
        <v>14</v>
      </c>
      <c r="J7"/>
    </row>
    <row r="8" spans="2:10">
      <c r="B8">
        <v>1</v>
      </c>
      <c r="C8" s="51">
        <v>2016</v>
      </c>
      <c r="D8" t="s">
        <v>219</v>
      </c>
      <c r="E8" s="216">
        <v>9</v>
      </c>
      <c r="F8" s="217">
        <v>66.67</v>
      </c>
      <c r="G8" t="s">
        <v>220</v>
      </c>
      <c r="H8" t="s">
        <v>221</v>
      </c>
      <c r="I8" s="161">
        <v>33</v>
      </c>
      <c r="J8"/>
    </row>
    <row r="9" spans="2:10">
      <c r="B9">
        <v>1</v>
      </c>
      <c r="C9" s="51">
        <v>2015</v>
      </c>
      <c r="D9" t="s">
        <v>222</v>
      </c>
      <c r="E9" s="216">
        <v>8</v>
      </c>
      <c r="F9" s="217">
        <v>73.935559999999995</v>
      </c>
      <c r="G9" t="s">
        <v>223</v>
      </c>
      <c r="H9" t="s">
        <v>224</v>
      </c>
      <c r="I9" s="161">
        <v>25</v>
      </c>
      <c r="J9"/>
    </row>
    <row r="10" spans="2:10">
      <c r="B10">
        <v>1</v>
      </c>
      <c r="C10" s="51">
        <v>2014</v>
      </c>
      <c r="D10" t="s">
        <v>225</v>
      </c>
      <c r="E10" s="216">
        <v>11</v>
      </c>
      <c r="F10" s="217">
        <v>66.224490000000003</v>
      </c>
      <c r="G10" t="s">
        <v>226</v>
      </c>
      <c r="H10" t="s">
        <v>224</v>
      </c>
      <c r="I10" s="161">
        <v>25</v>
      </c>
      <c r="J10"/>
    </row>
    <row r="11" spans="2:10">
      <c r="B11">
        <v>1</v>
      </c>
      <c r="C11" s="51">
        <v>2013</v>
      </c>
      <c r="D11" t="s">
        <v>227</v>
      </c>
      <c r="E11" s="216">
        <v>11</v>
      </c>
      <c r="F11" s="217">
        <v>64.863709999999998</v>
      </c>
      <c r="G11" t="s">
        <v>228</v>
      </c>
      <c r="H11" t="s">
        <v>229</v>
      </c>
      <c r="I11" s="161">
        <v>66</v>
      </c>
      <c r="J11"/>
    </row>
    <row r="12" spans="2:10">
      <c r="B12">
        <v>1</v>
      </c>
      <c r="C12" s="51">
        <v>2012</v>
      </c>
      <c r="D12" t="s">
        <v>230</v>
      </c>
      <c r="E12" s="216">
        <v>11</v>
      </c>
      <c r="F12" s="217">
        <v>72.574780000000004</v>
      </c>
      <c r="G12" t="s">
        <v>231</v>
      </c>
      <c r="H12" t="s">
        <v>232</v>
      </c>
      <c r="I12" s="161">
        <v>33</v>
      </c>
      <c r="J12"/>
    </row>
    <row r="13" spans="2:10">
      <c r="B13">
        <v>1</v>
      </c>
      <c r="C13" s="51">
        <v>2011</v>
      </c>
      <c r="D13" t="s">
        <v>233</v>
      </c>
      <c r="E13" s="216">
        <v>10</v>
      </c>
      <c r="F13" s="217">
        <v>69.853229999999996</v>
      </c>
      <c r="G13" t="s">
        <v>234</v>
      </c>
      <c r="H13" t="s">
        <v>235</v>
      </c>
      <c r="I13" s="161">
        <v>14</v>
      </c>
      <c r="J13"/>
    </row>
    <row r="14" spans="2:10">
      <c r="B14">
        <v>2</v>
      </c>
      <c r="C14" s="51">
        <v>2010</v>
      </c>
      <c r="D14" t="s">
        <v>236</v>
      </c>
      <c r="E14" s="216">
        <v>10</v>
      </c>
      <c r="F14" s="217">
        <v>72.121189999999999</v>
      </c>
      <c r="G14" t="s">
        <v>237</v>
      </c>
      <c r="H14" t="s">
        <v>238</v>
      </c>
      <c r="I14" s="161">
        <v>10</v>
      </c>
      <c r="J14" t="s">
        <v>239</v>
      </c>
    </row>
    <row r="15" spans="2:10">
      <c r="B15">
        <v>2</v>
      </c>
      <c r="C15" s="51">
        <v>2009</v>
      </c>
      <c r="D15" t="s">
        <v>240</v>
      </c>
      <c r="E15" s="216">
        <v>9</v>
      </c>
      <c r="F15" s="217">
        <v>69.853229999999996</v>
      </c>
      <c r="G15" t="s">
        <v>241</v>
      </c>
      <c r="H15" t="s">
        <v>242</v>
      </c>
      <c r="I15" s="161">
        <v>100</v>
      </c>
      <c r="J15"/>
    </row>
    <row r="16" spans="2:10">
      <c r="B16">
        <v>2</v>
      </c>
      <c r="C16" s="51">
        <v>2008</v>
      </c>
      <c r="D16" t="s">
        <v>243</v>
      </c>
      <c r="E16" s="216">
        <v>9</v>
      </c>
      <c r="F16" s="217">
        <v>67.585260000000005</v>
      </c>
      <c r="G16" t="s">
        <v>244</v>
      </c>
      <c r="H16" t="s">
        <v>245</v>
      </c>
      <c r="I16" s="161">
        <v>7</v>
      </c>
      <c r="J16" t="s">
        <v>239</v>
      </c>
    </row>
    <row r="17" spans="2:10">
      <c r="B17">
        <v>2</v>
      </c>
      <c r="C17" s="51">
        <v>2007</v>
      </c>
      <c r="D17" t="s">
        <v>246</v>
      </c>
      <c r="E17" s="216">
        <v>10</v>
      </c>
      <c r="F17" s="217">
        <v>66.224490000000003</v>
      </c>
      <c r="G17" t="s">
        <v>247</v>
      </c>
      <c r="H17" t="s">
        <v>248</v>
      </c>
      <c r="I17" s="161">
        <v>33</v>
      </c>
      <c r="J17"/>
    </row>
    <row r="18" spans="2:10">
      <c r="B18">
        <v>2</v>
      </c>
      <c r="C18" s="51">
        <v>2006</v>
      </c>
      <c r="D18" t="s">
        <v>249</v>
      </c>
      <c r="E18" s="216">
        <v>10</v>
      </c>
      <c r="F18" s="217">
        <v>67.13167</v>
      </c>
      <c r="G18" t="s">
        <v>250</v>
      </c>
      <c r="H18" t="s">
        <v>251</v>
      </c>
      <c r="I18" s="161">
        <v>11</v>
      </c>
      <c r="J18"/>
    </row>
    <row r="19" spans="2:10">
      <c r="B19">
        <v>2</v>
      </c>
      <c r="C19" s="51">
        <v>2005</v>
      </c>
      <c r="D19" t="s">
        <v>252</v>
      </c>
      <c r="E19" s="216">
        <v>9</v>
      </c>
      <c r="F19" s="217">
        <v>70.306820000000002</v>
      </c>
      <c r="G19" t="s">
        <v>253</v>
      </c>
      <c r="H19" t="s">
        <v>254</v>
      </c>
      <c r="I19" s="161">
        <v>7</v>
      </c>
      <c r="J19" t="s">
        <v>255</v>
      </c>
    </row>
    <row r="20" spans="2:10">
      <c r="B20">
        <v>2</v>
      </c>
      <c r="C20" s="51">
        <v>2004</v>
      </c>
      <c r="D20" t="s">
        <v>256</v>
      </c>
      <c r="E20" s="216">
        <v>12</v>
      </c>
      <c r="F20" s="217">
        <v>68.03886</v>
      </c>
      <c r="G20" t="s">
        <v>234</v>
      </c>
      <c r="H20" t="s">
        <v>257</v>
      </c>
      <c r="I20" s="161">
        <v>16</v>
      </c>
      <c r="J20"/>
    </row>
    <row r="21" spans="2:10">
      <c r="B21">
        <v>2</v>
      </c>
      <c r="C21" s="51">
        <v>2003</v>
      </c>
      <c r="D21" t="s">
        <v>258</v>
      </c>
      <c r="E21" s="216">
        <v>10</v>
      </c>
      <c r="F21" s="217">
        <v>66.678079999999994</v>
      </c>
      <c r="G21" t="s">
        <v>259</v>
      </c>
      <c r="H21" t="s">
        <v>260</v>
      </c>
      <c r="I21" s="161">
        <v>16</v>
      </c>
      <c r="J21"/>
    </row>
    <row r="22" spans="2:10">
      <c r="B22">
        <v>2</v>
      </c>
      <c r="C22" s="51">
        <v>2002</v>
      </c>
      <c r="D22" t="s">
        <v>261</v>
      </c>
      <c r="E22" s="216">
        <v>8</v>
      </c>
      <c r="F22" s="217">
        <v>65.317300000000003</v>
      </c>
      <c r="G22" t="s">
        <v>262</v>
      </c>
      <c r="H22" t="s">
        <v>263</v>
      </c>
      <c r="I22" s="161">
        <v>20</v>
      </c>
      <c r="J22"/>
    </row>
    <row r="23" spans="2:10">
      <c r="B23">
        <v>2</v>
      </c>
      <c r="C23" s="51">
        <v>2001</v>
      </c>
      <c r="D23" t="s">
        <v>264</v>
      </c>
      <c r="E23" s="216">
        <v>11</v>
      </c>
      <c r="F23" s="217">
        <v>68.492450000000005</v>
      </c>
      <c r="G23" t="s">
        <v>265</v>
      </c>
      <c r="H23" t="s">
        <v>266</v>
      </c>
      <c r="I23" s="161">
        <v>33</v>
      </c>
      <c r="J23"/>
    </row>
    <row r="24" spans="2:10">
      <c r="B24">
        <v>3</v>
      </c>
      <c r="C24" s="51">
        <v>2000</v>
      </c>
      <c r="D24" t="s">
        <v>267</v>
      </c>
      <c r="E24" s="216">
        <v>9</v>
      </c>
      <c r="F24" s="217">
        <v>68.946039999999996</v>
      </c>
      <c r="G24" t="s">
        <v>268</v>
      </c>
      <c r="H24" t="s">
        <v>254</v>
      </c>
      <c r="I24" s="161">
        <v>10</v>
      </c>
      <c r="J24"/>
    </row>
    <row r="25" spans="2:10">
      <c r="B25">
        <v>3</v>
      </c>
      <c r="C25" s="51">
        <v>1999</v>
      </c>
      <c r="D25" t="s">
        <v>269</v>
      </c>
      <c r="E25" s="216">
        <v>9</v>
      </c>
      <c r="F25" s="217">
        <v>63.502929999999999</v>
      </c>
      <c r="G25" t="s">
        <v>270</v>
      </c>
      <c r="H25" t="s">
        <v>271</v>
      </c>
      <c r="I25" s="161">
        <v>10</v>
      </c>
      <c r="J25"/>
    </row>
    <row r="26" spans="2:10">
      <c r="B26">
        <v>3</v>
      </c>
      <c r="C26" s="51">
        <v>1998</v>
      </c>
      <c r="D26" t="s">
        <v>272</v>
      </c>
      <c r="E26" s="216">
        <v>10</v>
      </c>
      <c r="F26" s="217">
        <v>65.770899999999997</v>
      </c>
      <c r="G26" t="s">
        <v>262</v>
      </c>
      <c r="H26" t="s">
        <v>273</v>
      </c>
      <c r="I26" s="161">
        <v>7</v>
      </c>
      <c r="J26" t="s">
        <v>255</v>
      </c>
    </row>
    <row r="27" spans="2:10">
      <c r="B27">
        <v>3</v>
      </c>
      <c r="C27" s="51">
        <v>1997</v>
      </c>
      <c r="D27" t="s">
        <v>274</v>
      </c>
      <c r="E27" s="216">
        <v>9</v>
      </c>
      <c r="F27" s="217">
        <v>63.502929999999999</v>
      </c>
      <c r="G27" t="s">
        <v>275</v>
      </c>
      <c r="H27" t="s">
        <v>276</v>
      </c>
      <c r="I27" s="161">
        <v>14</v>
      </c>
      <c r="J27"/>
    </row>
    <row r="28" spans="2:10">
      <c r="B28">
        <v>3</v>
      </c>
      <c r="C28" s="51">
        <v>1996</v>
      </c>
      <c r="D28" t="s">
        <v>277</v>
      </c>
      <c r="E28" s="216">
        <v>10</v>
      </c>
      <c r="F28" s="217">
        <v>66.678079999999994</v>
      </c>
      <c r="G28" t="s">
        <v>278</v>
      </c>
      <c r="H28" t="s">
        <v>279</v>
      </c>
      <c r="I28" s="161">
        <v>7</v>
      </c>
      <c r="J28" t="s">
        <v>255</v>
      </c>
    </row>
    <row r="29" spans="2:10">
      <c r="B29">
        <v>3</v>
      </c>
      <c r="C29" s="51">
        <v>1995</v>
      </c>
      <c r="D29" t="s">
        <v>280</v>
      </c>
      <c r="E29" s="216">
        <v>12</v>
      </c>
      <c r="F29" s="217">
        <v>66.224490000000003</v>
      </c>
      <c r="G29" t="s">
        <v>281</v>
      </c>
      <c r="H29" t="s">
        <v>282</v>
      </c>
      <c r="I29" s="161">
        <v>40</v>
      </c>
      <c r="J29"/>
    </row>
    <row r="30" spans="2:10">
      <c r="B30">
        <v>3</v>
      </c>
      <c r="C30" s="51">
        <v>1994</v>
      </c>
      <c r="D30" t="s">
        <v>283</v>
      </c>
      <c r="E30" s="216">
        <v>11</v>
      </c>
      <c r="F30" s="217">
        <v>67.13167</v>
      </c>
      <c r="G30" t="s">
        <v>284</v>
      </c>
      <c r="H30" t="s">
        <v>285</v>
      </c>
      <c r="I30" s="161">
        <v>16</v>
      </c>
      <c r="J30"/>
    </row>
    <row r="31" spans="2:10">
      <c r="B31">
        <v>3</v>
      </c>
      <c r="C31" s="51">
        <v>1992</v>
      </c>
      <c r="D31" t="s">
        <v>286</v>
      </c>
      <c r="E31" s="216">
        <v>8</v>
      </c>
      <c r="F31" s="217">
        <v>66.678079999999994</v>
      </c>
      <c r="G31" t="s">
        <v>287</v>
      </c>
      <c r="H31" t="s">
        <v>273</v>
      </c>
      <c r="I31" s="161">
        <v>14</v>
      </c>
      <c r="J31"/>
    </row>
    <row r="32" spans="2:10">
      <c r="B32">
        <v>3</v>
      </c>
      <c r="C32" s="51">
        <v>1991</v>
      </c>
      <c r="D32" t="s">
        <v>288</v>
      </c>
      <c r="E32" s="216">
        <v>11</v>
      </c>
      <c r="F32" s="217">
        <v>66.224490000000003</v>
      </c>
      <c r="G32" t="s">
        <v>289</v>
      </c>
      <c r="H32" t="s">
        <v>290</v>
      </c>
      <c r="I32" s="161">
        <v>12</v>
      </c>
      <c r="J32"/>
    </row>
    <row r="33" spans="2:10">
      <c r="B33">
        <v>3</v>
      </c>
      <c r="C33" s="51">
        <v>1990</v>
      </c>
      <c r="D33" t="s">
        <v>291</v>
      </c>
      <c r="E33" s="216">
        <v>11</v>
      </c>
      <c r="F33" s="217">
        <v>66.224490000000003</v>
      </c>
      <c r="G33" t="s">
        <v>292</v>
      </c>
      <c r="H33" t="s">
        <v>293</v>
      </c>
      <c r="I33" s="161">
        <v>16</v>
      </c>
      <c r="J33"/>
    </row>
    <row r="34" spans="2:10">
      <c r="B34">
        <v>4</v>
      </c>
      <c r="C34" s="51">
        <v>1989</v>
      </c>
      <c r="D34" t="s">
        <v>294</v>
      </c>
      <c r="E34" s="216">
        <v>12</v>
      </c>
      <c r="F34" s="217">
        <v>64.863709999999998</v>
      </c>
      <c r="G34" t="s">
        <v>295</v>
      </c>
      <c r="H34" t="s">
        <v>296</v>
      </c>
      <c r="I34" s="161">
        <v>28</v>
      </c>
      <c r="J34"/>
    </row>
    <row r="35" spans="2:10">
      <c r="B35">
        <v>4</v>
      </c>
      <c r="C35" s="51">
        <v>1988</v>
      </c>
      <c r="D35" t="s">
        <v>297</v>
      </c>
      <c r="E35" s="216">
        <v>9</v>
      </c>
      <c r="F35" s="217">
        <v>69.853229999999996</v>
      </c>
      <c r="G35" t="s">
        <v>298</v>
      </c>
      <c r="H35" t="s">
        <v>299</v>
      </c>
      <c r="I35" s="161">
        <v>10</v>
      </c>
      <c r="J35"/>
    </row>
    <row r="36" spans="2:10">
      <c r="B36">
        <v>4</v>
      </c>
      <c r="C36" s="51">
        <v>1987</v>
      </c>
      <c r="D36" t="s">
        <v>300</v>
      </c>
      <c r="E36" s="216">
        <v>11</v>
      </c>
      <c r="F36" s="217">
        <v>69.399630000000002</v>
      </c>
      <c r="G36" t="s">
        <v>301</v>
      </c>
      <c r="H36" t="s">
        <v>302</v>
      </c>
      <c r="I36" s="161">
        <v>28</v>
      </c>
      <c r="J36"/>
    </row>
    <row r="37" spans="2:10">
      <c r="B37">
        <v>4</v>
      </c>
      <c r="C37" s="51">
        <v>1986</v>
      </c>
      <c r="D37" t="s">
        <v>303</v>
      </c>
      <c r="E37" s="216">
        <v>9</v>
      </c>
      <c r="F37" s="217">
        <v>68.492450000000005</v>
      </c>
      <c r="G37" t="s">
        <v>304</v>
      </c>
      <c r="H37" t="s">
        <v>285</v>
      </c>
      <c r="I37" s="161">
        <v>7.5</v>
      </c>
      <c r="J37"/>
    </row>
    <row r="38" spans="2:10">
      <c r="B38">
        <v>4</v>
      </c>
      <c r="C38" s="51">
        <v>1985</v>
      </c>
      <c r="D38" t="s">
        <v>305</v>
      </c>
      <c r="E38" s="216">
        <v>11</v>
      </c>
      <c r="F38" s="217">
        <v>65.770899999999997</v>
      </c>
      <c r="G38" t="s">
        <v>306</v>
      </c>
      <c r="H38" t="s">
        <v>307</v>
      </c>
      <c r="I38" s="161">
        <v>50</v>
      </c>
      <c r="J38"/>
    </row>
    <row r="39" spans="2:10">
      <c r="B39">
        <v>4</v>
      </c>
      <c r="C39" s="51">
        <v>1984</v>
      </c>
      <c r="D39" t="s">
        <v>308</v>
      </c>
      <c r="E39" s="216">
        <v>10</v>
      </c>
      <c r="F39" s="217">
        <v>64.410120000000006</v>
      </c>
      <c r="G39" t="s">
        <v>309</v>
      </c>
      <c r="H39" t="s">
        <v>310</v>
      </c>
      <c r="I39" s="161">
        <v>13</v>
      </c>
      <c r="J39"/>
    </row>
    <row r="40" spans="2:10">
      <c r="B40">
        <v>4</v>
      </c>
      <c r="C40" s="51">
        <v>1983</v>
      </c>
      <c r="D40" t="s">
        <v>311</v>
      </c>
      <c r="E40" s="216">
        <v>8</v>
      </c>
      <c r="F40" s="217">
        <v>71.667599999999993</v>
      </c>
      <c r="G40" t="s">
        <v>281</v>
      </c>
      <c r="H40" t="s">
        <v>312</v>
      </c>
      <c r="I40" s="161">
        <v>13</v>
      </c>
      <c r="J40"/>
    </row>
    <row r="41" spans="2:10">
      <c r="B41">
        <v>4</v>
      </c>
      <c r="C41" s="51">
        <v>1982</v>
      </c>
      <c r="D41" t="s">
        <v>313</v>
      </c>
      <c r="E41" s="216">
        <v>9</v>
      </c>
      <c r="F41" s="217">
        <v>72.121189999999999</v>
      </c>
      <c r="G41" t="s">
        <v>314</v>
      </c>
      <c r="H41" t="s">
        <v>315</v>
      </c>
      <c r="I41" s="161">
        <v>7</v>
      </c>
      <c r="J41" t="s">
        <v>255</v>
      </c>
    </row>
    <row r="42" spans="2:10">
      <c r="B42">
        <v>4</v>
      </c>
      <c r="C42" s="51">
        <v>1981</v>
      </c>
      <c r="D42" t="s">
        <v>316</v>
      </c>
      <c r="E42" s="216">
        <v>11</v>
      </c>
      <c r="F42" s="217">
        <v>69.399630000000002</v>
      </c>
      <c r="G42" t="s">
        <v>317</v>
      </c>
      <c r="H42" t="s">
        <v>318</v>
      </c>
      <c r="I42" s="161">
        <v>10</v>
      </c>
      <c r="J42"/>
    </row>
    <row r="43" spans="2:10">
      <c r="B43">
        <v>4</v>
      </c>
      <c r="C43" s="51">
        <v>1980</v>
      </c>
      <c r="D43" t="s">
        <v>319</v>
      </c>
      <c r="E43" s="216">
        <v>12</v>
      </c>
      <c r="F43" s="217">
        <v>68.946039999999996</v>
      </c>
      <c r="G43" t="s">
        <v>306</v>
      </c>
      <c r="H43" t="s">
        <v>320</v>
      </c>
      <c r="I43" s="161">
        <v>40</v>
      </c>
      <c r="J43"/>
    </row>
    <row r="44" spans="2:10">
      <c r="B44">
        <v>5</v>
      </c>
      <c r="C44" s="51">
        <v>1979</v>
      </c>
      <c r="D44" t="s">
        <v>321</v>
      </c>
      <c r="E44" s="216">
        <v>10</v>
      </c>
      <c r="F44" s="217">
        <v>63.502929999999999</v>
      </c>
      <c r="G44" t="s">
        <v>322</v>
      </c>
      <c r="H44" t="s">
        <v>323</v>
      </c>
      <c r="I44" s="161">
        <v>25</v>
      </c>
      <c r="J44"/>
    </row>
    <row r="45" spans="2:10">
      <c r="B45">
        <v>5</v>
      </c>
      <c r="C45" s="51">
        <v>1978</v>
      </c>
      <c r="D45" t="s">
        <v>324</v>
      </c>
      <c r="E45" s="216">
        <v>9</v>
      </c>
      <c r="F45" s="217">
        <v>67.585260000000005</v>
      </c>
      <c r="G45" t="s">
        <v>325</v>
      </c>
      <c r="H45" t="s">
        <v>326</v>
      </c>
      <c r="I45" s="161">
        <v>14</v>
      </c>
      <c r="J45"/>
    </row>
    <row r="46" spans="2:10">
      <c r="B46">
        <v>5</v>
      </c>
      <c r="C46" s="51">
        <v>1977</v>
      </c>
      <c r="D46" t="s">
        <v>327</v>
      </c>
      <c r="E46" s="216">
        <v>12</v>
      </c>
      <c r="F46" s="217">
        <v>73.481970000000004</v>
      </c>
      <c r="G46" t="s">
        <v>234</v>
      </c>
      <c r="H46" t="s">
        <v>328</v>
      </c>
      <c r="I46" s="161">
        <v>9</v>
      </c>
      <c r="J46"/>
    </row>
    <row r="47" spans="2:10">
      <c r="B47">
        <v>5</v>
      </c>
      <c r="C47" s="51">
        <v>1976</v>
      </c>
      <c r="D47" t="s">
        <v>329</v>
      </c>
      <c r="E47" s="216">
        <v>10</v>
      </c>
      <c r="F47" s="217">
        <v>68.946039999999996</v>
      </c>
      <c r="G47" t="s">
        <v>330</v>
      </c>
      <c r="H47" t="s">
        <v>331</v>
      </c>
      <c r="I47" s="161">
        <v>14</v>
      </c>
      <c r="J47"/>
    </row>
    <row r="48" spans="2:10">
      <c r="B48">
        <v>5</v>
      </c>
      <c r="C48" s="51">
        <v>1975</v>
      </c>
      <c r="D48" t="s">
        <v>332</v>
      </c>
      <c r="E48" s="216">
        <v>12</v>
      </c>
      <c r="F48" s="217">
        <v>71.213999999999999</v>
      </c>
      <c r="G48" t="s">
        <v>333</v>
      </c>
      <c r="H48" t="s">
        <v>270</v>
      </c>
      <c r="I48" s="161">
        <v>6.5</v>
      </c>
      <c r="J48"/>
    </row>
    <row r="49" spans="2:10">
      <c r="B49">
        <v>5</v>
      </c>
      <c r="C49" s="51">
        <v>1974</v>
      </c>
      <c r="D49" t="s">
        <v>327</v>
      </c>
      <c r="E49" s="216">
        <v>9</v>
      </c>
      <c r="F49" s="217">
        <v>76.203519999999997</v>
      </c>
      <c r="G49" t="s">
        <v>234</v>
      </c>
      <c r="H49" t="s">
        <v>334</v>
      </c>
      <c r="I49" s="161">
        <v>11</v>
      </c>
      <c r="J49"/>
    </row>
    <row r="50" spans="2:10">
      <c r="B50">
        <v>5</v>
      </c>
      <c r="C50" s="51">
        <v>1973</v>
      </c>
      <c r="D50" t="s">
        <v>327</v>
      </c>
      <c r="E50" s="216">
        <v>8</v>
      </c>
      <c r="F50" s="217">
        <v>65.770899999999997</v>
      </c>
      <c r="G50" t="s">
        <v>234</v>
      </c>
      <c r="H50" t="s">
        <v>334</v>
      </c>
      <c r="I50" s="161">
        <v>9</v>
      </c>
      <c r="J50"/>
    </row>
    <row r="51" spans="2:10">
      <c r="B51">
        <v>5</v>
      </c>
      <c r="C51" s="51">
        <v>1972</v>
      </c>
      <c r="D51" t="s">
        <v>335</v>
      </c>
      <c r="E51" s="216">
        <v>9</v>
      </c>
      <c r="F51" s="217">
        <v>63.956530000000001</v>
      </c>
      <c r="G51" t="s">
        <v>336</v>
      </c>
      <c r="H51" t="s">
        <v>337</v>
      </c>
      <c r="I51" s="161">
        <v>14</v>
      </c>
      <c r="J51"/>
    </row>
    <row r="52" spans="2:10">
      <c r="B52">
        <v>5</v>
      </c>
      <c r="C52" s="51">
        <v>1971</v>
      </c>
      <c r="D52" t="s">
        <v>338</v>
      </c>
      <c r="E52" s="216">
        <v>9</v>
      </c>
      <c r="F52" s="217">
        <v>69.399630000000002</v>
      </c>
      <c r="G52" t="s">
        <v>339</v>
      </c>
      <c r="H52" t="s">
        <v>340</v>
      </c>
      <c r="I52" s="161">
        <v>28</v>
      </c>
      <c r="J52"/>
    </row>
    <row r="53" spans="2:10">
      <c r="B53">
        <v>5</v>
      </c>
      <c r="C53" s="51">
        <v>1970</v>
      </c>
      <c r="D53" t="s">
        <v>341</v>
      </c>
      <c r="E53" s="216">
        <v>8</v>
      </c>
      <c r="F53" s="217">
        <v>72.121189999999999</v>
      </c>
      <c r="G53" t="s">
        <v>330</v>
      </c>
      <c r="H53" t="s">
        <v>342</v>
      </c>
      <c r="I53" s="161">
        <v>15</v>
      </c>
      <c r="J53"/>
    </row>
    <row r="54" spans="2:10">
      <c r="B54">
        <v>6</v>
      </c>
      <c r="C54" s="51">
        <v>1969</v>
      </c>
      <c r="D54" t="s">
        <v>343</v>
      </c>
      <c r="E54" s="216">
        <v>12</v>
      </c>
      <c r="F54" s="217">
        <v>65.317300000000003</v>
      </c>
      <c r="G54" t="s">
        <v>344</v>
      </c>
      <c r="H54" t="s">
        <v>345</v>
      </c>
      <c r="I54" s="161">
        <v>11.111111111111111</v>
      </c>
      <c r="J54"/>
    </row>
    <row r="55" spans="2:10">
      <c r="B55">
        <v>6</v>
      </c>
      <c r="C55" s="51">
        <v>1968</v>
      </c>
      <c r="D55" t="s">
        <v>346</v>
      </c>
      <c r="E55" s="216">
        <v>9</v>
      </c>
      <c r="F55" s="217">
        <v>63.502929999999999</v>
      </c>
      <c r="G55" t="s">
        <v>347</v>
      </c>
      <c r="H55" t="s">
        <v>334</v>
      </c>
      <c r="I55" s="161">
        <v>14.285714285714286</v>
      </c>
      <c r="J55"/>
    </row>
    <row r="56" spans="2:10">
      <c r="B56">
        <v>6</v>
      </c>
      <c r="C56" s="51">
        <v>1967</v>
      </c>
      <c r="D56" t="s">
        <v>348</v>
      </c>
      <c r="E56" s="216">
        <v>9</v>
      </c>
      <c r="F56" s="217">
        <v>63.502929999999999</v>
      </c>
      <c r="G56" t="s">
        <v>349</v>
      </c>
      <c r="H56" t="s">
        <v>350</v>
      </c>
      <c r="I56" s="161">
        <v>100</v>
      </c>
      <c r="J56"/>
    </row>
    <row r="57" spans="2:10">
      <c r="B57">
        <v>6</v>
      </c>
      <c r="C57" s="51">
        <v>1966</v>
      </c>
      <c r="D57" t="s">
        <v>351</v>
      </c>
      <c r="E57" s="216">
        <v>8</v>
      </c>
      <c r="F57" s="217">
        <v>63.502929999999999</v>
      </c>
      <c r="G57" t="s">
        <v>352</v>
      </c>
      <c r="H57" t="s">
        <v>353</v>
      </c>
      <c r="I57" s="161">
        <v>50</v>
      </c>
      <c r="J57"/>
    </row>
    <row r="58" spans="2:10">
      <c r="B58">
        <v>6</v>
      </c>
      <c r="C58" s="51">
        <v>1965</v>
      </c>
      <c r="D58" t="s">
        <v>354</v>
      </c>
      <c r="E58" s="216">
        <v>8</v>
      </c>
      <c r="F58" s="217">
        <v>72.121189999999999</v>
      </c>
      <c r="G58" t="s">
        <v>352</v>
      </c>
      <c r="H58" t="s">
        <v>355</v>
      </c>
      <c r="I58" s="161">
        <v>16.666666666666668</v>
      </c>
      <c r="J58"/>
    </row>
    <row r="59" spans="2:10">
      <c r="B59">
        <v>6</v>
      </c>
      <c r="C59" s="51">
        <v>1964</v>
      </c>
      <c r="D59" t="s">
        <v>356</v>
      </c>
      <c r="E59" s="216">
        <v>12</v>
      </c>
      <c r="F59" s="217">
        <v>64.863709999999998</v>
      </c>
      <c r="G59" t="s">
        <v>357</v>
      </c>
      <c r="H59" t="s">
        <v>358</v>
      </c>
      <c r="I59" s="161">
        <v>18</v>
      </c>
      <c r="J59"/>
    </row>
    <row r="60" spans="2:10">
      <c r="B60">
        <v>6</v>
      </c>
      <c r="C60" s="51">
        <v>1963</v>
      </c>
      <c r="D60" t="s">
        <v>359</v>
      </c>
      <c r="E60" s="216">
        <v>9</v>
      </c>
      <c r="F60" s="217">
        <v>63.502929999999999</v>
      </c>
      <c r="G60" t="s">
        <v>360</v>
      </c>
      <c r="H60" t="s">
        <v>361</v>
      </c>
      <c r="I60" s="161">
        <v>66</v>
      </c>
      <c r="J60"/>
    </row>
    <row r="61" spans="2:10">
      <c r="B61">
        <v>6</v>
      </c>
      <c r="C61" s="51">
        <v>1962</v>
      </c>
      <c r="D61" t="s">
        <v>362</v>
      </c>
      <c r="E61" s="216">
        <v>12</v>
      </c>
      <c r="F61" s="217">
        <v>65.317300000000003</v>
      </c>
      <c r="G61" t="s">
        <v>363</v>
      </c>
      <c r="H61" t="s">
        <v>352</v>
      </c>
      <c r="I61" s="161">
        <v>28</v>
      </c>
      <c r="J61"/>
    </row>
    <row r="62" spans="2:10">
      <c r="B62">
        <v>6</v>
      </c>
      <c r="C62" s="51">
        <v>1961</v>
      </c>
      <c r="D62" t="s">
        <v>364</v>
      </c>
      <c r="E62" s="216">
        <v>9</v>
      </c>
      <c r="F62" s="217">
        <v>63.956530000000001</v>
      </c>
      <c r="G62" t="s">
        <v>365</v>
      </c>
      <c r="H62" t="s">
        <v>366</v>
      </c>
      <c r="I62" s="161">
        <v>28</v>
      </c>
      <c r="J62"/>
    </row>
    <row r="63" spans="2:10">
      <c r="B63">
        <v>6</v>
      </c>
      <c r="C63" s="51">
        <v>1960</v>
      </c>
      <c r="D63" t="s">
        <v>367</v>
      </c>
      <c r="E63" s="216">
        <v>9</v>
      </c>
      <c r="F63" s="217">
        <v>68.946039999999996</v>
      </c>
      <c r="G63" t="s">
        <v>368</v>
      </c>
      <c r="H63" t="s">
        <v>369</v>
      </c>
      <c r="I63" s="161">
        <v>6.5</v>
      </c>
      <c r="J63" t="s">
        <v>255</v>
      </c>
    </row>
    <row r="64" spans="2:10">
      <c r="B64">
        <v>7</v>
      </c>
      <c r="C64" s="51">
        <v>1959</v>
      </c>
      <c r="D64" t="s">
        <v>370</v>
      </c>
      <c r="E64" s="216">
        <v>8</v>
      </c>
      <c r="F64" s="217">
        <v>69.399630000000002</v>
      </c>
      <c r="G64" t="s">
        <v>371</v>
      </c>
      <c r="H64" t="s">
        <v>372</v>
      </c>
      <c r="I64" s="161">
        <v>8</v>
      </c>
      <c r="J64"/>
    </row>
    <row r="65" spans="2:10">
      <c r="B65">
        <v>7</v>
      </c>
      <c r="C65" s="51">
        <v>1958</v>
      </c>
      <c r="D65" t="s">
        <v>373</v>
      </c>
      <c r="E65" s="216">
        <v>8</v>
      </c>
      <c r="F65" s="217">
        <v>66.224490000000003</v>
      </c>
      <c r="G65" t="s">
        <v>374</v>
      </c>
      <c r="H65" t="s">
        <v>375</v>
      </c>
      <c r="I65" s="161">
        <v>18</v>
      </c>
      <c r="J65"/>
    </row>
    <row r="66" spans="2:10">
      <c r="B66">
        <v>7</v>
      </c>
      <c r="C66" s="51">
        <v>1957</v>
      </c>
      <c r="D66" t="s">
        <v>376</v>
      </c>
      <c r="E66" s="216">
        <v>11</v>
      </c>
      <c r="F66" s="217">
        <v>73.028369999999995</v>
      </c>
      <c r="G66" t="s">
        <v>377</v>
      </c>
      <c r="H66" t="s">
        <v>352</v>
      </c>
      <c r="I66" s="161">
        <v>20</v>
      </c>
      <c r="J66"/>
    </row>
    <row r="67" spans="2:10">
      <c r="B67">
        <v>7</v>
      </c>
      <c r="C67" s="51">
        <v>1956</v>
      </c>
      <c r="D67" t="s">
        <v>378</v>
      </c>
      <c r="E67" s="216">
        <v>10</v>
      </c>
      <c r="F67" s="217">
        <v>71.213999999999999</v>
      </c>
      <c r="G67" t="s">
        <v>365</v>
      </c>
      <c r="H67" t="s">
        <v>379</v>
      </c>
      <c r="I67" s="161">
        <v>14.285714285714286</v>
      </c>
      <c r="J67"/>
    </row>
    <row r="68" spans="2:10">
      <c r="B68">
        <v>7</v>
      </c>
      <c r="C68" s="51">
        <v>1955</v>
      </c>
      <c r="D68" t="s">
        <v>380</v>
      </c>
      <c r="E68" s="216">
        <v>9</v>
      </c>
      <c r="F68" s="217">
        <v>69.853229999999996</v>
      </c>
      <c r="G68" t="s">
        <v>381</v>
      </c>
      <c r="H68" t="s">
        <v>342</v>
      </c>
      <c r="I68" s="161">
        <v>11.111111111111111</v>
      </c>
      <c r="J68"/>
    </row>
    <row r="69" spans="2:10">
      <c r="B69">
        <v>7</v>
      </c>
      <c r="C69" s="51">
        <v>1954</v>
      </c>
      <c r="D69" t="s">
        <v>382</v>
      </c>
      <c r="E69" s="216">
        <v>10</v>
      </c>
      <c r="F69" s="217">
        <v>73.028369999999995</v>
      </c>
      <c r="G69" t="s">
        <v>381</v>
      </c>
      <c r="H69" t="s">
        <v>383</v>
      </c>
      <c r="I69" s="161">
        <v>8</v>
      </c>
      <c r="J69"/>
    </row>
    <row r="70" spans="2:10">
      <c r="B70">
        <v>7</v>
      </c>
      <c r="C70" s="51">
        <v>1953</v>
      </c>
      <c r="D70" t="s">
        <v>384</v>
      </c>
      <c r="E70" s="216">
        <v>8</v>
      </c>
      <c r="F70" s="217">
        <v>70.760409999999993</v>
      </c>
      <c r="G70" t="s">
        <v>381</v>
      </c>
      <c r="H70" t="s">
        <v>383</v>
      </c>
      <c r="I70" s="161">
        <v>20</v>
      </c>
      <c r="J70"/>
    </row>
    <row r="71" spans="2:10">
      <c r="B71">
        <v>7</v>
      </c>
      <c r="C71" s="51">
        <v>1952</v>
      </c>
      <c r="D71" t="s">
        <v>385</v>
      </c>
      <c r="E71" s="216">
        <v>10</v>
      </c>
      <c r="F71" s="217">
        <v>68.946039999999996</v>
      </c>
      <c r="G71" t="s">
        <v>368</v>
      </c>
      <c r="H71" t="s">
        <v>386</v>
      </c>
      <c r="I71" s="161">
        <v>14.285714285714286</v>
      </c>
      <c r="J71"/>
    </row>
    <row r="72" spans="2:10">
      <c r="B72">
        <v>7</v>
      </c>
      <c r="C72" s="51">
        <v>1951</v>
      </c>
      <c r="D72" t="s">
        <v>387</v>
      </c>
      <c r="E72" s="216">
        <v>9</v>
      </c>
      <c r="F72" s="217">
        <v>63.956530000000001</v>
      </c>
      <c r="G72" t="s">
        <v>388</v>
      </c>
      <c r="H72" t="s">
        <v>389</v>
      </c>
      <c r="I72" s="161">
        <v>40</v>
      </c>
      <c r="J72"/>
    </row>
    <row r="73" spans="2:10">
      <c r="B73">
        <v>7</v>
      </c>
      <c r="C73" s="51">
        <v>1950</v>
      </c>
      <c r="D73" t="s">
        <v>390</v>
      </c>
      <c r="E73" s="216">
        <v>9</v>
      </c>
      <c r="F73" s="217">
        <v>74.842740000000006</v>
      </c>
      <c r="G73" t="s">
        <v>391</v>
      </c>
      <c r="H73" t="s">
        <v>392</v>
      </c>
      <c r="I73" s="161">
        <v>10</v>
      </c>
      <c r="J73"/>
    </row>
  </sheetData>
  <mergeCells count="1">
    <mergeCell ref="B1:J1"/>
  </mergeCells>
  <hyperlinks>
    <hyperlink ref="B3" r:id="rId1"/>
  </hyperlinks>
  <pageMargins left="0.7" right="0.7" top="0.75" bottom="0.75" header="0.3" footer="0.3"/>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34"/>
  <sheetViews>
    <sheetView zoomScale="85" zoomScaleNormal="85" workbookViewId="0">
      <selection activeCell="W25" sqref="W25"/>
    </sheetView>
  </sheetViews>
  <sheetFormatPr defaultColWidth="9.15234375" defaultRowHeight="14.6"/>
  <cols>
    <col min="1" max="1" width="9.15234375" style="114"/>
    <col min="2" max="2" width="11.3046875" style="114" customWidth="1"/>
    <col min="3" max="3" width="14.53515625" style="114" customWidth="1"/>
    <col min="4" max="4" width="2" style="114" customWidth="1"/>
    <col min="5" max="7" width="3" style="114" customWidth="1"/>
    <col min="8" max="8" width="11.3046875" style="114" bestFit="1" customWidth="1"/>
    <col min="9" max="16384" width="9.15234375" style="114"/>
  </cols>
  <sheetData>
    <row r="1" spans="2:21">
      <c r="B1" s="114" t="s">
        <v>401</v>
      </c>
    </row>
    <row r="3" spans="2:21" ht="18.899999999999999" thickBot="1">
      <c r="H3" s="230" t="s">
        <v>115</v>
      </c>
    </row>
    <row r="4" spans="2:21" ht="15" thickBot="1">
      <c r="B4" s="226" t="s">
        <v>395</v>
      </c>
      <c r="C4" s="226" t="s">
        <v>396</v>
      </c>
      <c r="H4" s="114" t="s">
        <v>402</v>
      </c>
      <c r="N4" s="114" t="s">
        <v>403</v>
      </c>
      <c r="U4" s="114" t="s">
        <v>404</v>
      </c>
    </row>
    <row r="5" spans="2:21">
      <c r="B5" s="223">
        <v>1</v>
      </c>
      <c r="C5" s="221">
        <v>9.5</v>
      </c>
    </row>
    <row r="6" spans="2:21">
      <c r="B6" s="224">
        <v>2</v>
      </c>
      <c r="C6" s="222">
        <v>9.8000000000000007</v>
      </c>
    </row>
    <row r="7" spans="2:21">
      <c r="B7" s="224">
        <v>3</v>
      </c>
      <c r="C7" s="222">
        <v>10</v>
      </c>
    </row>
    <row r="8" spans="2:21">
      <c r="B8" s="224">
        <v>4</v>
      </c>
      <c r="C8" s="222">
        <v>10.199999999999999</v>
      </c>
    </row>
    <row r="9" spans="2:21">
      <c r="B9" s="224">
        <v>5</v>
      </c>
      <c r="C9" s="222">
        <v>9.6</v>
      </c>
    </row>
    <row r="10" spans="2:21">
      <c r="B10" s="224">
        <v>6</v>
      </c>
      <c r="C10" s="222">
        <v>9.6999999999999993</v>
      </c>
    </row>
    <row r="11" spans="2:21" ht="15" thickBot="1">
      <c r="B11" s="225">
        <v>7</v>
      </c>
      <c r="C11" s="222">
        <v>9.1999999999999993</v>
      </c>
    </row>
    <row r="12" spans="2:21" ht="15" thickBot="1">
      <c r="B12" s="228" t="s">
        <v>1</v>
      </c>
      <c r="C12" s="227">
        <v>9.7205882352941178</v>
      </c>
    </row>
    <row r="14" spans="2:21">
      <c r="B14" s="15" t="s">
        <v>208</v>
      </c>
      <c r="C14" s="15" t="s">
        <v>393</v>
      </c>
    </row>
    <row r="15" spans="2:21">
      <c r="B15" s="15">
        <v>8</v>
      </c>
      <c r="C15" s="15">
        <f>COUNTIF(GrandNational[[#All],[Age]],"="&amp;'E1'!B15)</f>
        <v>13</v>
      </c>
    </row>
    <row r="16" spans="2:21">
      <c r="B16" s="15">
        <v>9</v>
      </c>
      <c r="C16" s="15">
        <f>COUNTIF(GrandNational[[#All],[Age]],"="&amp;'E1'!B16)</f>
        <v>22</v>
      </c>
    </row>
    <row r="17" spans="2:20">
      <c r="B17" s="15">
        <v>10</v>
      </c>
      <c r="C17" s="15">
        <f>COUNTIF(GrandNational[[#All],[Age]],"="&amp;'E1'!B17)</f>
        <v>13</v>
      </c>
    </row>
    <row r="18" spans="2:20">
      <c r="B18" s="15">
        <v>11</v>
      </c>
      <c r="C18" s="15">
        <f>COUNTIF(GrandNational[[#All],[Age]],"="&amp;'E1'!B18)</f>
        <v>11</v>
      </c>
    </row>
    <row r="19" spans="2:20">
      <c r="B19" s="15">
        <v>12</v>
      </c>
      <c r="C19" s="15">
        <f>COUNTIF(GrandNational[[#All],[Age]],"="&amp;'E1'!B19)</f>
        <v>9</v>
      </c>
    </row>
    <row r="20" spans="2:20">
      <c r="B20" t="s">
        <v>35</v>
      </c>
      <c r="C20">
        <f>SUM(C15:C19)</f>
        <v>68</v>
      </c>
    </row>
    <row r="25" spans="2:20" ht="15" thickBot="1"/>
    <row r="26" spans="2:20" ht="15" customHeight="1">
      <c r="C26" s="239" t="s">
        <v>93</v>
      </c>
      <c r="E26" s="313" t="s">
        <v>405</v>
      </c>
      <c r="F26" s="314"/>
      <c r="G26" s="314"/>
      <c r="H26" s="314"/>
      <c r="I26" s="314"/>
      <c r="J26" s="314"/>
      <c r="K26" s="314"/>
      <c r="L26" s="314"/>
      <c r="M26" s="314"/>
      <c r="N26" s="314"/>
      <c r="O26" s="314"/>
      <c r="P26" s="314"/>
      <c r="Q26" s="314"/>
      <c r="R26" s="314"/>
      <c r="S26" s="314"/>
      <c r="T26" s="315"/>
    </row>
    <row r="27" spans="2:20" ht="15" customHeight="1">
      <c r="E27" s="316"/>
      <c r="F27" s="317"/>
      <c r="G27" s="317"/>
      <c r="H27" s="317"/>
      <c r="I27" s="317"/>
      <c r="J27" s="317"/>
      <c r="K27" s="317"/>
      <c r="L27" s="317"/>
      <c r="M27" s="317"/>
      <c r="N27" s="317"/>
      <c r="O27" s="317"/>
      <c r="P27" s="317"/>
      <c r="Q27" s="317"/>
      <c r="R27" s="317"/>
      <c r="S27" s="317"/>
      <c r="T27" s="318"/>
    </row>
    <row r="28" spans="2:20" ht="15" customHeight="1">
      <c r="E28" s="316"/>
      <c r="F28" s="317"/>
      <c r="G28" s="317"/>
      <c r="H28" s="317"/>
      <c r="I28" s="317"/>
      <c r="J28" s="317"/>
      <c r="K28" s="317"/>
      <c r="L28" s="317"/>
      <c r="M28" s="317"/>
      <c r="N28" s="317"/>
      <c r="O28" s="317"/>
      <c r="P28" s="317"/>
      <c r="Q28" s="317"/>
      <c r="R28" s="317"/>
      <c r="S28" s="317"/>
      <c r="T28" s="318"/>
    </row>
    <row r="29" spans="2:20" ht="15" customHeight="1">
      <c r="E29" s="316"/>
      <c r="F29" s="317"/>
      <c r="G29" s="317"/>
      <c r="H29" s="317"/>
      <c r="I29" s="317"/>
      <c r="J29" s="317"/>
      <c r="K29" s="317"/>
      <c r="L29" s="317"/>
      <c r="M29" s="317"/>
      <c r="N29" s="317"/>
      <c r="O29" s="317"/>
      <c r="P29" s="317"/>
      <c r="Q29" s="317"/>
      <c r="R29" s="317"/>
      <c r="S29" s="317"/>
      <c r="T29" s="318"/>
    </row>
    <row r="30" spans="2:20" ht="15" customHeight="1">
      <c r="E30" s="316"/>
      <c r="F30" s="317"/>
      <c r="G30" s="317"/>
      <c r="H30" s="317"/>
      <c r="I30" s="317"/>
      <c r="J30" s="317"/>
      <c r="K30" s="317"/>
      <c r="L30" s="317"/>
      <c r="M30" s="317"/>
      <c r="N30" s="317"/>
      <c r="O30" s="317"/>
      <c r="P30" s="317"/>
      <c r="Q30" s="317"/>
      <c r="R30" s="317"/>
      <c r="S30" s="317"/>
      <c r="T30" s="318"/>
    </row>
    <row r="31" spans="2:20" ht="15" customHeight="1">
      <c r="E31" s="316"/>
      <c r="F31" s="317"/>
      <c r="G31" s="317"/>
      <c r="H31" s="317"/>
      <c r="I31" s="317"/>
      <c r="J31" s="317"/>
      <c r="K31" s="317"/>
      <c r="L31" s="317"/>
      <c r="M31" s="317"/>
      <c r="N31" s="317"/>
      <c r="O31" s="317"/>
      <c r="P31" s="317"/>
      <c r="Q31" s="317"/>
      <c r="R31" s="317"/>
      <c r="S31" s="317"/>
      <c r="T31" s="318"/>
    </row>
    <row r="32" spans="2:20" ht="15" customHeight="1">
      <c r="E32" s="316"/>
      <c r="F32" s="317"/>
      <c r="G32" s="317"/>
      <c r="H32" s="317"/>
      <c r="I32" s="317"/>
      <c r="J32" s="317"/>
      <c r="K32" s="317"/>
      <c r="L32" s="317"/>
      <c r="M32" s="317"/>
      <c r="N32" s="317"/>
      <c r="O32" s="317"/>
      <c r="P32" s="317"/>
      <c r="Q32" s="317"/>
      <c r="R32" s="317"/>
      <c r="S32" s="317"/>
      <c r="T32" s="318"/>
    </row>
    <row r="33" spans="5:20" ht="15" customHeight="1">
      <c r="E33" s="316"/>
      <c r="F33" s="317"/>
      <c r="G33" s="317"/>
      <c r="H33" s="317"/>
      <c r="I33" s="317"/>
      <c r="J33" s="317"/>
      <c r="K33" s="317"/>
      <c r="L33" s="317"/>
      <c r="M33" s="317"/>
      <c r="N33" s="317"/>
      <c r="O33" s="317"/>
      <c r="P33" s="317"/>
      <c r="Q33" s="317"/>
      <c r="R33" s="317"/>
      <c r="S33" s="317"/>
      <c r="T33" s="318"/>
    </row>
    <row r="34" spans="5:20" ht="15.75" customHeight="1" thickBot="1">
      <c r="E34" s="319"/>
      <c r="F34" s="320"/>
      <c r="G34" s="320"/>
      <c r="H34" s="320"/>
      <c r="I34" s="320"/>
      <c r="J34" s="320"/>
      <c r="K34" s="320"/>
      <c r="L34" s="320"/>
      <c r="M34" s="320"/>
      <c r="N34" s="320"/>
      <c r="O34" s="320"/>
      <c r="P34" s="320"/>
      <c r="Q34" s="320"/>
      <c r="R34" s="320"/>
      <c r="S34" s="320"/>
      <c r="T34" s="321"/>
    </row>
  </sheetData>
  <mergeCells count="1">
    <mergeCell ref="E26:T34"/>
  </mergeCells>
  <pageMargins left="0.7" right="0.7" top="0.75" bottom="0.75" header="0.3" footer="0.3"/>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107"/>
  <sheetViews>
    <sheetView zoomScale="85" zoomScaleNormal="85" workbookViewId="0">
      <selection activeCell="Z33" sqref="Z33"/>
    </sheetView>
  </sheetViews>
  <sheetFormatPr defaultColWidth="9.15234375" defaultRowHeight="14.6"/>
  <cols>
    <col min="1" max="1" width="9.15234375" style="114"/>
    <col min="2" max="2" width="9.3828125" style="114" bestFit="1" customWidth="1"/>
    <col min="3" max="3" width="3" style="114" bestFit="1" customWidth="1"/>
    <col min="4" max="4" width="2" style="114" bestFit="1" customWidth="1"/>
    <col min="5" max="5" width="2.69140625" style="114" customWidth="1"/>
    <col min="6" max="6" width="2" style="114" bestFit="1" customWidth="1"/>
    <col min="7" max="7" width="3" style="114" bestFit="1" customWidth="1"/>
    <col min="8" max="8" width="10.3828125" style="114" customWidth="1"/>
    <col min="9" max="9" width="9.15234375" style="114"/>
    <col min="10" max="10" width="13.69140625" style="114" bestFit="1" customWidth="1"/>
    <col min="11" max="16384" width="9.15234375" style="114"/>
  </cols>
  <sheetData>
    <row r="1" spans="2:10">
      <c r="C1" s="114" t="s">
        <v>398</v>
      </c>
    </row>
    <row r="3" spans="2:10" ht="18.45">
      <c r="J3" s="230" t="s">
        <v>115</v>
      </c>
    </row>
    <row r="4" spans="2:10" ht="15" thickBot="1">
      <c r="J4" s="232" t="s">
        <v>406</v>
      </c>
    </row>
    <row r="5" spans="2:10">
      <c r="B5" s="327" t="s">
        <v>412</v>
      </c>
      <c r="C5" s="291" t="s">
        <v>413</v>
      </c>
      <c r="D5" s="291"/>
      <c r="E5" s="291"/>
      <c r="F5" s="291"/>
      <c r="G5" s="291"/>
      <c r="H5" s="325" t="s">
        <v>393</v>
      </c>
    </row>
    <row r="6" spans="2:10" ht="15" thickBot="1">
      <c r="B6" s="328"/>
      <c r="C6" s="324"/>
      <c r="D6" s="324"/>
      <c r="E6" s="324"/>
      <c r="F6" s="324"/>
      <c r="G6" s="324"/>
      <c r="H6" s="326"/>
    </row>
    <row r="7" spans="2:10">
      <c r="B7" s="237">
        <v>1</v>
      </c>
      <c r="C7" s="234">
        <v>0</v>
      </c>
      <c r="D7" s="234" t="s">
        <v>138</v>
      </c>
      <c r="E7" s="235" t="s">
        <v>190</v>
      </c>
      <c r="F7" s="234" t="s">
        <v>139</v>
      </c>
      <c r="G7" s="234">
        <v>1</v>
      </c>
      <c r="H7" s="236">
        <f>COUNTIF(GrandNational[[#All],[SP]],"&lt;"&amp;G7)-COUNTIF(GrandNational[[#All],[SP]],"&lt;"&amp;'E2'!C7)</f>
        <v>0</v>
      </c>
    </row>
    <row r="8" spans="2:10">
      <c r="B8" s="238">
        <v>2</v>
      </c>
      <c r="C8" s="218">
        <v>1</v>
      </c>
      <c r="D8" s="218" t="s">
        <v>138</v>
      </c>
      <c r="E8" s="219" t="s">
        <v>190</v>
      </c>
      <c r="F8" s="218" t="s">
        <v>139</v>
      </c>
      <c r="G8" s="218">
        <v>2</v>
      </c>
      <c r="H8" s="220">
        <f>COUNTIF(GrandNational[[#All],[SP]],"&lt;"&amp;G8)-COUNTIF(GrandNational[[#All],[SP]],"&lt;"&amp;'E2'!C8)</f>
        <v>0</v>
      </c>
    </row>
    <row r="9" spans="2:10">
      <c r="B9" s="238">
        <v>3</v>
      </c>
      <c r="C9" s="218">
        <v>2</v>
      </c>
      <c r="D9" s="218" t="s">
        <v>138</v>
      </c>
      <c r="E9" s="219" t="s">
        <v>190</v>
      </c>
      <c r="F9" s="218" t="s">
        <v>139</v>
      </c>
      <c r="G9" s="218">
        <v>3</v>
      </c>
      <c r="H9" s="220">
        <f>COUNTIF(GrandNational[[#All],[SP]],"&lt;"&amp;G9)-COUNTIF(GrandNational[[#All],[SP]],"&lt;"&amp;'E2'!C9)</f>
        <v>0</v>
      </c>
    </row>
    <row r="10" spans="2:10">
      <c r="B10" s="238">
        <v>4</v>
      </c>
      <c r="C10" s="218">
        <v>3</v>
      </c>
      <c r="D10" s="218" t="s">
        <v>138</v>
      </c>
      <c r="E10" s="219" t="s">
        <v>190</v>
      </c>
      <c r="F10" s="218" t="s">
        <v>139</v>
      </c>
      <c r="G10" s="218">
        <v>4</v>
      </c>
      <c r="H10" s="220">
        <f>COUNTIF(GrandNational[[#All],[SP]],"&lt;"&amp;G10)-COUNTIF(GrandNational[[#All],[SP]],"&lt;"&amp;'E2'!C10)</f>
        <v>0</v>
      </c>
    </row>
    <row r="11" spans="2:10">
      <c r="B11" s="238">
        <v>5</v>
      </c>
      <c r="C11" s="218">
        <v>4</v>
      </c>
      <c r="D11" s="218" t="s">
        <v>138</v>
      </c>
      <c r="E11" s="219" t="s">
        <v>190</v>
      </c>
      <c r="F11" s="218" t="s">
        <v>139</v>
      </c>
      <c r="G11" s="218">
        <v>5</v>
      </c>
      <c r="H11" s="220">
        <f>COUNTIF(GrandNational[[#All],[SP]],"&lt;"&amp;G11)-COUNTIF(GrandNational[[#All],[SP]],"&lt;"&amp;'E2'!C11)</f>
        <v>0</v>
      </c>
    </row>
    <row r="12" spans="2:10">
      <c r="B12" s="238">
        <v>6</v>
      </c>
      <c r="C12" s="218">
        <v>5</v>
      </c>
      <c r="D12" s="218" t="s">
        <v>138</v>
      </c>
      <c r="E12" s="219" t="s">
        <v>190</v>
      </c>
      <c r="F12" s="218" t="s">
        <v>139</v>
      </c>
      <c r="G12" s="218">
        <v>6</v>
      </c>
      <c r="H12" s="220">
        <f>COUNTIF(GrandNational[[#All],[SP]],"&lt;"&amp;G12)-COUNTIF(GrandNational[[#All],[SP]],"&lt;"&amp;'E2'!C12)</f>
        <v>0</v>
      </c>
    </row>
    <row r="13" spans="2:10">
      <c r="B13" s="238">
        <v>7</v>
      </c>
      <c r="C13" s="218">
        <v>6</v>
      </c>
      <c r="D13" s="218" t="s">
        <v>138</v>
      </c>
      <c r="E13" s="219" t="s">
        <v>190</v>
      </c>
      <c r="F13" s="218" t="s">
        <v>139</v>
      </c>
      <c r="G13" s="218">
        <v>7</v>
      </c>
      <c r="H13" s="220">
        <f>COUNTIF(GrandNational[[#All],[SP]],"&lt;"&amp;G13)-COUNTIF(GrandNational[[#All],[SP]],"&lt;"&amp;'E2'!C13)</f>
        <v>2</v>
      </c>
    </row>
    <row r="14" spans="2:10">
      <c r="B14" s="238">
        <v>8</v>
      </c>
      <c r="C14" s="218">
        <v>7</v>
      </c>
      <c r="D14" s="218" t="s">
        <v>138</v>
      </c>
      <c r="E14" s="219" t="s">
        <v>190</v>
      </c>
      <c r="F14" s="218" t="s">
        <v>139</v>
      </c>
      <c r="G14" s="218">
        <v>8</v>
      </c>
      <c r="H14" s="220">
        <f>COUNTIF(GrandNational[[#All],[SP]],"&lt;"&amp;G14)-COUNTIF(GrandNational[[#All],[SP]],"&lt;"&amp;'E2'!C14)</f>
        <v>6</v>
      </c>
    </row>
    <row r="15" spans="2:10">
      <c r="B15" s="238">
        <v>9</v>
      </c>
      <c r="C15" s="218">
        <v>8</v>
      </c>
      <c r="D15" s="218" t="s">
        <v>138</v>
      </c>
      <c r="E15" s="219" t="s">
        <v>190</v>
      </c>
      <c r="F15" s="218" t="s">
        <v>139</v>
      </c>
      <c r="G15" s="218">
        <v>9</v>
      </c>
      <c r="H15" s="220">
        <f>COUNTIF(GrandNational[[#All],[SP]],"&lt;"&amp;G15)-COUNTIF(GrandNational[[#All],[SP]],"&lt;"&amp;'E2'!C15)</f>
        <v>2</v>
      </c>
    </row>
    <row r="16" spans="2:10">
      <c r="B16" s="238">
        <v>10</v>
      </c>
      <c r="C16" s="218">
        <v>9</v>
      </c>
      <c r="D16" s="218" t="s">
        <v>138</v>
      </c>
      <c r="E16" s="219" t="s">
        <v>190</v>
      </c>
      <c r="F16" s="218" t="s">
        <v>139</v>
      </c>
      <c r="G16" s="218">
        <v>10</v>
      </c>
      <c r="H16" s="220">
        <f>COUNTIF(GrandNational[[#All],[SP]],"&lt;"&amp;G16)-COUNTIF(GrandNational[[#All],[SP]],"&lt;"&amp;'E2'!C16)</f>
        <v>2</v>
      </c>
    </row>
    <row r="17" spans="2:24">
      <c r="B17" s="238">
        <v>11</v>
      </c>
      <c r="C17" s="218">
        <v>10</v>
      </c>
      <c r="D17" s="218" t="s">
        <v>138</v>
      </c>
      <c r="E17" s="219" t="s">
        <v>190</v>
      </c>
      <c r="F17" s="218" t="s">
        <v>139</v>
      </c>
      <c r="G17" s="218">
        <v>11</v>
      </c>
      <c r="H17" s="220">
        <f>COUNTIF(GrandNational[[#All],[SP]],"&lt;"&amp;G17)-COUNTIF(GrandNational[[#All],[SP]],"&lt;"&amp;'E2'!C17)</f>
        <v>6</v>
      </c>
    </row>
    <row r="18" spans="2:24">
      <c r="B18" s="238">
        <v>12</v>
      </c>
      <c r="C18" s="218">
        <v>11</v>
      </c>
      <c r="D18" s="218" t="s">
        <v>138</v>
      </c>
      <c r="E18" s="219" t="s">
        <v>190</v>
      </c>
      <c r="F18" s="218" t="s">
        <v>139</v>
      </c>
      <c r="G18" s="218">
        <v>12</v>
      </c>
      <c r="H18" s="220">
        <f>COUNTIF(GrandNational[[#All],[SP]],"&lt;"&amp;G18)-COUNTIF(GrandNational[[#All],[SP]],"&lt;"&amp;'E2'!C18)</f>
        <v>4</v>
      </c>
    </row>
    <row r="19" spans="2:24">
      <c r="B19" s="238">
        <v>13</v>
      </c>
      <c r="C19" s="218">
        <v>12</v>
      </c>
      <c r="D19" s="218" t="s">
        <v>138</v>
      </c>
      <c r="E19" s="219" t="s">
        <v>190</v>
      </c>
      <c r="F19" s="218" t="s">
        <v>139</v>
      </c>
      <c r="G19" s="218">
        <v>13</v>
      </c>
      <c r="H19" s="220">
        <f>COUNTIF(GrandNational[[#All],[SP]],"&lt;"&amp;G19)-COUNTIF(GrandNational[[#All],[SP]],"&lt;"&amp;'E2'!C19)</f>
        <v>1</v>
      </c>
    </row>
    <row r="20" spans="2:24">
      <c r="B20" s="238">
        <v>14</v>
      </c>
      <c r="C20" s="218">
        <v>13</v>
      </c>
      <c r="D20" s="218" t="s">
        <v>138</v>
      </c>
      <c r="E20" s="219" t="s">
        <v>190</v>
      </c>
      <c r="F20" s="218" t="s">
        <v>139</v>
      </c>
      <c r="G20" s="218">
        <v>14</v>
      </c>
      <c r="H20" s="220">
        <f>COUNTIF(GrandNational[[#All],[SP]],"&lt;"&amp;G20)-COUNTIF(GrandNational[[#All],[SP]],"&lt;"&amp;'E2'!C20)</f>
        <v>2</v>
      </c>
    </row>
    <row r="21" spans="2:24">
      <c r="B21" s="238">
        <v>15</v>
      </c>
      <c r="C21" s="218">
        <v>14</v>
      </c>
      <c r="D21" s="218" t="s">
        <v>138</v>
      </c>
      <c r="E21" s="219" t="s">
        <v>190</v>
      </c>
      <c r="F21" s="218" t="s">
        <v>139</v>
      </c>
      <c r="G21" s="218">
        <v>15</v>
      </c>
      <c r="H21" s="220">
        <f>COUNTIF(GrandNational[[#All],[SP]],"&lt;"&amp;G21)-COUNTIF(GrandNational[[#All],[SP]],"&lt;"&amp;'E2'!C21)</f>
        <v>11</v>
      </c>
    </row>
    <row r="22" spans="2:24">
      <c r="B22" s="238">
        <v>16</v>
      </c>
      <c r="C22" s="218">
        <v>15</v>
      </c>
      <c r="D22" s="218" t="s">
        <v>138</v>
      </c>
      <c r="E22" s="219" t="s">
        <v>190</v>
      </c>
      <c r="F22" s="218" t="s">
        <v>139</v>
      </c>
      <c r="G22" s="218">
        <v>16</v>
      </c>
      <c r="H22" s="220">
        <f>COUNTIF(GrandNational[[#All],[SP]],"&lt;"&amp;G22)-COUNTIF(GrandNational[[#All],[SP]],"&lt;"&amp;'E2'!C22)</f>
        <v>1</v>
      </c>
    </row>
    <row r="23" spans="2:24">
      <c r="B23" s="238">
        <v>17</v>
      </c>
      <c r="C23" s="218">
        <v>16</v>
      </c>
      <c r="D23" s="218" t="s">
        <v>138</v>
      </c>
      <c r="E23" s="219" t="s">
        <v>190</v>
      </c>
      <c r="F23" s="218" t="s">
        <v>139</v>
      </c>
      <c r="G23" s="218">
        <v>17</v>
      </c>
      <c r="H23" s="220">
        <f>COUNTIF(GrandNational[[#All],[SP]],"&lt;"&amp;G23)-COUNTIF(GrandNational[[#All],[SP]],"&lt;"&amp;'E2'!C23)</f>
        <v>5</v>
      </c>
    </row>
    <row r="24" spans="2:24">
      <c r="B24" s="238">
        <v>18</v>
      </c>
      <c r="C24" s="218">
        <v>17</v>
      </c>
      <c r="D24" s="218" t="s">
        <v>138</v>
      </c>
      <c r="E24" s="219" t="s">
        <v>190</v>
      </c>
      <c r="F24" s="218" t="s">
        <v>139</v>
      </c>
      <c r="G24" s="218">
        <v>18</v>
      </c>
      <c r="H24" s="220">
        <f>COUNTIF(GrandNational[[#All],[SP]],"&lt;"&amp;G24)-COUNTIF(GrandNational[[#All],[SP]],"&lt;"&amp;'E2'!C24)</f>
        <v>0</v>
      </c>
    </row>
    <row r="25" spans="2:24">
      <c r="B25" s="238">
        <v>19</v>
      </c>
      <c r="C25" s="218">
        <v>18</v>
      </c>
      <c r="D25" s="218" t="s">
        <v>138</v>
      </c>
      <c r="E25" s="219" t="s">
        <v>190</v>
      </c>
      <c r="F25" s="218" t="s">
        <v>139</v>
      </c>
      <c r="G25" s="218">
        <v>19</v>
      </c>
      <c r="H25" s="220">
        <f>COUNTIF(GrandNational[[#All],[SP]],"&lt;"&amp;G25)-COUNTIF(GrandNational[[#All],[SP]],"&lt;"&amp;'E2'!C25)</f>
        <v>2</v>
      </c>
    </row>
    <row r="26" spans="2:24">
      <c r="B26" s="238">
        <v>20</v>
      </c>
      <c r="C26" s="218">
        <v>19</v>
      </c>
      <c r="D26" s="218" t="s">
        <v>138</v>
      </c>
      <c r="E26" s="219" t="s">
        <v>190</v>
      </c>
      <c r="F26" s="218" t="s">
        <v>139</v>
      </c>
      <c r="G26" s="218">
        <v>20</v>
      </c>
      <c r="H26" s="220">
        <f>COUNTIF(GrandNational[[#All],[SP]],"&lt;"&amp;G26)-COUNTIF(GrandNational[[#All],[SP]],"&lt;"&amp;'E2'!C26)</f>
        <v>0</v>
      </c>
    </row>
    <row r="27" spans="2:24">
      <c r="B27" s="238">
        <v>21</v>
      </c>
      <c r="C27" s="218">
        <v>20</v>
      </c>
      <c r="D27" s="218" t="s">
        <v>138</v>
      </c>
      <c r="E27" s="219" t="s">
        <v>190</v>
      </c>
      <c r="F27" s="218" t="s">
        <v>139</v>
      </c>
      <c r="G27" s="218">
        <v>21</v>
      </c>
      <c r="H27" s="220">
        <f>COUNTIF(GrandNational[[#All],[SP]],"&lt;"&amp;G27)-COUNTIF(GrandNational[[#All],[SP]],"&lt;"&amp;'E2'!C27)</f>
        <v>3</v>
      </c>
    </row>
    <row r="28" spans="2:24">
      <c r="B28" s="238">
        <v>22</v>
      </c>
      <c r="C28" s="218">
        <v>21</v>
      </c>
      <c r="D28" s="218" t="s">
        <v>138</v>
      </c>
      <c r="E28" s="219" t="s">
        <v>190</v>
      </c>
      <c r="F28" s="218" t="s">
        <v>139</v>
      </c>
      <c r="G28" s="218">
        <v>22</v>
      </c>
      <c r="H28" s="220">
        <f>COUNTIF(GrandNational[[#All],[SP]],"&lt;"&amp;G28)-COUNTIF(GrandNational[[#All],[SP]],"&lt;"&amp;'E2'!C28)</f>
        <v>0</v>
      </c>
    </row>
    <row r="29" spans="2:24">
      <c r="B29" s="238">
        <v>23</v>
      </c>
      <c r="C29" s="218">
        <v>22</v>
      </c>
      <c r="D29" s="218" t="s">
        <v>138</v>
      </c>
      <c r="E29" s="219" t="s">
        <v>190</v>
      </c>
      <c r="F29" s="218" t="s">
        <v>139</v>
      </c>
      <c r="G29" s="218">
        <v>23</v>
      </c>
      <c r="H29" s="220">
        <f>COUNTIF(GrandNational[[#All],[SP]],"&lt;"&amp;G29)-COUNTIF(GrandNational[[#All],[SP]],"&lt;"&amp;'E2'!C29)</f>
        <v>0</v>
      </c>
    </row>
    <row r="30" spans="2:24">
      <c r="B30" s="238">
        <v>24</v>
      </c>
      <c r="C30" s="218">
        <v>23</v>
      </c>
      <c r="D30" s="218" t="s">
        <v>138</v>
      </c>
      <c r="E30" s="219" t="s">
        <v>190</v>
      </c>
      <c r="F30" s="218" t="s">
        <v>139</v>
      </c>
      <c r="G30" s="218">
        <v>24</v>
      </c>
      <c r="H30" s="220">
        <f>COUNTIF(GrandNational[[#All],[SP]],"&lt;"&amp;G30)-COUNTIF(GrandNational[[#All],[SP]],"&lt;"&amp;'E2'!C30)</f>
        <v>0</v>
      </c>
    </row>
    <row r="31" spans="2:24" ht="15" thickBot="1">
      <c r="B31" s="238">
        <v>25</v>
      </c>
      <c r="C31" s="218">
        <v>24</v>
      </c>
      <c r="D31" s="218" t="s">
        <v>138</v>
      </c>
      <c r="E31" s="219" t="s">
        <v>190</v>
      </c>
      <c r="F31" s="218" t="s">
        <v>139</v>
      </c>
      <c r="G31" s="218">
        <v>25</v>
      </c>
      <c r="H31" s="220">
        <f>COUNTIF(GrandNational[[#All],[SP]],"&lt;"&amp;G31)-COUNTIF(GrandNational[[#All],[SP]],"&lt;"&amp;'E2'!C31)</f>
        <v>0</v>
      </c>
    </row>
    <row r="32" spans="2:24" ht="18.45">
      <c r="B32" s="238">
        <v>26</v>
      </c>
      <c r="C32" s="218">
        <v>25</v>
      </c>
      <c r="D32" s="218" t="s">
        <v>138</v>
      </c>
      <c r="E32" s="219" t="s">
        <v>190</v>
      </c>
      <c r="F32" s="218" t="s">
        <v>139</v>
      </c>
      <c r="G32" s="218">
        <v>26</v>
      </c>
      <c r="H32" s="220">
        <f>COUNTIF(GrandNational[[#All],[SP]],"&lt;"&amp;G32)-COUNTIF(GrandNational[[#All],[SP]],"&lt;"&amp;'E2'!C32)</f>
        <v>3</v>
      </c>
      <c r="J32" s="230" t="s">
        <v>93</v>
      </c>
      <c r="L32" s="313" t="s">
        <v>416</v>
      </c>
      <c r="M32" s="314"/>
      <c r="N32" s="314"/>
      <c r="O32" s="314"/>
      <c r="P32" s="314"/>
      <c r="Q32" s="314"/>
      <c r="R32" s="314"/>
      <c r="S32" s="314"/>
      <c r="T32" s="314"/>
      <c r="U32" s="314"/>
      <c r="V32" s="314"/>
      <c r="W32" s="314"/>
      <c r="X32" s="315"/>
    </row>
    <row r="33" spans="2:24">
      <c r="B33" s="238">
        <v>27</v>
      </c>
      <c r="C33" s="218">
        <v>26</v>
      </c>
      <c r="D33" s="218" t="s">
        <v>138</v>
      </c>
      <c r="E33" s="219" t="s">
        <v>190</v>
      </c>
      <c r="F33" s="218" t="s">
        <v>139</v>
      </c>
      <c r="G33" s="218">
        <v>27</v>
      </c>
      <c r="H33" s="220">
        <f>COUNTIF(GrandNational[[#All],[SP]],"&lt;"&amp;G33)-COUNTIF(GrandNational[[#All],[SP]],"&lt;"&amp;'E2'!C33)</f>
        <v>0</v>
      </c>
      <c r="L33" s="316"/>
      <c r="M33" s="317"/>
      <c r="N33" s="317"/>
      <c r="O33" s="317"/>
      <c r="P33" s="317"/>
      <c r="Q33" s="317"/>
      <c r="R33" s="317"/>
      <c r="S33" s="317"/>
      <c r="T33" s="317"/>
      <c r="U33" s="317"/>
      <c r="V33" s="317"/>
      <c r="W33" s="317"/>
      <c r="X33" s="318"/>
    </row>
    <row r="34" spans="2:24">
      <c r="B34" s="238">
        <v>28</v>
      </c>
      <c r="C34" s="218">
        <v>27</v>
      </c>
      <c r="D34" s="218" t="s">
        <v>138</v>
      </c>
      <c r="E34" s="219" t="s">
        <v>190</v>
      </c>
      <c r="F34" s="218" t="s">
        <v>139</v>
      </c>
      <c r="G34" s="218">
        <v>28</v>
      </c>
      <c r="H34" s="220">
        <f>COUNTIF(GrandNational[[#All],[SP]],"&lt;"&amp;G34)-COUNTIF(GrandNational[[#All],[SP]],"&lt;"&amp;'E2'!C34)</f>
        <v>0</v>
      </c>
      <c r="L34" s="316"/>
      <c r="M34" s="317"/>
      <c r="N34" s="317"/>
      <c r="O34" s="317"/>
      <c r="P34" s="317"/>
      <c r="Q34" s="317"/>
      <c r="R34" s="317"/>
      <c r="S34" s="317"/>
      <c r="T34" s="317"/>
      <c r="U34" s="317"/>
      <c r="V34" s="317"/>
      <c r="W34" s="317"/>
      <c r="X34" s="318"/>
    </row>
    <row r="35" spans="2:24">
      <c r="B35" s="238">
        <v>29</v>
      </c>
      <c r="C35" s="218">
        <v>28</v>
      </c>
      <c r="D35" s="218" t="s">
        <v>138</v>
      </c>
      <c r="E35" s="219" t="s">
        <v>190</v>
      </c>
      <c r="F35" s="218" t="s">
        <v>139</v>
      </c>
      <c r="G35" s="218">
        <v>29</v>
      </c>
      <c r="H35" s="220">
        <f>COUNTIF(GrandNational[[#All],[SP]],"&lt;"&amp;G35)-COUNTIF(GrandNational[[#All],[SP]],"&lt;"&amp;'E2'!C35)</f>
        <v>5</v>
      </c>
      <c r="L35" s="316"/>
      <c r="M35" s="317"/>
      <c r="N35" s="317"/>
      <c r="O35" s="317"/>
      <c r="P35" s="317"/>
      <c r="Q35" s="317"/>
      <c r="R35" s="317"/>
      <c r="S35" s="317"/>
      <c r="T35" s="317"/>
      <c r="U35" s="317"/>
      <c r="V35" s="317"/>
      <c r="W35" s="317"/>
      <c r="X35" s="318"/>
    </row>
    <row r="36" spans="2:24">
      <c r="B36" s="238">
        <v>30</v>
      </c>
      <c r="C36" s="218">
        <v>29</v>
      </c>
      <c r="D36" s="218" t="s">
        <v>138</v>
      </c>
      <c r="E36" s="219" t="s">
        <v>190</v>
      </c>
      <c r="F36" s="218" t="s">
        <v>139</v>
      </c>
      <c r="G36" s="218">
        <v>30</v>
      </c>
      <c r="H36" s="220">
        <f>COUNTIF(GrandNational[[#All],[SP]],"&lt;"&amp;G36)-COUNTIF(GrandNational[[#All],[SP]],"&lt;"&amp;'E2'!C36)</f>
        <v>0</v>
      </c>
      <c r="L36" s="316"/>
      <c r="M36" s="317"/>
      <c r="N36" s="317"/>
      <c r="O36" s="317"/>
      <c r="P36" s="317"/>
      <c r="Q36" s="317"/>
      <c r="R36" s="317"/>
      <c r="S36" s="317"/>
      <c r="T36" s="317"/>
      <c r="U36" s="317"/>
      <c r="V36" s="317"/>
      <c r="W36" s="317"/>
      <c r="X36" s="318"/>
    </row>
    <row r="37" spans="2:24">
      <c r="B37" s="238">
        <v>31</v>
      </c>
      <c r="C37" s="218">
        <v>30</v>
      </c>
      <c r="D37" s="218" t="s">
        <v>138</v>
      </c>
      <c r="E37" s="219" t="s">
        <v>190</v>
      </c>
      <c r="F37" s="218" t="s">
        <v>139</v>
      </c>
      <c r="G37" s="218">
        <v>31</v>
      </c>
      <c r="H37" s="220">
        <f>COUNTIF(GrandNational[[#All],[SP]],"&lt;"&amp;G37)-COUNTIF(GrandNational[[#All],[SP]],"&lt;"&amp;'E2'!C37)</f>
        <v>0</v>
      </c>
      <c r="L37" s="316"/>
      <c r="M37" s="317"/>
      <c r="N37" s="317"/>
      <c r="O37" s="317"/>
      <c r="P37" s="317"/>
      <c r="Q37" s="317"/>
      <c r="R37" s="317"/>
      <c r="S37" s="317"/>
      <c r="T37" s="317"/>
      <c r="U37" s="317"/>
      <c r="V37" s="317"/>
      <c r="W37" s="317"/>
      <c r="X37" s="318"/>
    </row>
    <row r="38" spans="2:24">
      <c r="B38" s="238">
        <v>32</v>
      </c>
      <c r="C38" s="218">
        <v>31</v>
      </c>
      <c r="D38" s="218" t="s">
        <v>138</v>
      </c>
      <c r="E38" s="219" t="s">
        <v>190</v>
      </c>
      <c r="F38" s="218" t="s">
        <v>139</v>
      </c>
      <c r="G38" s="218">
        <v>32</v>
      </c>
      <c r="H38" s="220">
        <f>COUNTIF(GrandNational[[#All],[SP]],"&lt;"&amp;G38)-COUNTIF(GrandNational[[#All],[SP]],"&lt;"&amp;'E2'!C38)</f>
        <v>0</v>
      </c>
      <c r="L38" s="316"/>
      <c r="M38" s="317"/>
      <c r="N38" s="317"/>
      <c r="O38" s="317"/>
      <c r="P38" s="317"/>
      <c r="Q38" s="317"/>
      <c r="R38" s="317"/>
      <c r="S38" s="317"/>
      <c r="T38" s="317"/>
      <c r="U38" s="317"/>
      <c r="V38" s="317"/>
      <c r="W38" s="317"/>
      <c r="X38" s="318"/>
    </row>
    <row r="39" spans="2:24">
      <c r="B39" s="238">
        <v>33</v>
      </c>
      <c r="C39" s="218">
        <v>32</v>
      </c>
      <c r="D39" s="218" t="s">
        <v>138</v>
      </c>
      <c r="E39" s="219" t="s">
        <v>190</v>
      </c>
      <c r="F39" s="218" t="s">
        <v>139</v>
      </c>
      <c r="G39" s="218">
        <v>33</v>
      </c>
      <c r="H39" s="220">
        <f>COUNTIF(GrandNational[[#All],[SP]],"&lt;"&amp;G39)-COUNTIF(GrandNational[[#All],[SP]],"&lt;"&amp;'E2'!C39)</f>
        <v>0</v>
      </c>
      <c r="L39" s="316"/>
      <c r="M39" s="317"/>
      <c r="N39" s="317"/>
      <c r="O39" s="317"/>
      <c r="P39" s="317"/>
      <c r="Q39" s="317"/>
      <c r="R39" s="317"/>
      <c r="S39" s="317"/>
      <c r="T39" s="317"/>
      <c r="U39" s="317"/>
      <c r="V39" s="317"/>
      <c r="W39" s="317"/>
      <c r="X39" s="318"/>
    </row>
    <row r="40" spans="2:24" ht="15" thickBot="1">
      <c r="B40" s="238">
        <v>34</v>
      </c>
      <c r="C40" s="218">
        <v>33</v>
      </c>
      <c r="D40" s="218" t="s">
        <v>138</v>
      </c>
      <c r="E40" s="219" t="s">
        <v>190</v>
      </c>
      <c r="F40" s="218" t="s">
        <v>139</v>
      </c>
      <c r="G40" s="218">
        <v>34</v>
      </c>
      <c r="H40" s="220">
        <f>COUNTIF(GrandNational[[#All],[SP]],"&lt;"&amp;G40)-COUNTIF(GrandNational[[#All],[SP]],"&lt;"&amp;'E2'!C40)</f>
        <v>4</v>
      </c>
      <c r="L40" s="319"/>
      <c r="M40" s="320"/>
      <c r="N40" s="320"/>
      <c r="O40" s="320"/>
      <c r="P40" s="320"/>
      <c r="Q40" s="320"/>
      <c r="R40" s="320"/>
      <c r="S40" s="320"/>
      <c r="T40" s="320"/>
      <c r="U40" s="320"/>
      <c r="V40" s="320"/>
      <c r="W40" s="320"/>
      <c r="X40" s="321"/>
    </row>
    <row r="41" spans="2:24">
      <c r="B41" s="238">
        <v>35</v>
      </c>
      <c r="C41" s="218">
        <v>34</v>
      </c>
      <c r="D41" s="218" t="s">
        <v>138</v>
      </c>
      <c r="E41" s="219" t="s">
        <v>190</v>
      </c>
      <c r="F41" s="218" t="s">
        <v>139</v>
      </c>
      <c r="G41" s="218">
        <v>35</v>
      </c>
      <c r="H41" s="220">
        <f>COUNTIF(GrandNational[[#All],[SP]],"&lt;"&amp;G41)-COUNTIF(GrandNational[[#All],[SP]],"&lt;"&amp;'E2'!C41)</f>
        <v>0</v>
      </c>
    </row>
    <row r="42" spans="2:24">
      <c r="B42" s="238">
        <v>36</v>
      </c>
      <c r="C42" s="218">
        <v>35</v>
      </c>
      <c r="D42" s="218" t="s">
        <v>138</v>
      </c>
      <c r="E42" s="219" t="s">
        <v>190</v>
      </c>
      <c r="F42" s="218" t="s">
        <v>139</v>
      </c>
      <c r="G42" s="218">
        <v>36</v>
      </c>
      <c r="H42" s="220">
        <f>COUNTIF(GrandNational[[#All],[SP]],"&lt;"&amp;G42)-COUNTIF(GrandNational[[#All],[SP]],"&lt;"&amp;'E2'!C42)</f>
        <v>0</v>
      </c>
    </row>
    <row r="43" spans="2:24">
      <c r="B43" s="238">
        <v>37</v>
      </c>
      <c r="C43" s="218">
        <v>36</v>
      </c>
      <c r="D43" s="218" t="s">
        <v>138</v>
      </c>
      <c r="E43" s="219" t="s">
        <v>190</v>
      </c>
      <c r="F43" s="218" t="s">
        <v>139</v>
      </c>
      <c r="G43" s="218">
        <v>37</v>
      </c>
      <c r="H43" s="220">
        <f>COUNTIF(GrandNational[[#All],[SP]],"&lt;"&amp;G43)-COUNTIF(GrandNational[[#All],[SP]],"&lt;"&amp;'E2'!C43)</f>
        <v>0</v>
      </c>
    </row>
    <row r="44" spans="2:24">
      <c r="B44" s="238">
        <v>38</v>
      </c>
      <c r="C44" s="218">
        <v>37</v>
      </c>
      <c r="D44" s="218" t="s">
        <v>138</v>
      </c>
      <c r="E44" s="219" t="s">
        <v>190</v>
      </c>
      <c r="F44" s="218" t="s">
        <v>139</v>
      </c>
      <c r="G44" s="218">
        <v>38</v>
      </c>
      <c r="H44" s="220">
        <f>COUNTIF(GrandNational[[#All],[SP]],"&lt;"&amp;G44)-COUNTIF(GrandNational[[#All],[SP]],"&lt;"&amp;'E2'!C44)</f>
        <v>0</v>
      </c>
    </row>
    <row r="45" spans="2:24">
      <c r="B45" s="238">
        <v>39</v>
      </c>
      <c r="C45" s="218">
        <v>38</v>
      </c>
      <c r="D45" s="218" t="s">
        <v>138</v>
      </c>
      <c r="E45" s="219" t="s">
        <v>190</v>
      </c>
      <c r="F45" s="218" t="s">
        <v>139</v>
      </c>
      <c r="G45" s="218">
        <v>39</v>
      </c>
      <c r="H45" s="220">
        <f>COUNTIF(GrandNational[[#All],[SP]],"&lt;"&amp;G45)-COUNTIF(GrandNational[[#All],[SP]],"&lt;"&amp;'E2'!C45)</f>
        <v>0</v>
      </c>
    </row>
    <row r="46" spans="2:24">
      <c r="B46" s="238">
        <v>40</v>
      </c>
      <c r="C46" s="218">
        <v>39</v>
      </c>
      <c r="D46" s="218" t="s">
        <v>138</v>
      </c>
      <c r="E46" s="219" t="s">
        <v>190</v>
      </c>
      <c r="F46" s="218" t="s">
        <v>139</v>
      </c>
      <c r="G46" s="218">
        <v>40</v>
      </c>
      <c r="H46" s="220">
        <f>COUNTIF(GrandNational[[#All],[SP]],"&lt;"&amp;G46)-COUNTIF(GrandNational[[#All],[SP]],"&lt;"&amp;'E2'!C46)</f>
        <v>0</v>
      </c>
    </row>
    <row r="47" spans="2:24">
      <c r="B47" s="238">
        <v>41</v>
      </c>
      <c r="C47" s="218">
        <v>40</v>
      </c>
      <c r="D47" s="218" t="s">
        <v>138</v>
      </c>
      <c r="E47" s="219" t="s">
        <v>190</v>
      </c>
      <c r="F47" s="218" t="s">
        <v>139</v>
      </c>
      <c r="G47" s="218">
        <v>41</v>
      </c>
      <c r="H47" s="220">
        <f>COUNTIF(GrandNational[[#All],[SP]],"&lt;"&amp;G47)-COUNTIF(GrandNational[[#All],[SP]],"&lt;"&amp;'E2'!C47)</f>
        <v>3</v>
      </c>
    </row>
    <row r="48" spans="2:24">
      <c r="B48" s="238">
        <v>42</v>
      </c>
      <c r="C48" s="218">
        <v>41</v>
      </c>
      <c r="D48" s="218" t="s">
        <v>138</v>
      </c>
      <c r="E48" s="219" t="s">
        <v>190</v>
      </c>
      <c r="F48" s="218" t="s">
        <v>139</v>
      </c>
      <c r="G48" s="218">
        <v>42</v>
      </c>
      <c r="H48" s="220">
        <f>COUNTIF(GrandNational[[#All],[SP]],"&lt;"&amp;G48)-COUNTIF(GrandNational[[#All],[SP]],"&lt;"&amp;'E2'!C48)</f>
        <v>0</v>
      </c>
    </row>
    <row r="49" spans="2:8">
      <c r="B49" s="238">
        <v>43</v>
      </c>
      <c r="C49" s="218">
        <v>42</v>
      </c>
      <c r="D49" s="218" t="s">
        <v>138</v>
      </c>
      <c r="E49" s="219" t="s">
        <v>190</v>
      </c>
      <c r="F49" s="218" t="s">
        <v>139</v>
      </c>
      <c r="G49" s="218">
        <v>43</v>
      </c>
      <c r="H49" s="220">
        <f>COUNTIF(GrandNational[[#All],[SP]],"&lt;"&amp;G49)-COUNTIF(GrandNational[[#All],[SP]],"&lt;"&amp;'E2'!C49)</f>
        <v>0</v>
      </c>
    </row>
    <row r="50" spans="2:8">
      <c r="B50" s="238">
        <v>44</v>
      </c>
      <c r="C50" s="218">
        <v>43</v>
      </c>
      <c r="D50" s="218" t="s">
        <v>138</v>
      </c>
      <c r="E50" s="219" t="s">
        <v>190</v>
      </c>
      <c r="F50" s="218" t="s">
        <v>139</v>
      </c>
      <c r="G50" s="218">
        <v>44</v>
      </c>
      <c r="H50" s="220">
        <f>COUNTIF(GrandNational[[#All],[SP]],"&lt;"&amp;G50)-COUNTIF(GrandNational[[#All],[SP]],"&lt;"&amp;'E2'!C50)</f>
        <v>0</v>
      </c>
    </row>
    <row r="51" spans="2:8">
      <c r="B51" s="238">
        <v>45</v>
      </c>
      <c r="C51" s="218">
        <v>44</v>
      </c>
      <c r="D51" s="218" t="s">
        <v>138</v>
      </c>
      <c r="E51" s="219" t="s">
        <v>190</v>
      </c>
      <c r="F51" s="218" t="s">
        <v>139</v>
      </c>
      <c r="G51" s="218">
        <v>45</v>
      </c>
      <c r="H51" s="220">
        <f>COUNTIF(GrandNational[[#All],[SP]],"&lt;"&amp;G51)-COUNTIF(GrandNational[[#All],[SP]],"&lt;"&amp;'E2'!C51)</f>
        <v>0</v>
      </c>
    </row>
    <row r="52" spans="2:8">
      <c r="B52" s="238">
        <v>46</v>
      </c>
      <c r="C52" s="218">
        <v>45</v>
      </c>
      <c r="D52" s="218" t="s">
        <v>138</v>
      </c>
      <c r="E52" s="219" t="s">
        <v>190</v>
      </c>
      <c r="F52" s="218" t="s">
        <v>139</v>
      </c>
      <c r="G52" s="218">
        <v>46</v>
      </c>
      <c r="H52" s="220">
        <f>COUNTIF(GrandNational[[#All],[SP]],"&lt;"&amp;G52)-COUNTIF(GrandNational[[#All],[SP]],"&lt;"&amp;'E2'!C52)</f>
        <v>0</v>
      </c>
    </row>
    <row r="53" spans="2:8">
      <c r="B53" s="238">
        <v>47</v>
      </c>
      <c r="C53" s="218">
        <v>46</v>
      </c>
      <c r="D53" s="218" t="s">
        <v>138</v>
      </c>
      <c r="E53" s="219" t="s">
        <v>190</v>
      </c>
      <c r="F53" s="218" t="s">
        <v>139</v>
      </c>
      <c r="G53" s="218">
        <v>47</v>
      </c>
      <c r="H53" s="220">
        <f>COUNTIF(GrandNational[[#All],[SP]],"&lt;"&amp;G53)-COUNTIF(GrandNational[[#All],[SP]],"&lt;"&amp;'E2'!C53)</f>
        <v>0</v>
      </c>
    </row>
    <row r="54" spans="2:8">
      <c r="B54" s="238">
        <v>48</v>
      </c>
      <c r="C54" s="218">
        <v>47</v>
      </c>
      <c r="D54" s="218" t="s">
        <v>138</v>
      </c>
      <c r="E54" s="219" t="s">
        <v>190</v>
      </c>
      <c r="F54" s="218" t="s">
        <v>139</v>
      </c>
      <c r="G54" s="218">
        <v>48</v>
      </c>
      <c r="H54" s="220">
        <f>COUNTIF(GrandNational[[#All],[SP]],"&lt;"&amp;G54)-COUNTIF(GrandNational[[#All],[SP]],"&lt;"&amp;'E2'!C54)</f>
        <v>0</v>
      </c>
    </row>
    <row r="55" spans="2:8">
      <c r="B55" s="238">
        <v>49</v>
      </c>
      <c r="C55" s="218">
        <v>48</v>
      </c>
      <c r="D55" s="218" t="s">
        <v>138</v>
      </c>
      <c r="E55" s="219" t="s">
        <v>190</v>
      </c>
      <c r="F55" s="218" t="s">
        <v>139</v>
      </c>
      <c r="G55" s="218">
        <v>49</v>
      </c>
      <c r="H55" s="220">
        <f>COUNTIF(GrandNational[[#All],[SP]],"&lt;"&amp;G55)-COUNTIF(GrandNational[[#All],[SP]],"&lt;"&amp;'E2'!C55)</f>
        <v>0</v>
      </c>
    </row>
    <row r="56" spans="2:8">
      <c r="B56" s="238">
        <v>50</v>
      </c>
      <c r="C56" s="218">
        <v>49</v>
      </c>
      <c r="D56" s="218" t="s">
        <v>138</v>
      </c>
      <c r="E56" s="219" t="s">
        <v>190</v>
      </c>
      <c r="F56" s="218" t="s">
        <v>139</v>
      </c>
      <c r="G56" s="218">
        <v>50</v>
      </c>
      <c r="H56" s="220">
        <f>COUNTIF(GrandNational[[#All],[SP]],"&lt;"&amp;G56)-COUNTIF(GrandNational[[#All],[SP]],"&lt;"&amp;'E2'!C56)</f>
        <v>0</v>
      </c>
    </row>
    <row r="57" spans="2:8">
      <c r="B57" s="238">
        <v>51</v>
      </c>
      <c r="C57" s="218">
        <v>50</v>
      </c>
      <c r="D57" s="218" t="s">
        <v>138</v>
      </c>
      <c r="E57" s="219" t="s">
        <v>190</v>
      </c>
      <c r="F57" s="218" t="s">
        <v>139</v>
      </c>
      <c r="G57" s="218">
        <v>51</v>
      </c>
      <c r="H57" s="220">
        <f>COUNTIF(GrandNational[[#All],[SP]],"&lt;"&amp;G57)-COUNTIF(GrandNational[[#All],[SP]],"&lt;"&amp;'E2'!C57)</f>
        <v>2</v>
      </c>
    </row>
    <row r="58" spans="2:8">
      <c r="B58" s="238">
        <v>52</v>
      </c>
      <c r="C58" s="218">
        <v>51</v>
      </c>
      <c r="D58" s="218" t="s">
        <v>138</v>
      </c>
      <c r="E58" s="219" t="s">
        <v>190</v>
      </c>
      <c r="F58" s="218" t="s">
        <v>139</v>
      </c>
      <c r="G58" s="218">
        <v>52</v>
      </c>
      <c r="H58" s="220">
        <f>COUNTIF(GrandNational[[#All],[SP]],"&lt;"&amp;G58)-COUNTIF(GrandNational[[#All],[SP]],"&lt;"&amp;'E2'!C58)</f>
        <v>0</v>
      </c>
    </row>
    <row r="59" spans="2:8">
      <c r="B59" s="238">
        <v>53</v>
      </c>
      <c r="C59" s="218">
        <v>52</v>
      </c>
      <c r="D59" s="218" t="s">
        <v>138</v>
      </c>
      <c r="E59" s="219" t="s">
        <v>190</v>
      </c>
      <c r="F59" s="218" t="s">
        <v>139</v>
      </c>
      <c r="G59" s="218">
        <v>53</v>
      </c>
      <c r="H59" s="220">
        <f>COUNTIF(GrandNational[[#All],[SP]],"&lt;"&amp;G59)-COUNTIF(GrandNational[[#All],[SP]],"&lt;"&amp;'E2'!C59)</f>
        <v>0</v>
      </c>
    </row>
    <row r="60" spans="2:8">
      <c r="B60" s="238">
        <v>54</v>
      </c>
      <c r="C60" s="218">
        <v>53</v>
      </c>
      <c r="D60" s="218" t="s">
        <v>138</v>
      </c>
      <c r="E60" s="219" t="s">
        <v>190</v>
      </c>
      <c r="F60" s="218" t="s">
        <v>139</v>
      </c>
      <c r="G60" s="218">
        <v>54</v>
      </c>
      <c r="H60" s="220">
        <f>COUNTIF(GrandNational[[#All],[SP]],"&lt;"&amp;G60)-COUNTIF(GrandNational[[#All],[SP]],"&lt;"&amp;'E2'!C60)</f>
        <v>0</v>
      </c>
    </row>
    <row r="61" spans="2:8">
      <c r="B61" s="238">
        <v>55</v>
      </c>
      <c r="C61" s="218">
        <v>54</v>
      </c>
      <c r="D61" s="218" t="s">
        <v>138</v>
      </c>
      <c r="E61" s="219" t="s">
        <v>190</v>
      </c>
      <c r="F61" s="218" t="s">
        <v>139</v>
      </c>
      <c r="G61" s="218">
        <v>55</v>
      </c>
      <c r="H61" s="220">
        <f>COUNTIF(GrandNational[[#All],[SP]],"&lt;"&amp;G61)-COUNTIF(GrandNational[[#All],[SP]],"&lt;"&amp;'E2'!C61)</f>
        <v>0</v>
      </c>
    </row>
    <row r="62" spans="2:8">
      <c r="B62" s="238">
        <v>56</v>
      </c>
      <c r="C62" s="218">
        <v>55</v>
      </c>
      <c r="D62" s="218" t="s">
        <v>138</v>
      </c>
      <c r="E62" s="219" t="s">
        <v>190</v>
      </c>
      <c r="F62" s="218" t="s">
        <v>139</v>
      </c>
      <c r="G62" s="218">
        <v>56</v>
      </c>
      <c r="H62" s="220">
        <f>COUNTIF(GrandNational[[#All],[SP]],"&lt;"&amp;G62)-COUNTIF(GrandNational[[#All],[SP]],"&lt;"&amp;'E2'!C62)</f>
        <v>0</v>
      </c>
    </row>
    <row r="63" spans="2:8">
      <c r="B63" s="238">
        <v>57</v>
      </c>
      <c r="C63" s="218">
        <v>56</v>
      </c>
      <c r="D63" s="218" t="s">
        <v>138</v>
      </c>
      <c r="E63" s="219" t="s">
        <v>190</v>
      </c>
      <c r="F63" s="218" t="s">
        <v>139</v>
      </c>
      <c r="G63" s="218">
        <v>57</v>
      </c>
      <c r="H63" s="220">
        <f>COUNTIF(GrandNational[[#All],[SP]],"&lt;"&amp;G63)-COUNTIF(GrandNational[[#All],[SP]],"&lt;"&amp;'E2'!C63)</f>
        <v>0</v>
      </c>
    </row>
    <row r="64" spans="2:8">
      <c r="B64" s="238">
        <v>58</v>
      </c>
      <c r="C64" s="218">
        <v>57</v>
      </c>
      <c r="D64" s="218" t="s">
        <v>138</v>
      </c>
      <c r="E64" s="219" t="s">
        <v>190</v>
      </c>
      <c r="F64" s="218" t="s">
        <v>139</v>
      </c>
      <c r="G64" s="218">
        <v>58</v>
      </c>
      <c r="H64" s="220">
        <f>COUNTIF(GrandNational[[#All],[SP]],"&lt;"&amp;G64)-COUNTIF(GrandNational[[#All],[SP]],"&lt;"&amp;'E2'!C64)</f>
        <v>0</v>
      </c>
    </row>
    <row r="65" spans="2:8">
      <c r="B65" s="238">
        <v>59</v>
      </c>
      <c r="C65" s="218">
        <v>58</v>
      </c>
      <c r="D65" s="218" t="s">
        <v>138</v>
      </c>
      <c r="E65" s="219" t="s">
        <v>190</v>
      </c>
      <c r="F65" s="218" t="s">
        <v>139</v>
      </c>
      <c r="G65" s="218">
        <v>59</v>
      </c>
      <c r="H65" s="220">
        <f>COUNTIF(GrandNational[[#All],[SP]],"&lt;"&amp;G65)-COUNTIF(GrandNational[[#All],[SP]],"&lt;"&amp;'E2'!C65)</f>
        <v>0</v>
      </c>
    </row>
    <row r="66" spans="2:8">
      <c r="B66" s="238">
        <v>60</v>
      </c>
      <c r="C66" s="218">
        <v>59</v>
      </c>
      <c r="D66" s="218" t="s">
        <v>138</v>
      </c>
      <c r="E66" s="219" t="s">
        <v>190</v>
      </c>
      <c r="F66" s="218" t="s">
        <v>139</v>
      </c>
      <c r="G66" s="218">
        <v>60</v>
      </c>
      <c r="H66" s="220">
        <f>COUNTIF(GrandNational[[#All],[SP]],"&lt;"&amp;G66)-COUNTIF(GrandNational[[#All],[SP]],"&lt;"&amp;'E2'!C66)</f>
        <v>0</v>
      </c>
    </row>
    <row r="67" spans="2:8">
      <c r="B67" s="238">
        <v>61</v>
      </c>
      <c r="C67" s="218">
        <v>60</v>
      </c>
      <c r="D67" s="218" t="s">
        <v>138</v>
      </c>
      <c r="E67" s="219" t="s">
        <v>190</v>
      </c>
      <c r="F67" s="218" t="s">
        <v>139</v>
      </c>
      <c r="G67" s="218">
        <v>61</v>
      </c>
      <c r="H67" s="220">
        <f>COUNTIF(GrandNational[[#All],[SP]],"&lt;"&amp;G67)-COUNTIF(GrandNational[[#All],[SP]],"&lt;"&amp;'E2'!C67)</f>
        <v>0</v>
      </c>
    </row>
    <row r="68" spans="2:8">
      <c r="B68" s="238">
        <v>62</v>
      </c>
      <c r="C68" s="218">
        <v>61</v>
      </c>
      <c r="D68" s="218" t="s">
        <v>138</v>
      </c>
      <c r="E68" s="219" t="s">
        <v>190</v>
      </c>
      <c r="F68" s="218" t="s">
        <v>139</v>
      </c>
      <c r="G68" s="218">
        <v>62</v>
      </c>
      <c r="H68" s="220">
        <f>COUNTIF(GrandNational[[#All],[SP]],"&lt;"&amp;G68)-COUNTIF(GrandNational[[#All],[SP]],"&lt;"&amp;'E2'!C68)</f>
        <v>0</v>
      </c>
    </row>
    <row r="69" spans="2:8">
      <c r="B69" s="238">
        <v>63</v>
      </c>
      <c r="C69" s="218">
        <v>62</v>
      </c>
      <c r="D69" s="218" t="s">
        <v>138</v>
      </c>
      <c r="E69" s="219" t="s">
        <v>190</v>
      </c>
      <c r="F69" s="218" t="s">
        <v>139</v>
      </c>
      <c r="G69" s="218">
        <v>63</v>
      </c>
      <c r="H69" s="220">
        <f>COUNTIF(GrandNational[[#All],[SP]],"&lt;"&amp;G69)-COUNTIF(GrandNational[[#All],[SP]],"&lt;"&amp;'E2'!C69)</f>
        <v>0</v>
      </c>
    </row>
    <row r="70" spans="2:8">
      <c r="B70" s="238">
        <v>64</v>
      </c>
      <c r="C70" s="218">
        <v>63</v>
      </c>
      <c r="D70" s="218" t="s">
        <v>138</v>
      </c>
      <c r="E70" s="219" t="s">
        <v>190</v>
      </c>
      <c r="F70" s="218" t="s">
        <v>139</v>
      </c>
      <c r="G70" s="218">
        <v>64</v>
      </c>
      <c r="H70" s="220">
        <f>COUNTIF(GrandNational[[#All],[SP]],"&lt;"&amp;G70)-COUNTIF(GrandNational[[#All],[SP]],"&lt;"&amp;'E2'!C70)</f>
        <v>0</v>
      </c>
    </row>
    <row r="71" spans="2:8">
      <c r="B71" s="238">
        <v>65</v>
      </c>
      <c r="C71" s="218">
        <v>64</v>
      </c>
      <c r="D71" s="218" t="s">
        <v>138</v>
      </c>
      <c r="E71" s="219" t="s">
        <v>190</v>
      </c>
      <c r="F71" s="218" t="s">
        <v>139</v>
      </c>
      <c r="G71" s="218">
        <v>65</v>
      </c>
      <c r="H71" s="220">
        <f>COUNTIF(GrandNational[[#All],[SP]],"&lt;"&amp;G71)-COUNTIF(GrandNational[[#All],[SP]],"&lt;"&amp;'E2'!C71)</f>
        <v>0</v>
      </c>
    </row>
    <row r="72" spans="2:8">
      <c r="B72" s="238">
        <v>66</v>
      </c>
      <c r="C72" s="218">
        <v>65</v>
      </c>
      <c r="D72" s="218" t="s">
        <v>138</v>
      </c>
      <c r="E72" s="219" t="s">
        <v>190</v>
      </c>
      <c r="F72" s="218" t="s">
        <v>139</v>
      </c>
      <c r="G72" s="218">
        <v>66</v>
      </c>
      <c r="H72" s="220">
        <f>COUNTIF(GrandNational[[#All],[SP]],"&lt;"&amp;G72)-COUNTIF(GrandNational[[#All],[SP]],"&lt;"&amp;'E2'!C72)</f>
        <v>0</v>
      </c>
    </row>
    <row r="73" spans="2:8">
      <c r="B73" s="238">
        <v>67</v>
      </c>
      <c r="C73" s="218">
        <v>66</v>
      </c>
      <c r="D73" s="218" t="s">
        <v>138</v>
      </c>
      <c r="E73" s="219" t="s">
        <v>190</v>
      </c>
      <c r="F73" s="218" t="s">
        <v>139</v>
      </c>
      <c r="G73" s="218">
        <v>67</v>
      </c>
      <c r="H73" s="220">
        <f>COUNTIF(GrandNational[[#All],[SP]],"&lt;"&amp;G73)-COUNTIF(GrandNational[[#All],[SP]],"&lt;"&amp;'E2'!C73)</f>
        <v>2</v>
      </c>
    </row>
    <row r="74" spans="2:8">
      <c r="B74" s="238">
        <v>68</v>
      </c>
      <c r="C74" s="218">
        <v>67</v>
      </c>
      <c r="D74" s="218" t="s">
        <v>138</v>
      </c>
      <c r="E74" s="219" t="s">
        <v>190</v>
      </c>
      <c r="F74" s="218" t="s">
        <v>139</v>
      </c>
      <c r="G74" s="218">
        <v>68</v>
      </c>
      <c r="H74" s="220">
        <f>COUNTIF(GrandNational[[#All],[SP]],"&lt;"&amp;G74)-COUNTIF(GrandNational[[#All],[SP]],"&lt;"&amp;'E2'!C74)</f>
        <v>0</v>
      </c>
    </row>
    <row r="75" spans="2:8">
      <c r="B75" s="238">
        <v>69</v>
      </c>
      <c r="C75" s="218">
        <v>68</v>
      </c>
      <c r="D75" s="218" t="s">
        <v>138</v>
      </c>
      <c r="E75" s="219" t="s">
        <v>190</v>
      </c>
      <c r="F75" s="218" t="s">
        <v>139</v>
      </c>
      <c r="G75" s="218">
        <v>69</v>
      </c>
      <c r="H75" s="220">
        <f>COUNTIF(GrandNational[[#All],[SP]],"&lt;"&amp;G75)-COUNTIF(GrandNational[[#All],[SP]],"&lt;"&amp;'E2'!C75)</f>
        <v>0</v>
      </c>
    </row>
    <row r="76" spans="2:8">
      <c r="B76" s="238">
        <v>70</v>
      </c>
      <c r="C76" s="218">
        <v>69</v>
      </c>
      <c r="D76" s="218" t="s">
        <v>138</v>
      </c>
      <c r="E76" s="219" t="s">
        <v>190</v>
      </c>
      <c r="F76" s="218" t="s">
        <v>139</v>
      </c>
      <c r="G76" s="218">
        <v>70</v>
      </c>
      <c r="H76" s="220">
        <f>COUNTIF(GrandNational[[#All],[SP]],"&lt;"&amp;G76)-COUNTIF(GrandNational[[#All],[SP]],"&lt;"&amp;'E2'!C76)</f>
        <v>0</v>
      </c>
    </row>
    <row r="77" spans="2:8">
      <c r="B77" s="238">
        <v>71</v>
      </c>
      <c r="C77" s="218">
        <v>70</v>
      </c>
      <c r="D77" s="218" t="s">
        <v>138</v>
      </c>
      <c r="E77" s="219" t="s">
        <v>190</v>
      </c>
      <c r="F77" s="218" t="s">
        <v>139</v>
      </c>
      <c r="G77" s="218">
        <v>71</v>
      </c>
      <c r="H77" s="220">
        <f>COUNTIF(GrandNational[[#All],[SP]],"&lt;"&amp;G77)-COUNTIF(GrandNational[[#All],[SP]],"&lt;"&amp;'E2'!C77)</f>
        <v>0</v>
      </c>
    </row>
    <row r="78" spans="2:8">
      <c r="B78" s="238">
        <v>72</v>
      </c>
      <c r="C78" s="218">
        <v>71</v>
      </c>
      <c r="D78" s="218" t="s">
        <v>138</v>
      </c>
      <c r="E78" s="219" t="s">
        <v>190</v>
      </c>
      <c r="F78" s="218" t="s">
        <v>139</v>
      </c>
      <c r="G78" s="218">
        <v>72</v>
      </c>
      <c r="H78" s="220">
        <f>COUNTIF(GrandNational[[#All],[SP]],"&lt;"&amp;G78)-COUNTIF(GrandNational[[#All],[SP]],"&lt;"&amp;'E2'!C78)</f>
        <v>0</v>
      </c>
    </row>
    <row r="79" spans="2:8">
      <c r="B79" s="238">
        <v>73</v>
      </c>
      <c r="C79" s="218">
        <v>72</v>
      </c>
      <c r="D79" s="218" t="s">
        <v>138</v>
      </c>
      <c r="E79" s="219" t="s">
        <v>190</v>
      </c>
      <c r="F79" s="218" t="s">
        <v>139</v>
      </c>
      <c r="G79" s="218">
        <v>73</v>
      </c>
      <c r="H79" s="220">
        <f>COUNTIF(GrandNational[[#All],[SP]],"&lt;"&amp;G79)-COUNTIF(GrandNational[[#All],[SP]],"&lt;"&amp;'E2'!C79)</f>
        <v>0</v>
      </c>
    </row>
    <row r="80" spans="2:8">
      <c r="B80" s="238">
        <v>74</v>
      </c>
      <c r="C80" s="218">
        <v>73</v>
      </c>
      <c r="D80" s="218" t="s">
        <v>138</v>
      </c>
      <c r="E80" s="219" t="s">
        <v>190</v>
      </c>
      <c r="F80" s="218" t="s">
        <v>139</v>
      </c>
      <c r="G80" s="218">
        <v>74</v>
      </c>
      <c r="H80" s="220">
        <f>COUNTIF(GrandNational[[#All],[SP]],"&lt;"&amp;G80)-COUNTIF(GrandNational[[#All],[SP]],"&lt;"&amp;'E2'!C80)</f>
        <v>0</v>
      </c>
    </row>
    <row r="81" spans="2:8">
      <c r="B81" s="238">
        <v>75</v>
      </c>
      <c r="C81" s="218">
        <v>74</v>
      </c>
      <c r="D81" s="218" t="s">
        <v>138</v>
      </c>
      <c r="E81" s="219" t="s">
        <v>190</v>
      </c>
      <c r="F81" s="218" t="s">
        <v>139</v>
      </c>
      <c r="G81" s="218">
        <v>75</v>
      </c>
      <c r="H81" s="220">
        <f>COUNTIF(GrandNational[[#All],[SP]],"&lt;"&amp;G81)-COUNTIF(GrandNational[[#All],[SP]],"&lt;"&amp;'E2'!C81)</f>
        <v>0</v>
      </c>
    </row>
    <row r="82" spans="2:8">
      <c r="B82" s="238">
        <v>76</v>
      </c>
      <c r="C82" s="218">
        <v>75</v>
      </c>
      <c r="D82" s="218" t="s">
        <v>138</v>
      </c>
      <c r="E82" s="219" t="s">
        <v>190</v>
      </c>
      <c r="F82" s="218" t="s">
        <v>139</v>
      </c>
      <c r="G82" s="218">
        <v>76</v>
      </c>
      <c r="H82" s="220">
        <f>COUNTIF(GrandNational[[#All],[SP]],"&lt;"&amp;G82)-COUNTIF(GrandNational[[#All],[SP]],"&lt;"&amp;'E2'!C82)</f>
        <v>0</v>
      </c>
    </row>
    <row r="83" spans="2:8">
      <c r="B83" s="238">
        <v>77</v>
      </c>
      <c r="C83" s="218">
        <v>76</v>
      </c>
      <c r="D83" s="218" t="s">
        <v>138</v>
      </c>
      <c r="E83" s="219" t="s">
        <v>190</v>
      </c>
      <c r="F83" s="218" t="s">
        <v>139</v>
      </c>
      <c r="G83" s="218">
        <v>77</v>
      </c>
      <c r="H83" s="220">
        <f>COUNTIF(GrandNational[[#All],[SP]],"&lt;"&amp;G83)-COUNTIF(GrandNational[[#All],[SP]],"&lt;"&amp;'E2'!C83)</f>
        <v>0</v>
      </c>
    </row>
    <row r="84" spans="2:8">
      <c r="B84" s="238">
        <v>78</v>
      </c>
      <c r="C84" s="218">
        <v>77</v>
      </c>
      <c r="D84" s="218" t="s">
        <v>138</v>
      </c>
      <c r="E84" s="219" t="s">
        <v>190</v>
      </c>
      <c r="F84" s="218" t="s">
        <v>139</v>
      </c>
      <c r="G84" s="218">
        <v>78</v>
      </c>
      <c r="H84" s="220">
        <f>COUNTIF(GrandNational[[#All],[SP]],"&lt;"&amp;G84)-COUNTIF(GrandNational[[#All],[SP]],"&lt;"&amp;'E2'!C84)</f>
        <v>0</v>
      </c>
    </row>
    <row r="85" spans="2:8">
      <c r="B85" s="238">
        <v>79</v>
      </c>
      <c r="C85" s="218">
        <v>78</v>
      </c>
      <c r="D85" s="218" t="s">
        <v>138</v>
      </c>
      <c r="E85" s="219" t="s">
        <v>190</v>
      </c>
      <c r="F85" s="218" t="s">
        <v>139</v>
      </c>
      <c r="G85" s="218">
        <v>79</v>
      </c>
      <c r="H85" s="220">
        <f>COUNTIF(GrandNational[[#All],[SP]],"&lt;"&amp;G85)-COUNTIF(GrandNational[[#All],[SP]],"&lt;"&amp;'E2'!C85)</f>
        <v>0</v>
      </c>
    </row>
    <row r="86" spans="2:8">
      <c r="B86" s="238">
        <v>80</v>
      </c>
      <c r="C86" s="218">
        <v>79</v>
      </c>
      <c r="D86" s="218" t="s">
        <v>138</v>
      </c>
      <c r="E86" s="219" t="s">
        <v>190</v>
      </c>
      <c r="F86" s="218" t="s">
        <v>139</v>
      </c>
      <c r="G86" s="218">
        <v>80</v>
      </c>
      <c r="H86" s="220">
        <f>COUNTIF(GrandNational[[#All],[SP]],"&lt;"&amp;G86)-COUNTIF(GrandNational[[#All],[SP]],"&lt;"&amp;'E2'!C86)</f>
        <v>0</v>
      </c>
    </row>
    <row r="87" spans="2:8">
      <c r="B87" s="238">
        <v>81</v>
      </c>
      <c r="C87" s="218">
        <v>80</v>
      </c>
      <c r="D87" s="218" t="s">
        <v>138</v>
      </c>
      <c r="E87" s="219" t="s">
        <v>190</v>
      </c>
      <c r="F87" s="218" t="s">
        <v>139</v>
      </c>
      <c r="G87" s="218">
        <v>81</v>
      </c>
      <c r="H87" s="220">
        <f>COUNTIF(GrandNational[[#All],[SP]],"&lt;"&amp;G87)-COUNTIF(GrandNational[[#All],[SP]],"&lt;"&amp;'E2'!C87)</f>
        <v>0</v>
      </c>
    </row>
    <row r="88" spans="2:8">
      <c r="B88" s="238">
        <v>82</v>
      </c>
      <c r="C88" s="218">
        <v>81</v>
      </c>
      <c r="D88" s="218" t="s">
        <v>138</v>
      </c>
      <c r="E88" s="219" t="s">
        <v>190</v>
      </c>
      <c r="F88" s="218" t="s">
        <v>139</v>
      </c>
      <c r="G88" s="218">
        <v>82</v>
      </c>
      <c r="H88" s="220">
        <f>COUNTIF(GrandNational[[#All],[SP]],"&lt;"&amp;G88)-COUNTIF(GrandNational[[#All],[SP]],"&lt;"&amp;'E2'!C88)</f>
        <v>0</v>
      </c>
    </row>
    <row r="89" spans="2:8">
      <c r="B89" s="238">
        <v>83</v>
      </c>
      <c r="C89" s="218">
        <v>82</v>
      </c>
      <c r="D89" s="218" t="s">
        <v>138</v>
      </c>
      <c r="E89" s="219" t="s">
        <v>190</v>
      </c>
      <c r="F89" s="218" t="s">
        <v>139</v>
      </c>
      <c r="G89" s="218">
        <v>83</v>
      </c>
      <c r="H89" s="220">
        <f>COUNTIF(GrandNational[[#All],[SP]],"&lt;"&amp;G89)-COUNTIF(GrandNational[[#All],[SP]],"&lt;"&amp;'E2'!C89)</f>
        <v>0</v>
      </c>
    </row>
    <row r="90" spans="2:8">
      <c r="B90" s="238">
        <v>84</v>
      </c>
      <c r="C90" s="218">
        <v>83</v>
      </c>
      <c r="D90" s="218" t="s">
        <v>138</v>
      </c>
      <c r="E90" s="219" t="s">
        <v>190</v>
      </c>
      <c r="F90" s="218" t="s">
        <v>139</v>
      </c>
      <c r="G90" s="218">
        <v>84</v>
      </c>
      <c r="H90" s="220">
        <f>COUNTIF(GrandNational[[#All],[SP]],"&lt;"&amp;G90)-COUNTIF(GrandNational[[#All],[SP]],"&lt;"&amp;'E2'!C90)</f>
        <v>0</v>
      </c>
    </row>
    <row r="91" spans="2:8">
      <c r="B91" s="238">
        <v>85</v>
      </c>
      <c r="C91" s="218">
        <v>84</v>
      </c>
      <c r="D91" s="218" t="s">
        <v>138</v>
      </c>
      <c r="E91" s="219" t="s">
        <v>190</v>
      </c>
      <c r="F91" s="218" t="s">
        <v>139</v>
      </c>
      <c r="G91" s="218">
        <v>85</v>
      </c>
      <c r="H91" s="220">
        <f>COUNTIF(GrandNational[[#All],[SP]],"&lt;"&amp;G91)-COUNTIF(GrandNational[[#All],[SP]],"&lt;"&amp;'E2'!C91)</f>
        <v>0</v>
      </c>
    </row>
    <row r="92" spans="2:8">
      <c r="B92" s="238">
        <v>86</v>
      </c>
      <c r="C92" s="218">
        <v>85</v>
      </c>
      <c r="D92" s="218" t="s">
        <v>138</v>
      </c>
      <c r="E92" s="219" t="s">
        <v>190</v>
      </c>
      <c r="F92" s="218" t="s">
        <v>139</v>
      </c>
      <c r="G92" s="218">
        <v>86</v>
      </c>
      <c r="H92" s="220">
        <f>COUNTIF(GrandNational[[#All],[SP]],"&lt;"&amp;G92)-COUNTIF(GrandNational[[#All],[SP]],"&lt;"&amp;'E2'!C92)</f>
        <v>0</v>
      </c>
    </row>
    <row r="93" spans="2:8">
      <c r="B93" s="238">
        <v>87</v>
      </c>
      <c r="C93" s="218">
        <v>86</v>
      </c>
      <c r="D93" s="218" t="s">
        <v>138</v>
      </c>
      <c r="E93" s="219" t="s">
        <v>190</v>
      </c>
      <c r="F93" s="218" t="s">
        <v>139</v>
      </c>
      <c r="G93" s="218">
        <v>87</v>
      </c>
      <c r="H93" s="220">
        <f>COUNTIF(GrandNational[[#All],[SP]],"&lt;"&amp;G93)-COUNTIF(GrandNational[[#All],[SP]],"&lt;"&amp;'E2'!C93)</f>
        <v>0</v>
      </c>
    </row>
    <row r="94" spans="2:8">
      <c r="B94" s="238">
        <v>88</v>
      </c>
      <c r="C94" s="218">
        <v>87</v>
      </c>
      <c r="D94" s="218" t="s">
        <v>138</v>
      </c>
      <c r="E94" s="219" t="s">
        <v>190</v>
      </c>
      <c r="F94" s="218" t="s">
        <v>139</v>
      </c>
      <c r="G94" s="218">
        <v>88</v>
      </c>
      <c r="H94" s="220">
        <f>COUNTIF(GrandNational[[#All],[SP]],"&lt;"&amp;G94)-COUNTIF(GrandNational[[#All],[SP]],"&lt;"&amp;'E2'!C94)</f>
        <v>0</v>
      </c>
    </row>
    <row r="95" spans="2:8">
      <c r="B95" s="238">
        <v>89</v>
      </c>
      <c r="C95" s="218">
        <v>88</v>
      </c>
      <c r="D95" s="218" t="s">
        <v>138</v>
      </c>
      <c r="E95" s="219" t="s">
        <v>190</v>
      </c>
      <c r="F95" s="218" t="s">
        <v>139</v>
      </c>
      <c r="G95" s="218">
        <v>89</v>
      </c>
      <c r="H95" s="220">
        <f>COUNTIF(GrandNational[[#All],[SP]],"&lt;"&amp;G95)-COUNTIF(GrandNational[[#All],[SP]],"&lt;"&amp;'E2'!C95)</f>
        <v>0</v>
      </c>
    </row>
    <row r="96" spans="2:8">
      <c r="B96" s="238">
        <v>90</v>
      </c>
      <c r="C96" s="218">
        <v>89</v>
      </c>
      <c r="D96" s="218" t="s">
        <v>138</v>
      </c>
      <c r="E96" s="219" t="s">
        <v>190</v>
      </c>
      <c r="F96" s="218" t="s">
        <v>139</v>
      </c>
      <c r="G96" s="218">
        <v>90</v>
      </c>
      <c r="H96" s="220">
        <f>COUNTIF(GrandNational[[#All],[SP]],"&lt;"&amp;G96)-COUNTIF(GrandNational[[#All],[SP]],"&lt;"&amp;'E2'!C96)</f>
        <v>0</v>
      </c>
    </row>
    <row r="97" spans="2:8">
      <c r="B97" s="238">
        <v>91</v>
      </c>
      <c r="C97" s="218">
        <v>90</v>
      </c>
      <c r="D97" s="218" t="s">
        <v>138</v>
      </c>
      <c r="E97" s="219" t="s">
        <v>190</v>
      </c>
      <c r="F97" s="218" t="s">
        <v>139</v>
      </c>
      <c r="G97" s="218">
        <v>91</v>
      </c>
      <c r="H97" s="220">
        <f>COUNTIF(GrandNational[[#All],[SP]],"&lt;"&amp;G97)-COUNTIF(GrandNational[[#All],[SP]],"&lt;"&amp;'E2'!C97)</f>
        <v>0</v>
      </c>
    </row>
    <row r="98" spans="2:8">
      <c r="B98" s="238">
        <v>92</v>
      </c>
      <c r="C98" s="218">
        <v>91</v>
      </c>
      <c r="D98" s="218" t="s">
        <v>138</v>
      </c>
      <c r="E98" s="219" t="s">
        <v>190</v>
      </c>
      <c r="F98" s="218" t="s">
        <v>139</v>
      </c>
      <c r="G98" s="218">
        <v>92</v>
      </c>
      <c r="H98" s="220">
        <f>COUNTIF(GrandNational[[#All],[SP]],"&lt;"&amp;G98)-COUNTIF(GrandNational[[#All],[SP]],"&lt;"&amp;'E2'!C98)</f>
        <v>0</v>
      </c>
    </row>
    <row r="99" spans="2:8">
      <c r="B99" s="238">
        <v>93</v>
      </c>
      <c r="C99" s="218">
        <v>92</v>
      </c>
      <c r="D99" s="218" t="s">
        <v>138</v>
      </c>
      <c r="E99" s="219" t="s">
        <v>190</v>
      </c>
      <c r="F99" s="218" t="s">
        <v>139</v>
      </c>
      <c r="G99" s="218">
        <v>93</v>
      </c>
      <c r="H99" s="220">
        <f>COUNTIF(GrandNational[[#All],[SP]],"&lt;"&amp;G99)-COUNTIF(GrandNational[[#All],[SP]],"&lt;"&amp;'E2'!C99)</f>
        <v>0</v>
      </c>
    </row>
    <row r="100" spans="2:8">
      <c r="B100" s="238">
        <v>94</v>
      </c>
      <c r="C100" s="218">
        <v>93</v>
      </c>
      <c r="D100" s="218" t="s">
        <v>138</v>
      </c>
      <c r="E100" s="219" t="s">
        <v>190</v>
      </c>
      <c r="F100" s="218" t="s">
        <v>139</v>
      </c>
      <c r="G100" s="218">
        <v>94</v>
      </c>
      <c r="H100" s="220">
        <f>COUNTIF(GrandNational[[#All],[SP]],"&lt;"&amp;G100)-COUNTIF(GrandNational[[#All],[SP]],"&lt;"&amp;'E2'!C100)</f>
        <v>0</v>
      </c>
    </row>
    <row r="101" spans="2:8">
      <c r="B101" s="238">
        <v>95</v>
      </c>
      <c r="C101" s="218">
        <v>94</v>
      </c>
      <c r="D101" s="218" t="s">
        <v>138</v>
      </c>
      <c r="E101" s="219" t="s">
        <v>190</v>
      </c>
      <c r="F101" s="218" t="s">
        <v>139</v>
      </c>
      <c r="G101" s="218">
        <v>95</v>
      </c>
      <c r="H101" s="220">
        <f>COUNTIF(GrandNational[[#All],[SP]],"&lt;"&amp;G101)-COUNTIF(GrandNational[[#All],[SP]],"&lt;"&amp;'E2'!C101)</f>
        <v>0</v>
      </c>
    </row>
    <row r="102" spans="2:8">
      <c r="B102" s="238">
        <v>96</v>
      </c>
      <c r="C102" s="218">
        <v>95</v>
      </c>
      <c r="D102" s="218" t="s">
        <v>138</v>
      </c>
      <c r="E102" s="219" t="s">
        <v>190</v>
      </c>
      <c r="F102" s="218" t="s">
        <v>139</v>
      </c>
      <c r="G102" s="218">
        <v>96</v>
      </c>
      <c r="H102" s="220">
        <f>COUNTIF(GrandNational[[#All],[SP]],"&lt;"&amp;G102)-COUNTIF(GrandNational[[#All],[SP]],"&lt;"&amp;'E2'!C102)</f>
        <v>0</v>
      </c>
    </row>
    <row r="103" spans="2:8">
      <c r="B103" s="238">
        <v>97</v>
      </c>
      <c r="C103" s="218">
        <v>96</v>
      </c>
      <c r="D103" s="218" t="s">
        <v>138</v>
      </c>
      <c r="E103" s="219" t="s">
        <v>190</v>
      </c>
      <c r="F103" s="218" t="s">
        <v>139</v>
      </c>
      <c r="G103" s="218">
        <v>97</v>
      </c>
      <c r="H103" s="220">
        <f>COUNTIF(GrandNational[[#All],[SP]],"&lt;"&amp;G103)-COUNTIF(GrandNational[[#All],[SP]],"&lt;"&amp;'E2'!C103)</f>
        <v>0</v>
      </c>
    </row>
    <row r="104" spans="2:8">
      <c r="B104" s="238">
        <v>98</v>
      </c>
      <c r="C104" s="218">
        <v>97</v>
      </c>
      <c r="D104" s="218" t="s">
        <v>138</v>
      </c>
      <c r="E104" s="219" t="s">
        <v>190</v>
      </c>
      <c r="F104" s="218" t="s">
        <v>139</v>
      </c>
      <c r="G104" s="218">
        <v>98</v>
      </c>
      <c r="H104" s="220">
        <f>COUNTIF(GrandNational[[#All],[SP]],"&lt;"&amp;G104)-COUNTIF(GrandNational[[#All],[SP]],"&lt;"&amp;'E2'!C104)</f>
        <v>0</v>
      </c>
    </row>
    <row r="105" spans="2:8">
      <c r="B105" s="238">
        <v>99</v>
      </c>
      <c r="C105" s="218">
        <v>98</v>
      </c>
      <c r="D105" s="218" t="s">
        <v>138</v>
      </c>
      <c r="E105" s="219" t="s">
        <v>190</v>
      </c>
      <c r="F105" s="218" t="s">
        <v>139</v>
      </c>
      <c r="G105" s="218">
        <v>99</v>
      </c>
      <c r="H105" s="220">
        <f>COUNTIF(GrandNational[[#All],[SP]],"&lt;"&amp;G105)-COUNTIF(GrandNational[[#All],[SP]],"&lt;"&amp;'E2'!C105)</f>
        <v>0</v>
      </c>
    </row>
    <row r="106" spans="2:8" ht="15" thickBot="1">
      <c r="B106" s="238">
        <v>100</v>
      </c>
      <c r="C106" s="218">
        <v>99</v>
      </c>
      <c r="D106" s="218" t="s">
        <v>138</v>
      </c>
      <c r="E106" s="219" t="s">
        <v>190</v>
      </c>
      <c r="H106" s="220">
        <f>COUNT(GrandNational[[#All],[SP]])-COUNTIF(GrandNational[[#All],[SP]],"&lt;"&amp;'E2'!C106)</f>
        <v>2</v>
      </c>
    </row>
    <row r="107" spans="2:8" ht="15" thickBot="1">
      <c r="B107" s="322" t="s">
        <v>394</v>
      </c>
      <c r="C107" s="323"/>
      <c r="D107" s="323"/>
      <c r="E107" s="323"/>
      <c r="F107" s="323"/>
      <c r="G107" s="323"/>
      <c r="H107" s="233">
        <f>SUM(H7:H106)</f>
        <v>68</v>
      </c>
    </row>
  </sheetData>
  <mergeCells count="5">
    <mergeCell ref="B107:G107"/>
    <mergeCell ref="C5:G6"/>
    <mergeCell ref="H5:H6"/>
    <mergeCell ref="L32:X40"/>
    <mergeCell ref="B5:B6"/>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27"/>
  <sheetViews>
    <sheetView zoomScale="85" zoomScaleNormal="85" workbookViewId="0">
      <selection activeCell="L34" sqref="L34"/>
    </sheetView>
  </sheetViews>
  <sheetFormatPr defaultColWidth="9.15234375" defaultRowHeight="14.6"/>
  <cols>
    <col min="1" max="2" width="9.15234375" style="114"/>
    <col min="3" max="3" width="5" style="114" bestFit="1" customWidth="1"/>
    <col min="4" max="6" width="2" style="114" bestFit="1" customWidth="1"/>
    <col min="7" max="7" width="5" style="114" bestFit="1" customWidth="1"/>
    <col min="8" max="8" width="10.3046875" style="114" bestFit="1" customWidth="1"/>
    <col min="9" max="20" width="9.15234375" style="114"/>
    <col min="21" max="21" width="1.53515625" style="114" customWidth="1"/>
    <col min="22" max="16384" width="9.15234375" style="114"/>
  </cols>
  <sheetData>
    <row r="1" spans="2:22">
      <c r="B1" s="114" t="s">
        <v>399</v>
      </c>
    </row>
    <row r="2" spans="2:22" ht="18.899999999999999" thickBot="1">
      <c r="J2" s="230" t="s">
        <v>115</v>
      </c>
    </row>
    <row r="3" spans="2:22">
      <c r="B3" s="330" t="s">
        <v>414</v>
      </c>
      <c r="C3" s="291" t="s">
        <v>410</v>
      </c>
      <c r="D3" s="291"/>
      <c r="E3" s="291"/>
      <c r="F3" s="291"/>
      <c r="G3" s="291"/>
      <c r="H3" s="325" t="s">
        <v>140</v>
      </c>
      <c r="J3" s="114" t="s">
        <v>407</v>
      </c>
      <c r="V3" s="114" t="s">
        <v>408</v>
      </c>
    </row>
    <row r="4" spans="2:22" ht="15" thickBot="1">
      <c r="B4" s="331"/>
      <c r="C4" s="293"/>
      <c r="D4" s="293"/>
      <c r="E4" s="293"/>
      <c r="F4" s="293"/>
      <c r="G4" s="293"/>
      <c r="H4" s="329"/>
    </row>
    <row r="5" spans="2:22">
      <c r="B5" s="231">
        <v>1</v>
      </c>
      <c r="C5" s="116"/>
      <c r="D5" s="218"/>
      <c r="E5" s="219" t="s">
        <v>190</v>
      </c>
      <c r="F5" s="218" t="s">
        <v>139</v>
      </c>
      <c r="G5" s="116">
        <v>60</v>
      </c>
      <c r="H5" s="220">
        <f>COUNTIF(GrandNational[[#All],[Weight (kg)]],"&lt;"&amp;'E3'!G5)</f>
        <v>0</v>
      </c>
    </row>
    <row r="6" spans="2:22">
      <c r="B6" s="231">
        <v>2</v>
      </c>
      <c r="C6" s="116">
        <v>60</v>
      </c>
      <c r="D6" s="218" t="s">
        <v>138</v>
      </c>
      <c r="E6" s="219" t="s">
        <v>190</v>
      </c>
      <c r="F6" s="218" t="s">
        <v>139</v>
      </c>
      <c r="G6" s="116">
        <v>62.5</v>
      </c>
      <c r="H6" s="220">
        <f>COUNTIF(GrandNational[[#All],[Weight (kg)]],"&lt;"&amp;'E3'!G6)-COUNTIF(GrandNational[[#All],[Weight (kg)]],"&lt;"&amp;'E3'!C6)</f>
        <v>0</v>
      </c>
    </row>
    <row r="7" spans="2:22">
      <c r="B7" s="231">
        <v>3</v>
      </c>
      <c r="C7" s="116">
        <v>62.5</v>
      </c>
      <c r="D7" s="218" t="s">
        <v>138</v>
      </c>
      <c r="E7" s="219" t="s">
        <v>190</v>
      </c>
      <c r="F7" s="218" t="s">
        <v>139</v>
      </c>
      <c r="G7" s="116">
        <v>65</v>
      </c>
      <c r="H7" s="220">
        <f>COUNTIF(GrandNational[[#All],[Weight (kg)]],"&lt;"&amp;'E3'!G7)-COUNTIF(GrandNational[[#All],[Weight (kg)]],"&lt;"&amp;'E3'!C7)</f>
        <v>14</v>
      </c>
    </row>
    <row r="8" spans="2:22">
      <c r="B8" s="231">
        <v>4</v>
      </c>
      <c r="C8" s="116">
        <v>65</v>
      </c>
      <c r="D8" s="218" t="s">
        <v>138</v>
      </c>
      <c r="E8" s="219" t="s">
        <v>190</v>
      </c>
      <c r="F8" s="218" t="s">
        <v>139</v>
      </c>
      <c r="G8" s="116">
        <v>67.5</v>
      </c>
      <c r="H8" s="220">
        <f>COUNTIF(GrandNational[[#All],[Weight (kg)]],"&lt;"&amp;'E3'!G8)-COUNTIF(GrandNational[[#All],[Weight (kg)]],"&lt;"&amp;'E3'!C8)</f>
        <v>18</v>
      </c>
    </row>
    <row r="9" spans="2:22">
      <c r="B9" s="231">
        <v>5</v>
      </c>
      <c r="C9" s="116">
        <v>67.5</v>
      </c>
      <c r="D9" s="218" t="s">
        <v>138</v>
      </c>
      <c r="E9" s="219" t="s">
        <v>190</v>
      </c>
      <c r="F9" s="218" t="s">
        <v>139</v>
      </c>
      <c r="G9" s="116">
        <v>70</v>
      </c>
      <c r="H9" s="220">
        <f>COUNTIF(GrandNational[[#All],[Weight (kg)]],"&lt;"&amp;'E3'!G9)-COUNTIF(GrandNational[[#All],[Weight (kg)]],"&lt;"&amp;'E3'!C9)</f>
        <v>20</v>
      </c>
    </row>
    <row r="10" spans="2:22">
      <c r="B10" s="231">
        <v>6</v>
      </c>
      <c r="C10" s="116">
        <v>70</v>
      </c>
      <c r="D10" s="218" t="s">
        <v>138</v>
      </c>
      <c r="E10" s="219" t="s">
        <v>190</v>
      </c>
      <c r="F10" s="218" t="s">
        <v>139</v>
      </c>
      <c r="G10" s="116">
        <v>72.5</v>
      </c>
      <c r="H10" s="220">
        <f>COUNTIF(GrandNational[[#All],[Weight (kg)]],"&lt;"&amp;'E3'!G10)-COUNTIF(GrandNational[[#All],[Weight (kg)]],"&lt;"&amp;'E3'!C10)</f>
        <v>9</v>
      </c>
    </row>
    <row r="11" spans="2:22">
      <c r="B11" s="231">
        <v>7</v>
      </c>
      <c r="C11" s="116">
        <v>72.5</v>
      </c>
      <c r="D11" s="218" t="s">
        <v>138</v>
      </c>
      <c r="E11" s="219" t="s">
        <v>190</v>
      </c>
      <c r="F11" s="218" t="s">
        <v>139</v>
      </c>
      <c r="G11" s="116">
        <v>75</v>
      </c>
      <c r="H11" s="220">
        <f>COUNTIF(GrandNational[[#All],[Weight (kg)]],"&lt;"&amp;'E3'!G11)-COUNTIF(GrandNational[[#All],[Weight (kg)]],"&lt;"&amp;'E3'!C11)</f>
        <v>6</v>
      </c>
    </row>
    <row r="12" spans="2:22">
      <c r="B12" s="231">
        <v>8</v>
      </c>
      <c r="C12" s="116">
        <v>75</v>
      </c>
      <c r="D12" s="218" t="s">
        <v>138</v>
      </c>
      <c r="E12" s="219" t="s">
        <v>190</v>
      </c>
      <c r="F12" s="218" t="s">
        <v>139</v>
      </c>
      <c r="G12" s="116">
        <v>77.5</v>
      </c>
      <c r="H12" s="220">
        <f>COUNTIF(GrandNational[[#All],[Weight (kg)]],"&lt;"&amp;'E3'!G12)-COUNTIF(GrandNational[[#All],[Weight (kg)]],"&lt;"&amp;'E3'!C12)</f>
        <v>1</v>
      </c>
    </row>
    <row r="13" spans="2:22">
      <c r="B13" s="231">
        <v>9</v>
      </c>
      <c r="C13" s="116">
        <v>77.5</v>
      </c>
      <c r="D13" s="218" t="s">
        <v>138</v>
      </c>
      <c r="E13" s="219" t="s">
        <v>190</v>
      </c>
      <c r="F13" s="218" t="s">
        <v>139</v>
      </c>
      <c r="G13" s="116">
        <v>80</v>
      </c>
      <c r="H13" s="220">
        <f>COUNTIF(GrandNational[[#All],[Weight (kg)]],"&lt;"&amp;'E3'!G13)-COUNTIF(GrandNational[[#All],[Weight (kg)]],"&lt;"&amp;'E3'!C13)</f>
        <v>0</v>
      </c>
    </row>
    <row r="14" spans="2:22" ht="15" thickBot="1">
      <c r="B14" s="231">
        <v>10</v>
      </c>
      <c r="C14" s="116">
        <v>80</v>
      </c>
      <c r="D14" s="218" t="s">
        <v>138</v>
      </c>
      <c r="E14" s="219" t="s">
        <v>190</v>
      </c>
      <c r="F14" s="218"/>
      <c r="G14" s="116"/>
      <c r="H14" s="220">
        <f>COUNT(GrandNational[[#All],[Weight (kg)]])-COUNTIF(GrandNational[[#All],[Weight (kg)]],"&lt;"&amp;'E3'!C14)</f>
        <v>0</v>
      </c>
    </row>
    <row r="15" spans="2:22" ht="15" thickBot="1">
      <c r="B15" s="332" t="s">
        <v>394</v>
      </c>
      <c r="C15" s="333"/>
      <c r="D15" s="333"/>
      <c r="E15" s="333"/>
      <c r="F15" s="333"/>
      <c r="G15" s="333"/>
      <c r="H15" s="233">
        <f>SUM(H6:H14)</f>
        <v>68</v>
      </c>
    </row>
    <row r="16" spans="2:22" ht="15" thickBot="1">
      <c r="B16" s="334" t="s">
        <v>409</v>
      </c>
      <c r="C16" s="335"/>
      <c r="D16" s="335"/>
      <c r="E16" s="335"/>
      <c r="F16" s="335"/>
      <c r="G16" s="335"/>
      <c r="H16" s="140">
        <f>AVERAGE(GrandNational[Weight (kg)])</f>
        <v>68.052195441176451</v>
      </c>
    </row>
    <row r="17" spans="2:20" ht="15" thickBot="1">
      <c r="C17" s="116"/>
      <c r="D17" s="218"/>
      <c r="E17" s="219"/>
      <c r="F17" s="218"/>
      <c r="G17" s="116"/>
    </row>
    <row r="18" spans="2:20" ht="18.75" customHeight="1">
      <c r="B18" s="230" t="s">
        <v>93</v>
      </c>
      <c r="C18" s="116"/>
      <c r="D18" s="116"/>
      <c r="E18" s="116"/>
      <c r="F18" s="116"/>
      <c r="G18" s="116"/>
      <c r="H18" s="313" t="s">
        <v>415</v>
      </c>
      <c r="I18" s="314"/>
      <c r="J18" s="314"/>
      <c r="K18" s="314"/>
      <c r="L18" s="314"/>
      <c r="M18" s="314"/>
      <c r="N18" s="314"/>
      <c r="O18" s="314"/>
      <c r="P18" s="314"/>
      <c r="Q18" s="314"/>
      <c r="R18" s="314"/>
      <c r="S18" s="314"/>
      <c r="T18" s="315"/>
    </row>
    <row r="19" spans="2:20" ht="15" customHeight="1">
      <c r="C19" s="116"/>
      <c r="D19" s="116"/>
      <c r="E19" s="116"/>
      <c r="F19" s="116"/>
      <c r="G19" s="116"/>
      <c r="H19" s="316"/>
      <c r="I19" s="317"/>
      <c r="J19" s="317"/>
      <c r="K19" s="317"/>
      <c r="L19" s="317"/>
      <c r="M19" s="317"/>
      <c r="N19" s="317"/>
      <c r="O19" s="317"/>
      <c r="P19" s="317"/>
      <c r="Q19" s="317"/>
      <c r="R19" s="317"/>
      <c r="S19" s="317"/>
      <c r="T19" s="318"/>
    </row>
    <row r="20" spans="2:20" ht="15" customHeight="1">
      <c r="C20" s="116"/>
      <c r="D20" s="116"/>
      <c r="E20" s="116"/>
      <c r="F20" s="116"/>
      <c r="G20" s="116"/>
      <c r="H20" s="316"/>
      <c r="I20" s="317"/>
      <c r="J20" s="317"/>
      <c r="K20" s="317"/>
      <c r="L20" s="317"/>
      <c r="M20" s="317"/>
      <c r="N20" s="317"/>
      <c r="O20" s="317"/>
      <c r="P20" s="317"/>
      <c r="Q20" s="317"/>
      <c r="R20" s="317"/>
      <c r="S20" s="317"/>
      <c r="T20" s="318"/>
    </row>
    <row r="21" spans="2:20" ht="15" customHeight="1">
      <c r="H21" s="316"/>
      <c r="I21" s="317"/>
      <c r="J21" s="317"/>
      <c r="K21" s="317"/>
      <c r="L21" s="317"/>
      <c r="M21" s="317"/>
      <c r="N21" s="317"/>
      <c r="O21" s="317"/>
      <c r="P21" s="317"/>
      <c r="Q21" s="317"/>
      <c r="R21" s="317"/>
      <c r="S21" s="317"/>
      <c r="T21" s="318"/>
    </row>
    <row r="22" spans="2:20" ht="15" customHeight="1">
      <c r="H22" s="316"/>
      <c r="I22" s="317"/>
      <c r="J22" s="317"/>
      <c r="K22" s="317"/>
      <c r="L22" s="317"/>
      <c r="M22" s="317"/>
      <c r="N22" s="317"/>
      <c r="O22" s="317"/>
      <c r="P22" s="317"/>
      <c r="Q22" s="317"/>
      <c r="R22" s="317"/>
      <c r="S22" s="317"/>
      <c r="T22" s="318"/>
    </row>
    <row r="23" spans="2:20" ht="15" customHeight="1">
      <c r="H23" s="316"/>
      <c r="I23" s="317"/>
      <c r="J23" s="317"/>
      <c r="K23" s="317"/>
      <c r="L23" s="317"/>
      <c r="M23" s="317"/>
      <c r="N23" s="317"/>
      <c r="O23" s="317"/>
      <c r="P23" s="317"/>
      <c r="Q23" s="317"/>
      <c r="R23" s="317"/>
      <c r="S23" s="317"/>
      <c r="T23" s="318"/>
    </row>
    <row r="24" spans="2:20" ht="15" customHeight="1">
      <c r="H24" s="316"/>
      <c r="I24" s="317"/>
      <c r="J24" s="317"/>
      <c r="K24" s="317"/>
      <c r="L24" s="317"/>
      <c r="M24" s="317"/>
      <c r="N24" s="317"/>
      <c r="O24" s="317"/>
      <c r="P24" s="317"/>
      <c r="Q24" s="317"/>
      <c r="R24" s="317"/>
      <c r="S24" s="317"/>
      <c r="T24" s="318"/>
    </row>
    <row r="25" spans="2:20" ht="15.75" customHeight="1">
      <c r="H25" s="316"/>
      <c r="I25" s="317"/>
      <c r="J25" s="317"/>
      <c r="K25" s="317"/>
      <c r="L25" s="317"/>
      <c r="M25" s="317"/>
      <c r="N25" s="317"/>
      <c r="O25" s="317"/>
      <c r="P25" s="317"/>
      <c r="Q25" s="317"/>
      <c r="R25" s="317"/>
      <c r="S25" s="317"/>
      <c r="T25" s="318"/>
    </row>
    <row r="26" spans="2:20">
      <c r="H26" s="316"/>
      <c r="I26" s="317"/>
      <c r="J26" s="317"/>
      <c r="K26" s="317"/>
      <c r="L26" s="317"/>
      <c r="M26" s="317"/>
      <c r="N26" s="317"/>
      <c r="O26" s="317"/>
      <c r="P26" s="317"/>
      <c r="Q26" s="317"/>
      <c r="R26" s="317"/>
      <c r="S26" s="317"/>
      <c r="T26" s="318"/>
    </row>
    <row r="27" spans="2:20" ht="15" thickBot="1">
      <c r="H27" s="319"/>
      <c r="I27" s="320"/>
      <c r="J27" s="320"/>
      <c r="K27" s="320"/>
      <c r="L27" s="320"/>
      <c r="M27" s="320"/>
      <c r="N27" s="320"/>
      <c r="O27" s="320"/>
      <c r="P27" s="320"/>
      <c r="Q27" s="320"/>
      <c r="R27" s="320"/>
      <c r="S27" s="320"/>
      <c r="T27" s="321"/>
    </row>
  </sheetData>
  <mergeCells count="6">
    <mergeCell ref="H18:T27"/>
    <mergeCell ref="C3:G4"/>
    <mergeCell ref="H3:H4"/>
    <mergeCell ref="B3:B4"/>
    <mergeCell ref="B15:G15"/>
    <mergeCell ref="B16:G16"/>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541"/>
  <sheetViews>
    <sheetView showGridLines="0" tabSelected="1" zoomScale="75" zoomScaleNormal="55" zoomScalePageLayoutView="55" workbookViewId="0">
      <pane ySplit="4" topLeftCell="A74" activePane="bottomLeft" state="frozen"/>
      <selection pane="bottomLeft" activeCell="N33" sqref="N33"/>
    </sheetView>
  </sheetViews>
  <sheetFormatPr defaultColWidth="8.84375" defaultRowHeight="14.6"/>
  <cols>
    <col min="1" max="1" width="16.15234375" customWidth="1"/>
    <col min="2" max="2" width="15.3828125" bestFit="1" customWidth="1"/>
    <col min="3" max="3" width="17" style="1" customWidth="1"/>
    <col min="4" max="4" width="13.3046875" style="3" customWidth="1"/>
    <col min="5" max="5" width="13.15234375" style="3" customWidth="1"/>
    <col min="6" max="6" width="12.69140625" style="3" customWidth="1"/>
    <col min="7" max="7" width="12.15234375" style="3" customWidth="1"/>
    <col min="8" max="8" width="12.3828125" style="3" customWidth="1"/>
    <col min="9" max="9" width="15.15234375" style="1" customWidth="1"/>
    <col min="10" max="10" width="19" style="3" customWidth="1"/>
    <col min="11" max="11" width="17" style="1" customWidth="1"/>
  </cols>
  <sheetData>
    <row r="2" spans="2:19" ht="39" customHeight="1">
      <c r="C2" s="240" t="s">
        <v>0</v>
      </c>
      <c r="D2" s="240"/>
      <c r="E2" s="240"/>
      <c r="F2" s="240"/>
      <c r="G2" s="240"/>
      <c r="H2" s="240"/>
      <c r="I2" s="240"/>
      <c r="J2" s="240"/>
      <c r="K2" s="240"/>
    </row>
    <row r="3" spans="2:19" ht="7.5" customHeight="1">
      <c r="D3" s="4"/>
      <c r="E3" s="4"/>
      <c r="F3" s="4"/>
      <c r="G3" s="4"/>
      <c r="H3" s="4"/>
    </row>
    <row r="4" spans="2:19" s="34" customFormat="1" ht="51" customHeight="1">
      <c r="B4" s="133" t="s">
        <v>141</v>
      </c>
      <c r="C4" s="35" t="s">
        <v>81</v>
      </c>
      <c r="D4" s="36" t="s">
        <v>73</v>
      </c>
      <c r="E4" s="36" t="s">
        <v>74</v>
      </c>
      <c r="F4" s="36" t="s">
        <v>75</v>
      </c>
      <c r="G4" s="36" t="s">
        <v>76</v>
      </c>
      <c r="H4" s="36" t="s">
        <v>77</v>
      </c>
      <c r="I4" s="35" t="s">
        <v>78</v>
      </c>
      <c r="J4" s="36" t="s">
        <v>79</v>
      </c>
      <c r="K4" s="35" t="s">
        <v>80</v>
      </c>
    </row>
    <row r="5" spans="2:19" ht="15.9">
      <c r="B5" s="20">
        <v>1</v>
      </c>
      <c r="C5" s="53">
        <v>1</v>
      </c>
      <c r="D5" s="55">
        <v>5</v>
      </c>
      <c r="E5" s="55">
        <v>2</v>
      </c>
      <c r="F5" s="55">
        <v>20</v>
      </c>
      <c r="G5" s="55">
        <v>10</v>
      </c>
      <c r="H5" s="55">
        <v>25</v>
      </c>
      <c r="I5" s="54">
        <v>2</v>
      </c>
      <c r="J5" s="55"/>
      <c r="K5" s="54">
        <v>9</v>
      </c>
      <c r="M5" s="5"/>
      <c r="N5" s="5"/>
      <c r="O5" s="5"/>
      <c r="P5" s="5"/>
      <c r="Q5" s="5"/>
      <c r="S5" s="6"/>
    </row>
    <row r="6" spans="2:19" ht="15.9">
      <c r="B6" s="20">
        <v>1</v>
      </c>
      <c r="C6" s="53">
        <v>2</v>
      </c>
      <c r="D6" s="55">
        <v>4.5</v>
      </c>
      <c r="E6" s="55">
        <v>5.5</v>
      </c>
      <c r="F6" s="55">
        <v>5</v>
      </c>
      <c r="G6" s="55">
        <v>16</v>
      </c>
      <c r="H6" s="55">
        <v>0.90909090909090906</v>
      </c>
      <c r="I6" s="54">
        <v>5</v>
      </c>
      <c r="J6" s="55"/>
      <c r="K6" s="54">
        <v>6</v>
      </c>
      <c r="M6" s="5"/>
      <c r="N6" s="5"/>
      <c r="O6" s="5"/>
      <c r="P6" s="5"/>
      <c r="Q6" s="5"/>
      <c r="S6" s="6"/>
    </row>
    <row r="7" spans="2:19" ht="15.9">
      <c r="B7" s="20">
        <v>1</v>
      </c>
      <c r="C7" s="53">
        <v>3</v>
      </c>
      <c r="D7" s="55">
        <v>8</v>
      </c>
      <c r="E7" s="55">
        <v>3</v>
      </c>
      <c r="F7" s="55">
        <v>16</v>
      </c>
      <c r="G7" s="55">
        <v>7</v>
      </c>
      <c r="H7" s="55">
        <v>8</v>
      </c>
      <c r="I7" s="54">
        <v>8</v>
      </c>
      <c r="J7" s="55">
        <v>2.75</v>
      </c>
      <c r="K7" s="54">
        <v>9</v>
      </c>
      <c r="M7" s="5"/>
      <c r="N7" s="5"/>
      <c r="O7" s="5"/>
      <c r="P7" s="5"/>
      <c r="Q7" s="5"/>
      <c r="S7" s="6"/>
    </row>
    <row r="8" spans="2:19" ht="15.9">
      <c r="B8" s="20">
        <v>1</v>
      </c>
      <c r="C8" s="53">
        <v>4</v>
      </c>
      <c r="D8" s="55">
        <v>25</v>
      </c>
      <c r="E8" s="55">
        <v>10</v>
      </c>
      <c r="F8" s="55">
        <v>18</v>
      </c>
      <c r="G8" s="55">
        <v>4</v>
      </c>
      <c r="H8" s="55">
        <v>7</v>
      </c>
      <c r="I8" s="54">
        <v>7</v>
      </c>
      <c r="J8" s="55">
        <v>3.5</v>
      </c>
      <c r="K8" s="54">
        <v>10</v>
      </c>
      <c r="M8" s="5"/>
      <c r="N8" s="5"/>
      <c r="O8" s="5"/>
      <c r="P8" s="5"/>
      <c r="Q8" s="5"/>
      <c r="S8" s="6"/>
    </row>
    <row r="9" spans="2:19" ht="15.9">
      <c r="B9" s="20">
        <v>1</v>
      </c>
      <c r="C9" s="53">
        <v>5</v>
      </c>
      <c r="D9" s="55">
        <v>1.625</v>
      </c>
      <c r="E9" s="55">
        <v>3</v>
      </c>
      <c r="F9" s="55">
        <v>10</v>
      </c>
      <c r="G9" s="55">
        <v>66</v>
      </c>
      <c r="H9" s="55">
        <v>9</v>
      </c>
      <c r="I9" s="54">
        <v>1</v>
      </c>
      <c r="J9" s="55"/>
      <c r="K9" s="54">
        <v>11</v>
      </c>
      <c r="M9" s="5"/>
      <c r="N9" s="5"/>
      <c r="O9" s="5"/>
      <c r="P9" s="5"/>
      <c r="Q9" s="5"/>
      <c r="S9" s="6"/>
    </row>
    <row r="10" spans="2:19" ht="15.9">
      <c r="B10" s="20">
        <v>1</v>
      </c>
      <c r="C10" s="53">
        <v>6</v>
      </c>
      <c r="D10" s="55">
        <v>2.75</v>
      </c>
      <c r="E10" s="55">
        <v>33</v>
      </c>
      <c r="F10" s="55">
        <v>4</v>
      </c>
      <c r="G10" s="55">
        <v>3</v>
      </c>
      <c r="H10" s="55">
        <v>7</v>
      </c>
      <c r="I10" s="54">
        <v>1</v>
      </c>
      <c r="J10" s="55"/>
      <c r="K10" s="54">
        <v>7</v>
      </c>
      <c r="M10" s="5"/>
      <c r="N10" s="5"/>
      <c r="O10" s="5"/>
      <c r="P10" s="5"/>
      <c r="Q10" s="5"/>
      <c r="S10" s="6"/>
    </row>
    <row r="11" spans="2:19" ht="15.9">
      <c r="B11" s="20">
        <v>2</v>
      </c>
      <c r="C11" s="53">
        <v>7</v>
      </c>
      <c r="D11" s="55">
        <v>8</v>
      </c>
      <c r="E11" s="55">
        <v>1.375</v>
      </c>
      <c r="F11" s="55">
        <v>3.3333333333333335</v>
      </c>
      <c r="G11" s="55">
        <v>25</v>
      </c>
      <c r="H11" s="55">
        <v>10</v>
      </c>
      <c r="I11" s="54">
        <v>2</v>
      </c>
      <c r="J11" s="55"/>
      <c r="K11" s="54">
        <v>8</v>
      </c>
      <c r="M11" s="5"/>
      <c r="N11" s="5"/>
      <c r="O11" s="5"/>
      <c r="P11" s="5"/>
      <c r="Q11" s="5"/>
      <c r="S11" s="6"/>
    </row>
    <row r="12" spans="2:19" ht="15.9">
      <c r="B12" s="20">
        <v>2</v>
      </c>
      <c r="C12" s="53">
        <v>8</v>
      </c>
      <c r="D12" s="55">
        <v>2.25</v>
      </c>
      <c r="E12" s="55">
        <v>12</v>
      </c>
      <c r="F12" s="55">
        <v>4</v>
      </c>
      <c r="G12" s="55">
        <v>4</v>
      </c>
      <c r="H12" s="55">
        <v>50</v>
      </c>
      <c r="I12" s="54">
        <v>1</v>
      </c>
      <c r="J12" s="55"/>
      <c r="K12" s="54">
        <v>8</v>
      </c>
      <c r="M12" s="5"/>
      <c r="N12" s="5"/>
      <c r="O12" s="5"/>
      <c r="P12" s="5"/>
      <c r="Q12" s="5"/>
      <c r="S12" s="6"/>
    </row>
    <row r="13" spans="2:19" ht="15.9">
      <c r="B13" s="20">
        <v>2</v>
      </c>
      <c r="C13" s="53">
        <v>9</v>
      </c>
      <c r="D13" s="55">
        <v>5</v>
      </c>
      <c r="E13" s="55">
        <v>3</v>
      </c>
      <c r="F13" s="55">
        <v>8</v>
      </c>
      <c r="G13" s="55">
        <v>25</v>
      </c>
      <c r="H13" s="55">
        <v>6.5</v>
      </c>
      <c r="I13" s="54">
        <v>2</v>
      </c>
      <c r="J13" s="55"/>
      <c r="K13" s="54">
        <v>11</v>
      </c>
      <c r="M13" s="5"/>
      <c r="N13" s="5"/>
      <c r="O13" s="5"/>
      <c r="P13" s="5"/>
      <c r="Q13" s="5"/>
      <c r="S13" s="6"/>
    </row>
    <row r="14" spans="2:19" ht="15.9">
      <c r="B14" s="20">
        <v>2</v>
      </c>
      <c r="C14" s="53">
        <v>10</v>
      </c>
      <c r="D14" s="55">
        <v>4.5</v>
      </c>
      <c r="E14" s="55">
        <v>7</v>
      </c>
      <c r="F14" s="55">
        <v>50</v>
      </c>
      <c r="G14" s="55">
        <v>2.75</v>
      </c>
      <c r="H14" s="55">
        <v>20</v>
      </c>
      <c r="I14" s="54">
        <v>4</v>
      </c>
      <c r="J14" s="55"/>
      <c r="K14" s="54">
        <v>13</v>
      </c>
      <c r="M14" s="5"/>
      <c r="N14" s="5"/>
      <c r="O14" s="5"/>
      <c r="P14" s="5"/>
      <c r="Q14" s="5"/>
      <c r="S14" s="6"/>
    </row>
    <row r="15" spans="2:19" ht="15.9">
      <c r="B15" s="20">
        <v>2</v>
      </c>
      <c r="C15" s="53">
        <v>11</v>
      </c>
      <c r="D15" s="55">
        <v>5.5</v>
      </c>
      <c r="E15" s="55">
        <v>14</v>
      </c>
      <c r="F15" s="55">
        <v>2.5</v>
      </c>
      <c r="G15" s="55">
        <v>10</v>
      </c>
      <c r="H15" s="55">
        <v>5.5</v>
      </c>
      <c r="I15" s="54">
        <v>3</v>
      </c>
      <c r="J15" s="55"/>
      <c r="K15" s="54">
        <v>10</v>
      </c>
      <c r="M15" s="5"/>
      <c r="N15" s="5"/>
      <c r="O15" s="5"/>
      <c r="P15" s="5"/>
      <c r="Q15" s="5"/>
      <c r="S15" s="6"/>
    </row>
    <row r="16" spans="2:19" ht="15.9">
      <c r="B16" s="20">
        <v>2</v>
      </c>
      <c r="C16" s="53">
        <v>12</v>
      </c>
      <c r="D16" s="55">
        <v>16</v>
      </c>
      <c r="E16" s="55">
        <v>8</v>
      </c>
      <c r="F16" s="55">
        <v>2.25</v>
      </c>
      <c r="G16" s="55">
        <v>1.75</v>
      </c>
      <c r="H16" s="55">
        <v>14</v>
      </c>
      <c r="I16" s="54">
        <v>4</v>
      </c>
      <c r="J16" s="55"/>
      <c r="K16" s="54">
        <v>8</v>
      </c>
      <c r="M16" s="5"/>
      <c r="N16" s="5"/>
      <c r="O16" s="5"/>
      <c r="P16" s="5"/>
      <c r="Q16" s="5"/>
      <c r="S16" s="6"/>
    </row>
    <row r="17" spans="2:19" ht="15.9">
      <c r="B17" s="134">
        <v>3</v>
      </c>
      <c r="C17" s="53">
        <v>13</v>
      </c>
      <c r="D17" s="55">
        <v>4</v>
      </c>
      <c r="E17" s="55">
        <v>2.75</v>
      </c>
      <c r="F17" s="55">
        <v>33</v>
      </c>
      <c r="G17" s="55">
        <v>2.875</v>
      </c>
      <c r="H17" s="55">
        <v>12</v>
      </c>
      <c r="I17" s="54">
        <v>2</v>
      </c>
      <c r="J17" s="55"/>
      <c r="K17" s="54">
        <v>9</v>
      </c>
      <c r="M17" s="5"/>
      <c r="N17" s="5"/>
      <c r="O17" s="5"/>
      <c r="P17" s="5"/>
      <c r="Q17" s="5"/>
      <c r="S17" s="6"/>
    </row>
    <row r="18" spans="2:19" ht="15.9">
      <c r="B18" s="134">
        <v>3</v>
      </c>
      <c r="C18" s="53">
        <v>14</v>
      </c>
      <c r="D18" s="55">
        <v>7</v>
      </c>
      <c r="E18" s="55">
        <v>1.75</v>
      </c>
      <c r="F18" s="55">
        <v>7</v>
      </c>
      <c r="G18" s="55">
        <v>16</v>
      </c>
      <c r="H18" s="55">
        <v>11</v>
      </c>
      <c r="I18" s="54">
        <v>2</v>
      </c>
      <c r="J18" s="55"/>
      <c r="K18" s="54">
        <v>8</v>
      </c>
      <c r="M18" s="5"/>
      <c r="N18" s="5"/>
      <c r="O18" s="5"/>
      <c r="P18" s="5"/>
      <c r="Q18" s="5"/>
      <c r="S18" s="6"/>
    </row>
    <row r="19" spans="2:19" ht="15.9">
      <c r="B19" s="134">
        <v>3</v>
      </c>
      <c r="C19" s="53">
        <v>15</v>
      </c>
      <c r="D19" s="55">
        <v>1.625</v>
      </c>
      <c r="E19" s="55">
        <v>9</v>
      </c>
      <c r="F19" s="55">
        <v>5</v>
      </c>
      <c r="G19" s="55">
        <v>3</v>
      </c>
      <c r="H19" s="55">
        <v>16</v>
      </c>
      <c r="I19" s="54">
        <v>1</v>
      </c>
      <c r="J19" s="55"/>
      <c r="K19" s="54">
        <v>10</v>
      </c>
      <c r="M19" s="5"/>
      <c r="N19" s="5"/>
      <c r="O19" s="5"/>
      <c r="P19" s="5"/>
      <c r="Q19" s="5"/>
      <c r="S19" s="6"/>
    </row>
    <row r="20" spans="2:19" ht="15.9">
      <c r="B20" s="134">
        <v>3</v>
      </c>
      <c r="C20" s="53">
        <v>16</v>
      </c>
      <c r="D20" s="55">
        <v>3</v>
      </c>
      <c r="E20" s="55">
        <v>14</v>
      </c>
      <c r="F20" s="55">
        <v>8</v>
      </c>
      <c r="G20" s="55">
        <v>4</v>
      </c>
      <c r="H20" s="55">
        <v>10</v>
      </c>
      <c r="I20" s="54">
        <v>1</v>
      </c>
      <c r="J20" s="55"/>
      <c r="K20" s="54">
        <v>9</v>
      </c>
      <c r="M20" s="5"/>
      <c r="N20" s="5"/>
      <c r="O20" s="5"/>
      <c r="P20" s="5"/>
      <c r="Q20" s="5"/>
      <c r="S20" s="6"/>
    </row>
    <row r="21" spans="2:19" ht="15.9">
      <c r="B21" s="134">
        <v>3</v>
      </c>
      <c r="C21" s="53">
        <v>17</v>
      </c>
      <c r="D21" s="55">
        <v>1.625</v>
      </c>
      <c r="E21" s="55">
        <v>3.5</v>
      </c>
      <c r="F21" s="55">
        <v>6</v>
      </c>
      <c r="G21" s="55">
        <v>2.75</v>
      </c>
      <c r="H21" s="55">
        <v>16</v>
      </c>
      <c r="I21" s="54">
        <v>1</v>
      </c>
      <c r="J21" s="55"/>
      <c r="K21" s="54">
        <v>6</v>
      </c>
      <c r="M21" s="5"/>
      <c r="N21" s="5"/>
      <c r="O21" s="5"/>
      <c r="P21" s="5"/>
      <c r="Q21" s="5"/>
      <c r="S21" s="6"/>
    </row>
    <row r="22" spans="2:19" ht="15.9">
      <c r="B22" s="134">
        <v>3</v>
      </c>
      <c r="C22" s="53">
        <v>18</v>
      </c>
      <c r="D22" s="55">
        <v>2.75</v>
      </c>
      <c r="E22" s="55">
        <v>0.72727272727272729</v>
      </c>
      <c r="F22" s="55">
        <v>7</v>
      </c>
      <c r="G22" s="55">
        <v>10</v>
      </c>
      <c r="H22" s="55"/>
      <c r="I22" s="54">
        <v>2</v>
      </c>
      <c r="J22" s="55"/>
      <c r="K22" s="54">
        <v>4</v>
      </c>
      <c r="M22" s="5"/>
      <c r="N22" s="5"/>
      <c r="O22" s="5"/>
      <c r="P22" s="5"/>
      <c r="Q22" s="5"/>
      <c r="S22" s="6"/>
    </row>
    <row r="23" spans="2:19" ht="15.9">
      <c r="B23" s="134">
        <v>4</v>
      </c>
      <c r="C23" s="53">
        <v>19</v>
      </c>
      <c r="D23" s="55">
        <v>0.8</v>
      </c>
      <c r="E23" s="55">
        <v>8</v>
      </c>
      <c r="F23" s="55">
        <v>12</v>
      </c>
      <c r="G23" s="55">
        <v>4</v>
      </c>
      <c r="H23" s="55">
        <v>6</v>
      </c>
      <c r="I23" s="54">
        <v>1</v>
      </c>
      <c r="J23" s="55"/>
      <c r="K23" s="54">
        <v>5</v>
      </c>
      <c r="M23" s="5"/>
      <c r="N23" s="5"/>
      <c r="O23" s="5"/>
      <c r="P23" s="5"/>
      <c r="Q23" s="5"/>
      <c r="S23" s="6"/>
    </row>
    <row r="24" spans="2:19" ht="15.9">
      <c r="B24" s="134">
        <v>4</v>
      </c>
      <c r="C24" s="53">
        <v>20</v>
      </c>
      <c r="D24" s="55">
        <v>0.83333333333333337</v>
      </c>
      <c r="E24" s="55">
        <v>25</v>
      </c>
      <c r="F24" s="55">
        <v>2.75</v>
      </c>
      <c r="G24" s="55">
        <v>10</v>
      </c>
      <c r="H24" s="55">
        <v>7.5</v>
      </c>
      <c r="I24" s="54">
        <v>1</v>
      </c>
      <c r="J24" s="55"/>
      <c r="K24" s="54">
        <v>6</v>
      </c>
      <c r="M24" s="5"/>
      <c r="N24" s="5"/>
      <c r="O24" s="5"/>
      <c r="P24" s="5"/>
      <c r="Q24" s="5"/>
      <c r="S24" s="6"/>
    </row>
    <row r="25" spans="2:19" ht="15.9">
      <c r="B25" s="134">
        <v>4</v>
      </c>
      <c r="C25" s="53">
        <v>21</v>
      </c>
      <c r="D25" s="55">
        <v>1.2</v>
      </c>
      <c r="E25" s="55">
        <v>20</v>
      </c>
      <c r="F25" s="55">
        <v>1</v>
      </c>
      <c r="G25" s="55">
        <v>14</v>
      </c>
      <c r="H25" s="55">
        <v>25</v>
      </c>
      <c r="I25" s="54">
        <v>3</v>
      </c>
      <c r="J25" s="55"/>
      <c r="K25" s="54">
        <v>5</v>
      </c>
      <c r="M25" s="5"/>
      <c r="N25" s="5"/>
      <c r="O25" s="5"/>
      <c r="P25" s="5"/>
      <c r="Q25" s="5"/>
      <c r="S25" s="6"/>
    </row>
    <row r="26" spans="2:19" ht="15.9">
      <c r="B26" s="134">
        <v>4</v>
      </c>
      <c r="C26" s="53">
        <v>22</v>
      </c>
      <c r="D26" s="55">
        <v>2.75</v>
      </c>
      <c r="E26" s="55">
        <v>16</v>
      </c>
      <c r="F26" s="55">
        <v>0.8</v>
      </c>
      <c r="G26" s="55">
        <v>7</v>
      </c>
      <c r="H26" s="55">
        <v>25</v>
      </c>
      <c r="I26" s="54">
        <v>3</v>
      </c>
      <c r="J26" s="55"/>
      <c r="K26" s="54">
        <v>8</v>
      </c>
      <c r="M26" s="5"/>
      <c r="N26" s="5"/>
      <c r="O26" s="5"/>
      <c r="P26" s="5"/>
      <c r="Q26" s="5"/>
      <c r="S26" s="6"/>
    </row>
    <row r="27" spans="2:19" ht="15.9">
      <c r="B27" s="134">
        <v>4</v>
      </c>
      <c r="C27" s="53">
        <v>23</v>
      </c>
      <c r="D27" s="55">
        <v>2.75</v>
      </c>
      <c r="E27" s="55">
        <v>5</v>
      </c>
      <c r="F27" s="55">
        <v>5</v>
      </c>
      <c r="G27" s="55">
        <v>9</v>
      </c>
      <c r="H27" s="55">
        <v>22</v>
      </c>
      <c r="I27" s="54">
        <v>1</v>
      </c>
      <c r="J27" s="55"/>
      <c r="K27" s="54">
        <v>9</v>
      </c>
      <c r="M27" s="5"/>
      <c r="N27" s="5"/>
      <c r="O27" s="5"/>
      <c r="P27" s="5"/>
      <c r="Q27" s="5"/>
      <c r="S27" s="6"/>
    </row>
    <row r="28" spans="2:19" ht="15.9">
      <c r="B28" s="134">
        <v>4</v>
      </c>
      <c r="C28" s="53">
        <v>24</v>
      </c>
      <c r="D28" s="55">
        <v>4</v>
      </c>
      <c r="E28" s="55">
        <v>10</v>
      </c>
      <c r="F28" s="55">
        <v>25</v>
      </c>
      <c r="G28" s="55">
        <v>8</v>
      </c>
      <c r="H28" s="55">
        <v>6</v>
      </c>
      <c r="I28" s="54">
        <v>1</v>
      </c>
      <c r="J28" s="55"/>
      <c r="K28" s="54">
        <v>10</v>
      </c>
      <c r="M28" s="5"/>
      <c r="N28" s="5"/>
      <c r="O28" s="5"/>
      <c r="P28" s="5"/>
      <c r="Q28" s="5"/>
      <c r="S28" s="6"/>
    </row>
    <row r="29" spans="2:19" ht="15.9">
      <c r="B29" s="134">
        <v>5</v>
      </c>
      <c r="C29" s="53">
        <v>25</v>
      </c>
      <c r="D29" s="55">
        <v>10</v>
      </c>
      <c r="E29" s="55">
        <v>3</v>
      </c>
      <c r="F29" s="55">
        <v>7</v>
      </c>
      <c r="G29" s="55">
        <v>6</v>
      </c>
      <c r="H29" s="55">
        <v>4</v>
      </c>
      <c r="I29" s="54">
        <v>2</v>
      </c>
      <c r="J29" s="55"/>
      <c r="K29" s="54">
        <v>12</v>
      </c>
      <c r="M29" s="5"/>
      <c r="N29" s="5"/>
      <c r="O29" s="5"/>
      <c r="P29" s="5"/>
      <c r="Q29" s="5"/>
      <c r="S29" s="6"/>
    </row>
    <row r="30" spans="2:19" ht="15.9">
      <c r="B30" s="134">
        <v>5</v>
      </c>
      <c r="C30" s="53">
        <v>26</v>
      </c>
      <c r="D30" s="55">
        <v>1.5</v>
      </c>
      <c r="E30" s="55">
        <v>20</v>
      </c>
      <c r="F30" s="55">
        <v>3.5</v>
      </c>
      <c r="G30" s="55">
        <v>33</v>
      </c>
      <c r="H30" s="55">
        <v>3</v>
      </c>
      <c r="I30" s="54">
        <v>1</v>
      </c>
      <c r="J30" s="55"/>
      <c r="K30" s="54">
        <v>13</v>
      </c>
      <c r="M30" s="5"/>
      <c r="N30" s="5"/>
      <c r="O30" s="5"/>
      <c r="P30" s="5"/>
      <c r="Q30" s="5"/>
      <c r="S30" s="6"/>
    </row>
    <row r="31" spans="2:19" ht="15.9">
      <c r="B31" s="134">
        <v>5</v>
      </c>
      <c r="C31" s="53">
        <v>27</v>
      </c>
      <c r="D31" s="55">
        <v>2.25</v>
      </c>
      <c r="E31" s="55">
        <v>0.8</v>
      </c>
      <c r="F31" s="55">
        <v>25</v>
      </c>
      <c r="G31" s="55">
        <v>7</v>
      </c>
      <c r="H31" s="55">
        <v>33</v>
      </c>
      <c r="I31" s="54">
        <v>2</v>
      </c>
      <c r="J31" s="55"/>
      <c r="K31" s="54">
        <v>8</v>
      </c>
      <c r="M31" s="5"/>
      <c r="N31" s="5"/>
      <c r="O31" s="5"/>
      <c r="P31" s="5"/>
      <c r="Q31" s="5"/>
      <c r="S31" s="6"/>
    </row>
    <row r="32" spans="2:19" ht="15.9">
      <c r="B32" s="134">
        <v>5</v>
      </c>
      <c r="C32" s="53">
        <v>28</v>
      </c>
      <c r="D32" s="55">
        <v>7</v>
      </c>
      <c r="E32" s="55">
        <v>8</v>
      </c>
      <c r="F32" s="55">
        <v>11</v>
      </c>
      <c r="G32" s="55">
        <v>7.5</v>
      </c>
      <c r="H32" s="55">
        <v>4</v>
      </c>
      <c r="I32" s="54">
        <v>5</v>
      </c>
      <c r="J32" s="55"/>
      <c r="K32" s="54">
        <v>9</v>
      </c>
      <c r="M32" s="5"/>
      <c r="N32" s="5"/>
      <c r="O32" s="5"/>
      <c r="P32" s="5"/>
      <c r="Q32" s="5"/>
      <c r="S32" s="6"/>
    </row>
    <row r="33" spans="2:19" ht="15.9">
      <c r="B33" s="134">
        <v>5</v>
      </c>
      <c r="C33" s="53">
        <v>29</v>
      </c>
      <c r="D33" s="55">
        <v>1.5</v>
      </c>
      <c r="E33" s="55">
        <v>1.625</v>
      </c>
      <c r="F33" s="55">
        <v>5</v>
      </c>
      <c r="G33" s="55">
        <v>5.5</v>
      </c>
      <c r="H33" s="55"/>
      <c r="I33" s="54">
        <v>1</v>
      </c>
      <c r="J33" s="55"/>
      <c r="K33" s="54">
        <v>4</v>
      </c>
      <c r="M33" s="5"/>
      <c r="N33" s="5"/>
      <c r="O33" s="5"/>
      <c r="P33" s="5"/>
      <c r="Q33" s="5"/>
      <c r="S33" s="6"/>
    </row>
    <row r="34" spans="2:19" ht="15.9">
      <c r="B34" s="134">
        <v>5</v>
      </c>
      <c r="C34" s="53">
        <v>30</v>
      </c>
      <c r="D34" s="55">
        <v>1.2</v>
      </c>
      <c r="E34" s="55">
        <v>3</v>
      </c>
      <c r="F34" s="55">
        <v>8</v>
      </c>
      <c r="G34" s="55">
        <v>12</v>
      </c>
      <c r="H34" s="55">
        <v>8.5</v>
      </c>
      <c r="I34" s="54">
        <v>1</v>
      </c>
      <c r="J34" s="55"/>
      <c r="K34" s="54">
        <v>6</v>
      </c>
      <c r="M34" s="5"/>
      <c r="N34" s="5"/>
      <c r="O34" s="5"/>
      <c r="P34" s="5"/>
      <c r="Q34" s="5"/>
      <c r="S34" s="6"/>
    </row>
    <row r="35" spans="2:19" ht="15.9">
      <c r="B35" s="134">
        <v>6</v>
      </c>
      <c r="C35" s="53">
        <v>31</v>
      </c>
      <c r="D35" s="55">
        <v>4.5</v>
      </c>
      <c r="E35" s="55">
        <v>5</v>
      </c>
      <c r="F35" s="55">
        <v>6</v>
      </c>
      <c r="G35" s="55">
        <v>5.5</v>
      </c>
      <c r="H35" s="55">
        <v>4</v>
      </c>
      <c r="I35" s="54">
        <v>5</v>
      </c>
      <c r="J35" s="55"/>
      <c r="K35" s="54">
        <v>10</v>
      </c>
      <c r="M35" s="5"/>
      <c r="N35" s="5"/>
      <c r="O35" s="5"/>
      <c r="P35" s="5"/>
      <c r="Q35" s="5"/>
      <c r="S35" s="6"/>
    </row>
    <row r="36" spans="2:19" ht="15.9">
      <c r="B36" s="134">
        <v>6</v>
      </c>
      <c r="C36" s="53">
        <v>32</v>
      </c>
      <c r="D36" s="55">
        <v>4.5</v>
      </c>
      <c r="E36" s="55">
        <v>1.2</v>
      </c>
      <c r="F36" s="55">
        <v>9</v>
      </c>
      <c r="G36" s="55">
        <v>9</v>
      </c>
      <c r="H36" s="55">
        <v>3</v>
      </c>
      <c r="I36" s="54">
        <v>2</v>
      </c>
      <c r="J36" s="55"/>
      <c r="K36" s="54">
        <v>6</v>
      </c>
      <c r="M36" s="5"/>
      <c r="N36" s="5"/>
      <c r="O36" s="5"/>
      <c r="P36" s="5"/>
      <c r="Q36" s="5"/>
      <c r="S36" s="6"/>
    </row>
    <row r="37" spans="2:19" ht="15.9">
      <c r="B37" s="134">
        <v>6</v>
      </c>
      <c r="C37" s="53">
        <v>33</v>
      </c>
      <c r="D37" s="55">
        <v>14</v>
      </c>
      <c r="E37" s="55">
        <v>8.5</v>
      </c>
      <c r="F37" s="55">
        <v>2</v>
      </c>
      <c r="G37" s="55">
        <v>5</v>
      </c>
      <c r="H37" s="55">
        <v>18</v>
      </c>
      <c r="I37" s="54">
        <v>3</v>
      </c>
      <c r="J37" s="55"/>
      <c r="K37" s="54">
        <v>11</v>
      </c>
      <c r="M37" s="5"/>
      <c r="N37" s="5"/>
      <c r="O37" s="5"/>
      <c r="P37" s="5"/>
      <c r="Q37" s="5"/>
      <c r="S37" s="6"/>
    </row>
    <row r="38" spans="2:19" ht="15.9">
      <c r="B38" s="134">
        <v>6</v>
      </c>
      <c r="C38" s="53">
        <v>34</v>
      </c>
      <c r="D38" s="55">
        <v>2.75</v>
      </c>
      <c r="E38" s="55">
        <v>4</v>
      </c>
      <c r="F38" s="55">
        <v>10</v>
      </c>
      <c r="G38" s="55">
        <v>2</v>
      </c>
      <c r="H38" s="55">
        <v>6.5</v>
      </c>
      <c r="I38" s="54">
        <v>4</v>
      </c>
      <c r="J38" s="55"/>
      <c r="K38" s="54">
        <v>6</v>
      </c>
      <c r="M38" s="5"/>
      <c r="N38" s="5"/>
      <c r="O38" s="5"/>
      <c r="P38" s="5"/>
      <c r="Q38" s="5"/>
      <c r="S38" s="6"/>
    </row>
    <row r="39" spans="2:19" ht="15.9">
      <c r="B39" s="134">
        <v>6</v>
      </c>
      <c r="C39" s="53">
        <v>35</v>
      </c>
      <c r="D39" s="55">
        <v>5.5</v>
      </c>
      <c r="E39" s="55">
        <v>10</v>
      </c>
      <c r="F39" s="55">
        <v>3.5</v>
      </c>
      <c r="G39" s="55">
        <v>5.5</v>
      </c>
      <c r="H39" s="55">
        <v>2.75</v>
      </c>
      <c r="I39" s="54">
        <v>5</v>
      </c>
      <c r="J39" s="55"/>
      <c r="K39" s="54">
        <v>7</v>
      </c>
      <c r="M39" s="5"/>
      <c r="N39" s="5"/>
      <c r="O39" s="5"/>
      <c r="P39" s="5"/>
      <c r="Q39" s="5"/>
      <c r="S39" s="6"/>
    </row>
    <row r="40" spans="2:19" ht="15.9">
      <c r="B40" s="134">
        <v>6</v>
      </c>
      <c r="C40" s="53">
        <v>36</v>
      </c>
      <c r="D40" s="55">
        <v>1.75</v>
      </c>
      <c r="E40" s="55">
        <v>4</v>
      </c>
      <c r="F40" s="55">
        <v>10</v>
      </c>
      <c r="G40" s="55">
        <v>4</v>
      </c>
      <c r="H40" s="55">
        <v>12</v>
      </c>
      <c r="I40" s="54">
        <v>1</v>
      </c>
      <c r="J40" s="55"/>
      <c r="K40" s="54">
        <v>6</v>
      </c>
      <c r="M40" s="5"/>
      <c r="N40" s="5"/>
      <c r="O40" s="5"/>
      <c r="P40" s="5"/>
      <c r="Q40" s="5"/>
      <c r="S40" s="6"/>
    </row>
    <row r="41" spans="2:19" ht="15.9">
      <c r="B41" s="134">
        <v>7</v>
      </c>
      <c r="C41" s="53">
        <v>37</v>
      </c>
      <c r="D41" s="55">
        <v>3</v>
      </c>
      <c r="E41" s="55">
        <v>1</v>
      </c>
      <c r="F41" s="55">
        <v>20</v>
      </c>
      <c r="G41" s="55">
        <v>5.5</v>
      </c>
      <c r="H41" s="55">
        <v>7</v>
      </c>
      <c r="I41" s="54">
        <v>2</v>
      </c>
      <c r="J41" s="55"/>
      <c r="K41" s="54">
        <v>7</v>
      </c>
      <c r="M41" s="5"/>
      <c r="N41" s="5"/>
      <c r="O41" s="5"/>
      <c r="P41" s="5"/>
      <c r="Q41" s="5"/>
      <c r="S41" s="6"/>
    </row>
    <row r="42" spans="2:19" ht="15.9">
      <c r="B42" s="134">
        <v>7</v>
      </c>
      <c r="C42" s="53">
        <v>38</v>
      </c>
      <c r="D42" s="55">
        <v>2.75</v>
      </c>
      <c r="E42" s="55">
        <v>5</v>
      </c>
      <c r="F42" s="55">
        <v>8</v>
      </c>
      <c r="G42" s="55">
        <v>1.25</v>
      </c>
      <c r="H42" s="55">
        <v>100</v>
      </c>
      <c r="I42" s="54">
        <v>4</v>
      </c>
      <c r="J42" s="55"/>
      <c r="K42" s="54">
        <v>11</v>
      </c>
      <c r="M42" s="5"/>
      <c r="N42" s="5"/>
      <c r="O42" s="5"/>
      <c r="P42" s="5"/>
      <c r="Q42" s="5"/>
      <c r="S42" s="6"/>
    </row>
    <row r="43" spans="2:19" ht="15.9">
      <c r="B43" s="134">
        <v>7</v>
      </c>
      <c r="C43" s="53">
        <v>39</v>
      </c>
      <c r="D43" s="55">
        <v>1.5</v>
      </c>
      <c r="E43" s="55">
        <v>2.25</v>
      </c>
      <c r="F43" s="55">
        <v>7</v>
      </c>
      <c r="G43" s="55">
        <v>14</v>
      </c>
      <c r="H43" s="55">
        <v>11</v>
      </c>
      <c r="I43" s="54">
        <v>1</v>
      </c>
      <c r="J43" s="55"/>
      <c r="K43" s="54">
        <v>6</v>
      </c>
      <c r="M43" s="5"/>
      <c r="N43" s="5"/>
      <c r="O43" s="5"/>
      <c r="P43" s="5"/>
      <c r="Q43" s="5"/>
      <c r="S43" s="6"/>
    </row>
    <row r="44" spans="2:19" ht="15.9">
      <c r="B44" s="134">
        <v>7</v>
      </c>
      <c r="C44" s="53">
        <v>40</v>
      </c>
      <c r="D44" s="55">
        <v>9</v>
      </c>
      <c r="E44" s="55">
        <v>5</v>
      </c>
      <c r="F44" s="55">
        <v>1.875</v>
      </c>
      <c r="G44" s="55">
        <v>7</v>
      </c>
      <c r="H44" s="55">
        <v>2.5</v>
      </c>
      <c r="I44" s="54">
        <v>3</v>
      </c>
      <c r="J44" s="55"/>
      <c r="K44" s="54">
        <v>6</v>
      </c>
      <c r="M44" s="5"/>
      <c r="N44" s="5"/>
      <c r="O44" s="5"/>
      <c r="P44" s="5"/>
      <c r="Q44" s="5"/>
      <c r="S44" s="6"/>
    </row>
    <row r="45" spans="2:19" ht="15.9">
      <c r="B45" s="134">
        <v>7</v>
      </c>
      <c r="C45" s="53">
        <v>41</v>
      </c>
      <c r="D45" s="55">
        <v>1.625</v>
      </c>
      <c r="E45" s="55">
        <v>1.2</v>
      </c>
      <c r="F45" s="55">
        <v>2.75</v>
      </c>
      <c r="G45" s="55"/>
      <c r="H45" s="55"/>
      <c r="I45" s="54">
        <v>2</v>
      </c>
      <c r="J45" s="55"/>
      <c r="K45" s="54">
        <v>3</v>
      </c>
      <c r="M45" s="5"/>
      <c r="N45" s="5"/>
      <c r="O45" s="5"/>
      <c r="P45" s="5"/>
      <c r="Q45" s="5"/>
      <c r="S45" s="6"/>
    </row>
    <row r="46" spans="2:19" ht="15.9">
      <c r="B46" s="134">
        <v>7</v>
      </c>
      <c r="C46" s="53">
        <v>42</v>
      </c>
      <c r="D46" s="55">
        <v>3.5</v>
      </c>
      <c r="E46" s="55">
        <v>8</v>
      </c>
      <c r="F46" s="55">
        <v>1.2</v>
      </c>
      <c r="G46" s="55">
        <v>125</v>
      </c>
      <c r="H46" s="55">
        <v>150</v>
      </c>
      <c r="I46" s="54">
        <v>3</v>
      </c>
      <c r="J46" s="55"/>
      <c r="K46" s="54">
        <v>13</v>
      </c>
      <c r="M46" s="5"/>
      <c r="N46" s="5"/>
      <c r="O46" s="5"/>
      <c r="P46" s="5"/>
      <c r="Q46" s="5"/>
      <c r="S46" s="6"/>
    </row>
    <row r="47" spans="2:19" ht="15.9">
      <c r="B47" s="134">
        <v>8</v>
      </c>
      <c r="C47" s="53">
        <v>43</v>
      </c>
      <c r="D47" s="55">
        <v>2.75</v>
      </c>
      <c r="E47" s="55">
        <v>1.5</v>
      </c>
      <c r="F47" s="55">
        <v>8</v>
      </c>
      <c r="G47" s="55">
        <v>33</v>
      </c>
      <c r="H47" s="55">
        <v>6.5</v>
      </c>
      <c r="I47" s="54">
        <v>2</v>
      </c>
      <c r="J47" s="55"/>
      <c r="K47" s="54">
        <v>8</v>
      </c>
      <c r="M47" s="5"/>
      <c r="N47" s="5"/>
      <c r="O47" s="5"/>
      <c r="P47" s="5"/>
      <c r="Q47" s="5"/>
      <c r="S47" s="6"/>
    </row>
    <row r="48" spans="2:19" ht="15.9">
      <c r="B48" s="134">
        <v>8</v>
      </c>
      <c r="C48" s="53">
        <v>44</v>
      </c>
      <c r="D48" s="55">
        <v>3</v>
      </c>
      <c r="E48" s="55">
        <v>18</v>
      </c>
      <c r="F48" s="55">
        <v>6.5</v>
      </c>
      <c r="G48" s="55">
        <v>7</v>
      </c>
      <c r="H48" s="55">
        <v>5</v>
      </c>
      <c r="I48" s="54">
        <v>1</v>
      </c>
      <c r="J48" s="55"/>
      <c r="K48" s="54">
        <v>9</v>
      </c>
      <c r="M48" s="5"/>
      <c r="N48" s="5"/>
      <c r="O48" s="5"/>
      <c r="P48" s="5"/>
      <c r="Q48" s="5"/>
      <c r="S48" s="6"/>
    </row>
    <row r="49" spans="2:19" ht="15.9">
      <c r="B49" s="134">
        <v>8</v>
      </c>
      <c r="C49" s="53">
        <v>45</v>
      </c>
      <c r="D49" s="55">
        <v>12</v>
      </c>
      <c r="E49" s="55">
        <v>6</v>
      </c>
      <c r="F49" s="55">
        <v>1.875</v>
      </c>
      <c r="G49" s="55">
        <v>3.5</v>
      </c>
      <c r="H49" s="55">
        <v>16</v>
      </c>
      <c r="I49" s="54">
        <v>3</v>
      </c>
      <c r="J49" s="55"/>
      <c r="K49" s="54">
        <v>8</v>
      </c>
      <c r="M49" s="5"/>
      <c r="N49" s="5"/>
      <c r="O49" s="5"/>
      <c r="P49" s="5"/>
      <c r="Q49" s="5"/>
      <c r="S49" s="6"/>
    </row>
    <row r="50" spans="2:19" ht="15.9">
      <c r="B50" s="134">
        <v>8</v>
      </c>
      <c r="C50" s="53">
        <v>46</v>
      </c>
      <c r="D50" s="55">
        <v>1.375</v>
      </c>
      <c r="E50" s="55">
        <v>4.5</v>
      </c>
      <c r="F50" s="55">
        <v>14</v>
      </c>
      <c r="G50" s="55">
        <v>8</v>
      </c>
      <c r="H50" s="55">
        <v>12</v>
      </c>
      <c r="I50" s="54">
        <v>1</v>
      </c>
      <c r="J50" s="55"/>
      <c r="K50" s="54">
        <v>10</v>
      </c>
      <c r="M50" s="5"/>
      <c r="N50" s="5"/>
      <c r="O50" s="5"/>
      <c r="P50" s="5"/>
      <c r="Q50" s="5"/>
      <c r="S50" s="6"/>
    </row>
    <row r="51" spans="2:19" ht="15.9">
      <c r="B51" s="134">
        <v>8</v>
      </c>
      <c r="C51" s="53">
        <v>47</v>
      </c>
      <c r="D51" s="55">
        <v>11</v>
      </c>
      <c r="E51" s="55">
        <v>3</v>
      </c>
      <c r="F51" s="55">
        <v>8</v>
      </c>
      <c r="G51" s="55">
        <v>4</v>
      </c>
      <c r="H51" s="55">
        <v>5</v>
      </c>
      <c r="I51" s="54">
        <v>2</v>
      </c>
      <c r="J51" s="55"/>
      <c r="K51" s="54">
        <v>8</v>
      </c>
      <c r="M51" s="5"/>
      <c r="N51" s="5"/>
      <c r="O51" s="5"/>
      <c r="P51" s="5"/>
      <c r="Q51" s="5"/>
      <c r="S51" s="6"/>
    </row>
    <row r="52" spans="2:19" ht="15.9">
      <c r="B52" s="134">
        <v>8</v>
      </c>
      <c r="C52" s="53">
        <v>48</v>
      </c>
      <c r="D52" s="55">
        <v>2.25</v>
      </c>
      <c r="E52" s="55">
        <v>14</v>
      </c>
      <c r="F52" s="55">
        <v>6</v>
      </c>
      <c r="G52" s="55">
        <v>12</v>
      </c>
      <c r="H52" s="55">
        <v>50</v>
      </c>
      <c r="I52" s="54">
        <v>1</v>
      </c>
      <c r="J52" s="55"/>
      <c r="K52" s="54">
        <v>14</v>
      </c>
      <c r="M52" s="5"/>
      <c r="N52" s="5"/>
      <c r="O52" s="5"/>
      <c r="P52" s="5"/>
      <c r="Q52" s="5"/>
      <c r="S52" s="6"/>
    </row>
    <row r="53" spans="2:19" ht="15.9">
      <c r="B53" s="134">
        <v>9</v>
      </c>
      <c r="C53" s="53">
        <v>49</v>
      </c>
      <c r="D53" s="55">
        <v>12</v>
      </c>
      <c r="E53" s="55">
        <v>4.5</v>
      </c>
      <c r="F53" s="55">
        <v>20</v>
      </c>
      <c r="G53" s="55">
        <v>4</v>
      </c>
      <c r="H53" s="55">
        <v>8</v>
      </c>
      <c r="I53" s="54">
        <v>4</v>
      </c>
      <c r="J53" s="55"/>
      <c r="K53" s="54">
        <v>11</v>
      </c>
      <c r="M53" s="5"/>
      <c r="N53" s="5"/>
      <c r="O53" s="5"/>
      <c r="P53" s="5"/>
      <c r="Q53" s="5"/>
      <c r="S53" s="6"/>
    </row>
    <row r="54" spans="2:19" ht="15.9">
      <c r="B54" s="134">
        <v>9</v>
      </c>
      <c r="C54" s="53">
        <v>50</v>
      </c>
      <c r="D54" s="55">
        <v>0.83333333333333337</v>
      </c>
      <c r="E54" s="55">
        <v>2.25</v>
      </c>
      <c r="F54" s="55">
        <v>66</v>
      </c>
      <c r="G54" s="55">
        <v>6</v>
      </c>
      <c r="H54" s="55">
        <v>12</v>
      </c>
      <c r="I54" s="54">
        <v>1</v>
      </c>
      <c r="J54" s="55"/>
      <c r="K54" s="54">
        <v>8</v>
      </c>
      <c r="M54" s="5"/>
      <c r="N54" s="5"/>
      <c r="O54" s="5"/>
      <c r="P54" s="5"/>
      <c r="Q54" s="5"/>
      <c r="S54" s="6"/>
    </row>
    <row r="55" spans="2:19" ht="15.9">
      <c r="B55" s="134">
        <v>9</v>
      </c>
      <c r="C55" s="53">
        <v>51</v>
      </c>
      <c r="D55" s="55">
        <v>9</v>
      </c>
      <c r="E55" s="55">
        <v>7.5</v>
      </c>
      <c r="F55" s="55">
        <v>5</v>
      </c>
      <c r="G55" s="55">
        <v>9</v>
      </c>
      <c r="H55" s="55">
        <v>5.5</v>
      </c>
      <c r="I55" s="54">
        <v>3</v>
      </c>
      <c r="J55" s="55"/>
      <c r="K55" s="54">
        <v>14</v>
      </c>
      <c r="M55" s="5"/>
      <c r="N55" s="5"/>
      <c r="O55" s="5"/>
      <c r="P55" s="5"/>
      <c r="Q55" s="5"/>
      <c r="S55" s="6"/>
    </row>
    <row r="56" spans="2:19" ht="15.9">
      <c r="B56" s="134">
        <v>9</v>
      </c>
      <c r="C56" s="53">
        <v>52</v>
      </c>
      <c r="D56" s="55">
        <v>2.25</v>
      </c>
      <c r="E56" s="55">
        <v>20</v>
      </c>
      <c r="F56" s="55">
        <v>5</v>
      </c>
      <c r="G56" s="55">
        <v>14</v>
      </c>
      <c r="H56" s="55">
        <v>20</v>
      </c>
      <c r="I56" s="54">
        <v>6</v>
      </c>
      <c r="J56" s="55">
        <v>2</v>
      </c>
      <c r="K56" s="54">
        <v>12</v>
      </c>
      <c r="M56" s="5"/>
      <c r="N56" s="5"/>
      <c r="O56" s="5"/>
      <c r="P56" s="5"/>
      <c r="Q56" s="5"/>
      <c r="S56" s="6"/>
    </row>
    <row r="57" spans="2:19" ht="15.9">
      <c r="B57" s="134">
        <v>9</v>
      </c>
      <c r="C57" s="53">
        <v>53</v>
      </c>
      <c r="D57" s="55">
        <v>0.83333333333333337</v>
      </c>
      <c r="E57" s="55">
        <v>3.5</v>
      </c>
      <c r="F57" s="55">
        <v>20</v>
      </c>
      <c r="G57" s="55">
        <v>7</v>
      </c>
      <c r="H57" s="55">
        <v>14</v>
      </c>
      <c r="I57" s="54">
        <v>1</v>
      </c>
      <c r="J57" s="55"/>
      <c r="K57" s="54">
        <v>6</v>
      </c>
      <c r="M57" s="5"/>
      <c r="N57" s="5"/>
      <c r="O57" s="5"/>
      <c r="P57" s="5"/>
      <c r="Q57" s="5"/>
      <c r="S57" s="6"/>
    </row>
    <row r="58" spans="2:19" ht="15.9">
      <c r="B58" s="134">
        <v>9</v>
      </c>
      <c r="C58" s="53">
        <v>54</v>
      </c>
      <c r="D58" s="55">
        <v>14</v>
      </c>
      <c r="E58" s="55">
        <v>10</v>
      </c>
      <c r="F58" s="55">
        <v>1.5</v>
      </c>
      <c r="G58" s="55">
        <v>12</v>
      </c>
      <c r="H58" s="55">
        <v>8</v>
      </c>
      <c r="I58" s="54">
        <v>3</v>
      </c>
      <c r="J58" s="55"/>
      <c r="K58" s="54">
        <v>12</v>
      </c>
      <c r="M58" s="5"/>
      <c r="N58" s="5"/>
      <c r="O58" s="5"/>
      <c r="P58" s="5"/>
      <c r="Q58" s="5"/>
      <c r="S58" s="6"/>
    </row>
    <row r="59" spans="2:19" ht="15.9">
      <c r="B59" s="134">
        <v>10</v>
      </c>
      <c r="C59" s="53">
        <v>55</v>
      </c>
      <c r="D59" s="55">
        <v>1.625</v>
      </c>
      <c r="E59" s="55">
        <v>12</v>
      </c>
      <c r="F59" s="55">
        <v>14</v>
      </c>
      <c r="G59" s="55">
        <v>10</v>
      </c>
      <c r="H59" s="55">
        <v>4.5</v>
      </c>
      <c r="I59" s="54">
        <v>1</v>
      </c>
      <c r="J59" s="55"/>
      <c r="K59" s="54">
        <v>10</v>
      </c>
      <c r="M59" s="5"/>
      <c r="N59" s="5"/>
      <c r="O59" s="5"/>
      <c r="P59" s="5"/>
      <c r="Q59" s="5"/>
      <c r="S59" s="6"/>
    </row>
    <row r="60" spans="2:19" ht="15.9">
      <c r="B60" s="134">
        <v>10</v>
      </c>
      <c r="C60" s="53">
        <v>56</v>
      </c>
      <c r="D60" s="55">
        <v>2.5</v>
      </c>
      <c r="E60" s="55">
        <v>10</v>
      </c>
      <c r="F60" s="55">
        <v>25</v>
      </c>
      <c r="G60" s="55">
        <v>3.5</v>
      </c>
      <c r="H60" s="55">
        <v>25</v>
      </c>
      <c r="I60" s="54">
        <v>1</v>
      </c>
      <c r="J60" s="55"/>
      <c r="K60" s="54">
        <v>11</v>
      </c>
      <c r="M60" s="5"/>
      <c r="N60" s="5"/>
      <c r="O60" s="5"/>
      <c r="P60" s="5"/>
      <c r="Q60" s="5"/>
      <c r="S60" s="6"/>
    </row>
    <row r="61" spans="2:19" ht="15.9">
      <c r="B61" s="134">
        <v>10</v>
      </c>
      <c r="C61" s="53">
        <v>57</v>
      </c>
      <c r="D61" s="55">
        <v>1.2</v>
      </c>
      <c r="E61" s="55">
        <v>1.875</v>
      </c>
      <c r="F61" s="55">
        <v>3</v>
      </c>
      <c r="G61" s="55"/>
      <c r="H61" s="55"/>
      <c r="I61" s="54">
        <v>1</v>
      </c>
      <c r="J61" s="55"/>
      <c r="K61" s="54">
        <v>3</v>
      </c>
      <c r="M61" s="5"/>
      <c r="N61" s="5"/>
      <c r="O61" s="5"/>
      <c r="P61" s="5"/>
      <c r="Q61" s="5"/>
      <c r="S61" s="6"/>
    </row>
    <row r="62" spans="2:19" ht="15.9">
      <c r="B62" s="134">
        <v>10</v>
      </c>
      <c r="C62" s="53">
        <v>58</v>
      </c>
      <c r="D62" s="55">
        <v>4</v>
      </c>
      <c r="E62" s="55">
        <v>1.75</v>
      </c>
      <c r="F62" s="55">
        <v>40</v>
      </c>
      <c r="G62" s="55">
        <v>1.25</v>
      </c>
      <c r="H62" s="55">
        <v>14</v>
      </c>
      <c r="I62" s="54">
        <v>4</v>
      </c>
      <c r="J62" s="55"/>
      <c r="K62" s="54">
        <v>5</v>
      </c>
      <c r="M62" s="5"/>
      <c r="N62" s="5"/>
      <c r="O62" s="5"/>
      <c r="P62" s="5"/>
      <c r="Q62" s="5"/>
      <c r="S62" s="6"/>
    </row>
    <row r="63" spans="2:19" ht="15.9">
      <c r="B63" s="134">
        <v>10</v>
      </c>
      <c r="C63" s="53">
        <v>59</v>
      </c>
      <c r="D63" s="55">
        <v>1.375</v>
      </c>
      <c r="E63" s="55">
        <v>0.72727272727272729</v>
      </c>
      <c r="F63" s="55">
        <v>100</v>
      </c>
      <c r="G63" s="55">
        <v>14</v>
      </c>
      <c r="H63" s="55"/>
      <c r="I63" s="54">
        <v>2</v>
      </c>
      <c r="J63" s="55"/>
      <c r="K63" s="54">
        <v>4</v>
      </c>
      <c r="M63" s="5"/>
      <c r="N63" s="5"/>
      <c r="O63" s="5"/>
      <c r="P63" s="5"/>
      <c r="Q63" s="5"/>
      <c r="S63" s="6"/>
    </row>
    <row r="64" spans="2:19" ht="15.9">
      <c r="B64" s="134">
        <v>10</v>
      </c>
      <c r="C64" s="53">
        <v>60</v>
      </c>
      <c r="D64" s="55">
        <v>2.5</v>
      </c>
      <c r="E64" s="55">
        <v>3.3333333333333335</v>
      </c>
      <c r="F64" s="55">
        <v>10</v>
      </c>
      <c r="G64" s="55">
        <v>12</v>
      </c>
      <c r="H64" s="55">
        <v>2.75</v>
      </c>
      <c r="I64" s="54">
        <v>1</v>
      </c>
      <c r="J64" s="55"/>
      <c r="K64" s="54">
        <v>7</v>
      </c>
      <c r="M64" s="5"/>
      <c r="N64" s="5"/>
      <c r="O64" s="5"/>
      <c r="P64" s="5"/>
      <c r="Q64" s="5"/>
      <c r="S64" s="6"/>
    </row>
    <row r="65" spans="2:19" ht="15.9">
      <c r="B65" s="134">
        <v>11</v>
      </c>
      <c r="C65" s="53">
        <v>61</v>
      </c>
      <c r="D65" s="55">
        <v>1.625</v>
      </c>
      <c r="E65" s="55">
        <v>7</v>
      </c>
      <c r="F65" s="55">
        <v>11</v>
      </c>
      <c r="G65" s="55">
        <v>4</v>
      </c>
      <c r="H65" s="55">
        <v>12</v>
      </c>
      <c r="I65" s="54">
        <v>1</v>
      </c>
      <c r="J65" s="55"/>
      <c r="K65" s="54">
        <v>7</v>
      </c>
      <c r="M65" s="5"/>
      <c r="N65" s="5"/>
      <c r="O65" s="5"/>
      <c r="P65" s="5"/>
      <c r="Q65" s="5"/>
      <c r="S65" s="6"/>
    </row>
    <row r="66" spans="2:19" ht="15.9">
      <c r="B66" s="134">
        <v>11</v>
      </c>
      <c r="C66" s="53">
        <v>62</v>
      </c>
      <c r="D66" s="55">
        <v>6.5</v>
      </c>
      <c r="E66" s="55">
        <v>3.3333333333333335</v>
      </c>
      <c r="F66" s="55">
        <v>8</v>
      </c>
      <c r="G66" s="55">
        <v>7.5</v>
      </c>
      <c r="H66" s="55">
        <v>40</v>
      </c>
      <c r="I66" s="54">
        <v>2</v>
      </c>
      <c r="J66" s="55"/>
      <c r="K66" s="54">
        <v>11</v>
      </c>
      <c r="M66" s="5"/>
      <c r="N66" s="5"/>
      <c r="O66" s="5"/>
      <c r="P66" s="5"/>
      <c r="Q66" s="5"/>
      <c r="S66" s="6"/>
    </row>
    <row r="67" spans="2:19" ht="15.9">
      <c r="B67" s="134">
        <v>11</v>
      </c>
      <c r="C67" s="53">
        <v>63</v>
      </c>
      <c r="D67" s="55">
        <v>3.3333333333333335</v>
      </c>
      <c r="E67" s="55">
        <v>4</v>
      </c>
      <c r="F67" s="55">
        <v>7</v>
      </c>
      <c r="G67" s="55">
        <v>3.5</v>
      </c>
      <c r="H67" s="55">
        <v>5</v>
      </c>
      <c r="I67" s="54">
        <v>1</v>
      </c>
      <c r="J67" s="55"/>
      <c r="K67" s="54">
        <v>6</v>
      </c>
      <c r="M67" s="5"/>
      <c r="N67" s="5"/>
      <c r="O67" s="5"/>
      <c r="P67" s="5"/>
      <c r="Q67" s="5"/>
      <c r="S67" s="6"/>
    </row>
    <row r="68" spans="2:19" ht="15.9">
      <c r="B68" s="134">
        <v>11</v>
      </c>
      <c r="C68" s="53">
        <v>64</v>
      </c>
      <c r="D68" s="55">
        <v>50</v>
      </c>
      <c r="E68" s="55">
        <v>5</v>
      </c>
      <c r="F68" s="55">
        <v>4.5</v>
      </c>
      <c r="G68" s="55">
        <v>2</v>
      </c>
      <c r="H68" s="55"/>
      <c r="I68" s="54">
        <v>4</v>
      </c>
      <c r="J68" s="55"/>
      <c r="K68" s="54">
        <v>9</v>
      </c>
      <c r="M68" s="5"/>
      <c r="N68" s="5"/>
      <c r="O68" s="5"/>
      <c r="P68" s="5"/>
      <c r="Q68" s="5"/>
      <c r="S68" s="6"/>
    </row>
    <row r="69" spans="2:19" ht="15.9">
      <c r="B69" s="134">
        <v>11</v>
      </c>
      <c r="C69" s="53">
        <v>65</v>
      </c>
      <c r="D69" s="55">
        <v>8</v>
      </c>
      <c r="E69" s="55">
        <v>4</v>
      </c>
      <c r="F69" s="55">
        <v>4</v>
      </c>
      <c r="G69" s="55">
        <v>25</v>
      </c>
      <c r="H69" s="55">
        <v>3.5</v>
      </c>
      <c r="I69" s="54">
        <v>5</v>
      </c>
      <c r="J69" s="55"/>
      <c r="K69" s="54">
        <v>8</v>
      </c>
      <c r="M69" s="5"/>
      <c r="N69" s="5"/>
      <c r="O69" s="5"/>
      <c r="P69" s="5"/>
      <c r="Q69" s="5"/>
      <c r="S69" s="6"/>
    </row>
    <row r="70" spans="2:19" ht="15.9">
      <c r="B70" s="134">
        <v>11</v>
      </c>
      <c r="C70" s="53">
        <v>66</v>
      </c>
      <c r="D70" s="55">
        <v>3</v>
      </c>
      <c r="E70" s="55">
        <v>5</v>
      </c>
      <c r="F70" s="55">
        <v>1.75</v>
      </c>
      <c r="G70" s="55">
        <v>14</v>
      </c>
      <c r="H70" s="55">
        <v>6</v>
      </c>
      <c r="I70" s="54">
        <v>3</v>
      </c>
      <c r="J70" s="55"/>
      <c r="K70" s="54">
        <v>8</v>
      </c>
      <c r="M70" s="5"/>
      <c r="N70" s="5"/>
      <c r="O70" s="5"/>
      <c r="P70" s="5"/>
      <c r="Q70" s="5"/>
      <c r="S70" s="6"/>
    </row>
    <row r="71" spans="2:19" ht="15.9">
      <c r="B71" s="134">
        <v>12</v>
      </c>
      <c r="C71" s="53">
        <v>67</v>
      </c>
      <c r="D71" s="55">
        <v>5</v>
      </c>
      <c r="E71" s="55">
        <v>3.5</v>
      </c>
      <c r="F71" s="55">
        <v>3</v>
      </c>
      <c r="G71" s="55">
        <v>3.5</v>
      </c>
      <c r="H71" s="55">
        <v>4</v>
      </c>
      <c r="I71" s="54">
        <v>3</v>
      </c>
      <c r="J71" s="55"/>
      <c r="K71" s="54">
        <v>6</v>
      </c>
      <c r="M71" s="5"/>
      <c r="N71" s="5"/>
      <c r="O71" s="5"/>
      <c r="P71" s="5"/>
      <c r="Q71" s="5"/>
      <c r="S71" s="6"/>
    </row>
    <row r="72" spans="2:19" ht="15.9">
      <c r="B72" s="134">
        <v>12</v>
      </c>
      <c r="C72" s="53">
        <v>68</v>
      </c>
      <c r="D72" s="55">
        <v>2.75</v>
      </c>
      <c r="E72" s="55">
        <v>3</v>
      </c>
      <c r="F72" s="55">
        <v>4.5</v>
      </c>
      <c r="G72" s="55">
        <v>4.5</v>
      </c>
      <c r="H72" s="55">
        <v>8</v>
      </c>
      <c r="I72" s="54">
        <v>1</v>
      </c>
      <c r="J72" s="55"/>
      <c r="K72" s="54">
        <v>6</v>
      </c>
      <c r="M72" s="5"/>
      <c r="N72" s="5"/>
      <c r="O72" s="5"/>
      <c r="P72" s="5"/>
      <c r="Q72" s="5"/>
      <c r="S72" s="6"/>
    </row>
    <row r="73" spans="2:19" ht="15.9">
      <c r="B73" s="134">
        <v>12</v>
      </c>
      <c r="C73" s="53">
        <v>69</v>
      </c>
      <c r="D73" s="55">
        <v>2.25</v>
      </c>
      <c r="E73" s="55">
        <v>5</v>
      </c>
      <c r="F73" s="55">
        <v>3</v>
      </c>
      <c r="G73" s="55">
        <v>10</v>
      </c>
      <c r="H73" s="55">
        <v>2.5</v>
      </c>
      <c r="I73" s="54">
        <v>1</v>
      </c>
      <c r="J73" s="55"/>
      <c r="K73" s="54">
        <v>6</v>
      </c>
      <c r="M73" s="5"/>
      <c r="N73" s="5"/>
      <c r="O73" s="5"/>
      <c r="P73" s="5"/>
      <c r="Q73" s="5"/>
      <c r="S73" s="6"/>
    </row>
    <row r="74" spans="2:19" ht="15.9">
      <c r="B74" s="134">
        <v>12</v>
      </c>
      <c r="C74" s="53">
        <v>70</v>
      </c>
      <c r="D74" s="55">
        <v>12</v>
      </c>
      <c r="E74" s="55">
        <v>2</v>
      </c>
      <c r="F74" s="55">
        <v>7</v>
      </c>
      <c r="G74" s="55">
        <v>14</v>
      </c>
      <c r="H74" s="55">
        <v>8</v>
      </c>
      <c r="I74" s="54">
        <v>2</v>
      </c>
      <c r="J74" s="55"/>
      <c r="K74" s="54">
        <v>10</v>
      </c>
      <c r="M74" s="5"/>
      <c r="N74" s="5"/>
      <c r="O74" s="5"/>
      <c r="P74" s="5"/>
      <c r="Q74" s="5"/>
      <c r="S74" s="6"/>
    </row>
    <row r="75" spans="2:19" ht="15.9">
      <c r="B75" s="134">
        <v>12</v>
      </c>
      <c r="C75" s="53">
        <v>71</v>
      </c>
      <c r="D75" s="55">
        <v>2</v>
      </c>
      <c r="E75" s="55">
        <v>4</v>
      </c>
      <c r="F75" s="55">
        <v>2.25</v>
      </c>
      <c r="G75" s="55">
        <v>8</v>
      </c>
      <c r="H75" s="55">
        <v>33</v>
      </c>
      <c r="I75" s="54">
        <v>1</v>
      </c>
      <c r="J75" s="55"/>
      <c r="K75" s="54">
        <v>16</v>
      </c>
      <c r="M75" s="5"/>
      <c r="N75" s="5"/>
      <c r="O75" s="5"/>
      <c r="P75" s="5"/>
      <c r="Q75" s="5"/>
      <c r="S75" s="6"/>
    </row>
    <row r="76" spans="2:19" ht="15.9">
      <c r="B76" s="134">
        <v>12</v>
      </c>
      <c r="C76" s="53">
        <v>72</v>
      </c>
      <c r="D76" s="55">
        <v>2.5</v>
      </c>
      <c r="E76" s="55">
        <v>0.9</v>
      </c>
      <c r="F76" s="55">
        <v>2.75</v>
      </c>
      <c r="G76" s="55">
        <v>33</v>
      </c>
      <c r="H76" s="55">
        <v>50</v>
      </c>
      <c r="I76" s="54">
        <v>2</v>
      </c>
      <c r="J76" s="55"/>
      <c r="K76" s="54">
        <v>5</v>
      </c>
      <c r="M76" s="5"/>
      <c r="N76" s="5"/>
      <c r="O76" s="5"/>
      <c r="P76" s="5"/>
      <c r="Q76" s="5"/>
      <c r="S76" s="6"/>
    </row>
    <row r="77" spans="2:19" ht="15.9">
      <c r="B77" s="134">
        <v>13</v>
      </c>
      <c r="C77" s="53">
        <v>73</v>
      </c>
      <c r="D77" s="55">
        <v>7</v>
      </c>
      <c r="E77" s="55">
        <v>9</v>
      </c>
      <c r="F77" s="55">
        <v>2.5</v>
      </c>
      <c r="G77" s="55">
        <v>11</v>
      </c>
      <c r="H77" s="55">
        <v>14</v>
      </c>
      <c r="I77" s="54">
        <v>3</v>
      </c>
      <c r="J77" s="55"/>
      <c r="K77" s="54">
        <v>16</v>
      </c>
      <c r="M77" s="5"/>
      <c r="N77" s="5"/>
      <c r="O77" s="5"/>
      <c r="P77" s="5"/>
      <c r="Q77" s="5"/>
      <c r="S77" s="6"/>
    </row>
    <row r="78" spans="2:19" ht="15.9">
      <c r="B78" s="134">
        <v>13</v>
      </c>
      <c r="C78" s="53">
        <v>74</v>
      </c>
      <c r="D78" s="55">
        <v>1</v>
      </c>
      <c r="E78" s="55">
        <v>10</v>
      </c>
      <c r="F78" s="55">
        <v>28</v>
      </c>
      <c r="G78" s="55">
        <v>25</v>
      </c>
      <c r="H78" s="55">
        <v>3.5</v>
      </c>
      <c r="I78" s="54">
        <v>1</v>
      </c>
      <c r="J78" s="55"/>
      <c r="K78" s="54">
        <v>11</v>
      </c>
      <c r="M78" s="5"/>
      <c r="N78" s="5"/>
      <c r="O78" s="5"/>
      <c r="P78" s="5"/>
      <c r="Q78" s="5"/>
      <c r="S78" s="6"/>
    </row>
    <row r="79" spans="2:19" ht="15.9">
      <c r="B79" s="134">
        <v>13</v>
      </c>
      <c r="C79" s="53">
        <v>75</v>
      </c>
      <c r="D79" s="55">
        <v>2</v>
      </c>
      <c r="E79" s="55">
        <v>8</v>
      </c>
      <c r="F79" s="55">
        <v>20</v>
      </c>
      <c r="G79" s="55">
        <v>5</v>
      </c>
      <c r="H79" s="55">
        <v>16</v>
      </c>
      <c r="I79" s="54">
        <v>1</v>
      </c>
      <c r="J79" s="55"/>
      <c r="K79" s="54">
        <v>13</v>
      </c>
      <c r="M79" s="5"/>
      <c r="N79" s="5"/>
      <c r="O79" s="5"/>
      <c r="P79" s="5"/>
      <c r="Q79" s="5"/>
      <c r="S79" s="6"/>
    </row>
    <row r="80" spans="2:19" ht="15.9">
      <c r="B80" s="134">
        <v>13</v>
      </c>
      <c r="C80" s="53">
        <v>76</v>
      </c>
      <c r="D80" s="55">
        <v>14</v>
      </c>
      <c r="E80" s="55">
        <v>12</v>
      </c>
      <c r="F80" s="55">
        <v>33</v>
      </c>
      <c r="G80" s="55">
        <v>9</v>
      </c>
      <c r="H80" s="55">
        <v>14</v>
      </c>
      <c r="I80" s="54">
        <v>6</v>
      </c>
      <c r="J80" s="55">
        <v>2</v>
      </c>
      <c r="K80" s="54">
        <v>17</v>
      </c>
      <c r="M80" s="5"/>
      <c r="N80" s="5"/>
      <c r="O80" s="5"/>
      <c r="P80" s="5"/>
      <c r="Q80" s="5"/>
      <c r="S80" s="6"/>
    </row>
    <row r="81" spans="2:19" ht="15.9">
      <c r="B81" s="134">
        <v>13</v>
      </c>
      <c r="C81" s="53">
        <v>77</v>
      </c>
      <c r="D81" s="55">
        <v>1.625</v>
      </c>
      <c r="E81" s="55">
        <v>0.61538461538461542</v>
      </c>
      <c r="F81" s="55">
        <v>66</v>
      </c>
      <c r="G81" s="55">
        <v>20</v>
      </c>
      <c r="H81" s="55">
        <v>20</v>
      </c>
      <c r="I81" s="54">
        <v>2</v>
      </c>
      <c r="J81" s="55"/>
      <c r="K81" s="54">
        <v>5</v>
      </c>
      <c r="M81" s="5"/>
      <c r="N81" s="5"/>
      <c r="O81" s="5"/>
      <c r="P81" s="5"/>
      <c r="Q81" s="5"/>
      <c r="S81" s="6"/>
    </row>
    <row r="82" spans="2:19" ht="15.9">
      <c r="B82" s="134">
        <v>13</v>
      </c>
      <c r="C82" s="53">
        <v>78</v>
      </c>
      <c r="D82" s="55">
        <v>6</v>
      </c>
      <c r="E82" s="55">
        <v>2.5</v>
      </c>
      <c r="F82" s="55">
        <v>0.72727272727272729</v>
      </c>
      <c r="G82" s="55">
        <v>10</v>
      </c>
      <c r="H82" s="55">
        <v>50</v>
      </c>
      <c r="I82" s="54">
        <v>3</v>
      </c>
      <c r="J82" s="55"/>
      <c r="K82" s="54">
        <v>7</v>
      </c>
      <c r="M82" s="5"/>
      <c r="N82" s="5"/>
      <c r="O82" s="5"/>
      <c r="P82" s="5"/>
      <c r="Q82" s="5"/>
      <c r="S82" s="6"/>
    </row>
    <row r="83" spans="2:19" ht="15.9">
      <c r="B83" s="134">
        <v>14</v>
      </c>
      <c r="C83" s="53">
        <v>79</v>
      </c>
      <c r="D83" s="55">
        <v>8</v>
      </c>
      <c r="E83" s="55">
        <v>4</v>
      </c>
      <c r="F83" s="55">
        <v>4</v>
      </c>
      <c r="G83" s="55">
        <v>6</v>
      </c>
      <c r="H83" s="55">
        <v>9</v>
      </c>
      <c r="I83" s="54">
        <v>6</v>
      </c>
      <c r="J83" s="55">
        <v>3</v>
      </c>
      <c r="K83" s="54">
        <v>8</v>
      </c>
      <c r="M83" s="5"/>
      <c r="N83" s="5"/>
      <c r="O83" s="5"/>
      <c r="P83" s="5"/>
      <c r="Q83" s="5"/>
      <c r="S83" s="6"/>
    </row>
    <row r="84" spans="2:19" ht="15.9">
      <c r="B84" s="134">
        <v>14</v>
      </c>
      <c r="C84" s="53">
        <v>80</v>
      </c>
      <c r="D84" s="55">
        <v>5</v>
      </c>
      <c r="E84" s="55">
        <v>1.75</v>
      </c>
      <c r="F84" s="55">
        <v>2.5</v>
      </c>
      <c r="G84" s="55">
        <v>50</v>
      </c>
      <c r="H84" s="55">
        <v>7</v>
      </c>
      <c r="I84" s="54">
        <v>2</v>
      </c>
      <c r="J84" s="55"/>
      <c r="K84" s="54">
        <v>8</v>
      </c>
      <c r="M84" s="5"/>
      <c r="N84" s="5"/>
      <c r="O84" s="5"/>
      <c r="P84" s="5"/>
      <c r="Q84" s="5"/>
      <c r="S84" s="6"/>
    </row>
    <row r="85" spans="2:19" ht="15.9">
      <c r="B85" s="134">
        <v>14</v>
      </c>
      <c r="C85" s="53">
        <v>81</v>
      </c>
      <c r="D85" s="55">
        <v>3.5</v>
      </c>
      <c r="E85" s="55">
        <v>0.5714285714285714</v>
      </c>
      <c r="F85" s="55">
        <v>4</v>
      </c>
      <c r="G85" s="55">
        <v>22</v>
      </c>
      <c r="H85" s="55">
        <v>7</v>
      </c>
      <c r="I85" s="54">
        <v>2</v>
      </c>
      <c r="J85" s="55"/>
      <c r="K85" s="54">
        <v>8</v>
      </c>
      <c r="M85" s="5"/>
      <c r="N85" s="5"/>
      <c r="O85" s="5"/>
      <c r="P85" s="5"/>
      <c r="Q85" s="5"/>
      <c r="S85" s="6"/>
    </row>
    <row r="86" spans="2:19" ht="15.9">
      <c r="B86" s="134">
        <v>14</v>
      </c>
      <c r="C86" s="53">
        <v>82</v>
      </c>
      <c r="D86" s="55">
        <v>0.8</v>
      </c>
      <c r="E86" s="55">
        <v>10</v>
      </c>
      <c r="F86" s="55">
        <v>28</v>
      </c>
      <c r="G86" s="55">
        <v>6</v>
      </c>
      <c r="H86" s="55">
        <v>5</v>
      </c>
      <c r="I86" s="54">
        <v>1</v>
      </c>
      <c r="J86" s="55"/>
      <c r="K86" s="54">
        <v>5</v>
      </c>
      <c r="M86" s="5"/>
      <c r="N86" s="5"/>
      <c r="O86" s="5"/>
      <c r="P86" s="5"/>
      <c r="Q86" s="5"/>
      <c r="S86" s="6"/>
    </row>
    <row r="87" spans="2:19" ht="15.9">
      <c r="B87" s="134">
        <v>14</v>
      </c>
      <c r="C87" s="53">
        <v>83</v>
      </c>
      <c r="D87" s="55">
        <v>7</v>
      </c>
      <c r="E87" s="55">
        <v>4</v>
      </c>
      <c r="F87" s="55">
        <v>6</v>
      </c>
      <c r="G87" s="55">
        <v>14</v>
      </c>
      <c r="H87" s="55">
        <v>16</v>
      </c>
      <c r="I87" s="54">
        <v>2</v>
      </c>
      <c r="J87" s="55"/>
      <c r="K87" s="54">
        <v>20</v>
      </c>
      <c r="M87" s="5"/>
      <c r="N87" s="5"/>
      <c r="O87" s="5"/>
      <c r="P87" s="5"/>
      <c r="Q87" s="5"/>
      <c r="S87" s="6"/>
    </row>
    <row r="88" spans="2:19" ht="15.9">
      <c r="B88" s="134">
        <v>14</v>
      </c>
      <c r="C88" s="53">
        <v>84</v>
      </c>
      <c r="D88" s="55">
        <v>0.9</v>
      </c>
      <c r="E88" s="55">
        <v>6</v>
      </c>
      <c r="F88" s="55">
        <v>2.25</v>
      </c>
      <c r="G88" s="55">
        <v>14</v>
      </c>
      <c r="H88" s="55">
        <v>16</v>
      </c>
      <c r="I88" s="54">
        <v>1</v>
      </c>
      <c r="J88" s="55"/>
      <c r="K88" s="54">
        <v>12</v>
      </c>
      <c r="M88" s="5"/>
      <c r="N88" s="5"/>
      <c r="O88" s="5"/>
      <c r="P88" s="5"/>
      <c r="Q88" s="5"/>
      <c r="S88" s="6"/>
    </row>
    <row r="89" spans="2:19" ht="15.9">
      <c r="B89" s="134">
        <v>15</v>
      </c>
      <c r="C89" s="53">
        <v>85</v>
      </c>
      <c r="D89" s="55">
        <v>2</v>
      </c>
      <c r="E89" s="55">
        <v>2.125</v>
      </c>
      <c r="F89" s="55">
        <v>7</v>
      </c>
      <c r="G89" s="55">
        <v>10</v>
      </c>
      <c r="H89" s="55">
        <v>3</v>
      </c>
      <c r="I89" s="54">
        <v>1</v>
      </c>
      <c r="J89" s="55"/>
      <c r="K89" s="54">
        <v>10</v>
      </c>
      <c r="M89" s="5"/>
      <c r="N89" s="5"/>
      <c r="O89" s="5"/>
      <c r="P89" s="5"/>
      <c r="Q89" s="5"/>
      <c r="S89" s="6"/>
    </row>
    <row r="90" spans="2:19" ht="15.9">
      <c r="B90" s="134">
        <v>15</v>
      </c>
      <c r="C90" s="53">
        <v>86</v>
      </c>
      <c r="D90" s="55">
        <v>5</v>
      </c>
      <c r="E90" s="55">
        <v>20</v>
      </c>
      <c r="F90" s="55">
        <v>12</v>
      </c>
      <c r="G90" s="55">
        <v>16</v>
      </c>
      <c r="H90" s="55">
        <v>3.5</v>
      </c>
      <c r="I90" s="54">
        <v>7</v>
      </c>
      <c r="J90" s="55">
        <v>2</v>
      </c>
      <c r="K90" s="54">
        <v>14</v>
      </c>
      <c r="M90" s="5"/>
      <c r="N90" s="5"/>
      <c r="O90" s="5"/>
      <c r="P90" s="5"/>
      <c r="Q90" s="5"/>
      <c r="S90" s="6"/>
    </row>
    <row r="91" spans="2:19" ht="15.9">
      <c r="B91" s="134">
        <v>15</v>
      </c>
      <c r="C91" s="53">
        <v>87</v>
      </c>
      <c r="D91" s="55">
        <v>1.75</v>
      </c>
      <c r="E91" s="55">
        <v>4.5</v>
      </c>
      <c r="F91" s="55">
        <v>3.5</v>
      </c>
      <c r="G91" s="55">
        <v>12</v>
      </c>
      <c r="H91" s="55">
        <v>20</v>
      </c>
      <c r="I91" s="54">
        <v>1</v>
      </c>
      <c r="J91" s="55"/>
      <c r="K91" s="54">
        <v>10</v>
      </c>
      <c r="M91" s="5"/>
      <c r="N91" s="5"/>
      <c r="O91" s="5"/>
      <c r="P91" s="5"/>
      <c r="Q91" s="5"/>
      <c r="S91" s="6"/>
    </row>
    <row r="92" spans="2:19" ht="15.9">
      <c r="B92" s="134">
        <v>15</v>
      </c>
      <c r="C92" s="53">
        <v>88</v>
      </c>
      <c r="D92" s="55">
        <v>5.5</v>
      </c>
      <c r="E92" s="55">
        <v>11</v>
      </c>
      <c r="F92" s="55">
        <v>1.875</v>
      </c>
      <c r="G92" s="55">
        <v>25</v>
      </c>
      <c r="H92" s="55">
        <v>11</v>
      </c>
      <c r="I92" s="54">
        <v>3</v>
      </c>
      <c r="J92" s="55"/>
      <c r="K92" s="54">
        <v>10</v>
      </c>
      <c r="M92" s="5"/>
      <c r="N92" s="5"/>
      <c r="O92" s="5"/>
      <c r="P92" s="5"/>
      <c r="Q92" s="5"/>
      <c r="S92" s="6"/>
    </row>
    <row r="93" spans="2:19" ht="15.9">
      <c r="B93" s="134">
        <v>15</v>
      </c>
      <c r="C93" s="53">
        <v>89</v>
      </c>
      <c r="D93" s="55">
        <v>0.53333333333333333</v>
      </c>
      <c r="E93" s="55">
        <v>7</v>
      </c>
      <c r="F93" s="55">
        <v>2.25</v>
      </c>
      <c r="G93" s="55"/>
      <c r="H93" s="55"/>
      <c r="I93" s="54">
        <v>1</v>
      </c>
      <c r="J93" s="55"/>
      <c r="K93" s="54">
        <v>3</v>
      </c>
      <c r="M93" s="5"/>
      <c r="N93" s="5"/>
      <c r="O93" s="5"/>
      <c r="P93" s="5"/>
      <c r="Q93" s="5"/>
      <c r="S93" s="6"/>
    </row>
    <row r="94" spans="2:19" ht="15.9">
      <c r="B94" s="134">
        <v>15</v>
      </c>
      <c r="C94" s="53">
        <v>90</v>
      </c>
      <c r="D94" s="55">
        <v>7</v>
      </c>
      <c r="E94" s="55">
        <v>8</v>
      </c>
      <c r="F94" s="55">
        <v>4.5</v>
      </c>
      <c r="G94" s="55">
        <v>7</v>
      </c>
      <c r="H94" s="55">
        <v>6</v>
      </c>
      <c r="I94" s="54">
        <v>3</v>
      </c>
      <c r="J94" s="55"/>
      <c r="K94" s="54">
        <v>11</v>
      </c>
      <c r="M94" s="5"/>
      <c r="N94" s="5"/>
      <c r="O94" s="5"/>
      <c r="P94" s="5"/>
      <c r="Q94" s="5"/>
      <c r="S94" s="6"/>
    </row>
    <row r="95" spans="2:19" ht="15.9">
      <c r="B95" s="134">
        <v>16</v>
      </c>
      <c r="C95" s="53">
        <v>91</v>
      </c>
      <c r="D95" s="55">
        <v>0.90909090909090906</v>
      </c>
      <c r="E95" s="55">
        <v>1.625</v>
      </c>
      <c r="F95" s="55">
        <v>12</v>
      </c>
      <c r="G95" s="55">
        <v>5</v>
      </c>
      <c r="H95" s="55"/>
      <c r="I95" s="54">
        <v>1</v>
      </c>
      <c r="J95" s="55"/>
      <c r="K95" s="54">
        <v>4</v>
      </c>
      <c r="M95" s="5"/>
      <c r="N95" s="5"/>
      <c r="O95" s="5"/>
      <c r="P95" s="5"/>
      <c r="Q95" s="5"/>
      <c r="S95" s="6"/>
    </row>
    <row r="96" spans="2:19" ht="15.9">
      <c r="B96" s="134">
        <v>16</v>
      </c>
      <c r="C96" s="53">
        <v>92</v>
      </c>
      <c r="D96" s="55">
        <v>33</v>
      </c>
      <c r="E96" s="55">
        <v>0.5714285714285714</v>
      </c>
      <c r="F96" s="55">
        <v>3</v>
      </c>
      <c r="G96" s="55">
        <v>10</v>
      </c>
      <c r="H96" s="55">
        <v>100</v>
      </c>
      <c r="I96" s="54">
        <v>2</v>
      </c>
      <c r="J96" s="55"/>
      <c r="K96" s="54">
        <v>10</v>
      </c>
      <c r="M96" s="5"/>
      <c r="N96" s="5"/>
      <c r="O96" s="5"/>
      <c r="P96" s="5"/>
      <c r="Q96" s="5"/>
      <c r="S96" s="6"/>
    </row>
    <row r="97" spans="2:19" ht="15.9">
      <c r="B97" s="134">
        <v>16</v>
      </c>
      <c r="C97" s="53">
        <v>93</v>
      </c>
      <c r="D97" s="55">
        <v>8</v>
      </c>
      <c r="E97" s="55">
        <v>4.5</v>
      </c>
      <c r="F97" s="55">
        <v>3</v>
      </c>
      <c r="G97" s="55">
        <v>14</v>
      </c>
      <c r="H97" s="55">
        <v>7</v>
      </c>
      <c r="I97" s="54">
        <v>3</v>
      </c>
      <c r="J97" s="55"/>
      <c r="K97" s="54">
        <v>11</v>
      </c>
      <c r="M97" s="5"/>
      <c r="N97" s="5"/>
      <c r="O97" s="5"/>
      <c r="P97" s="5"/>
      <c r="Q97" s="5"/>
      <c r="S97" s="6"/>
    </row>
    <row r="98" spans="2:19" ht="15.9">
      <c r="B98" s="134">
        <v>16</v>
      </c>
      <c r="C98" s="53">
        <v>94</v>
      </c>
      <c r="D98" s="55">
        <v>2.75</v>
      </c>
      <c r="E98" s="55">
        <v>4</v>
      </c>
      <c r="F98" s="55">
        <v>4</v>
      </c>
      <c r="G98" s="55">
        <v>6</v>
      </c>
      <c r="H98" s="55">
        <v>10</v>
      </c>
      <c r="I98" s="54">
        <v>1</v>
      </c>
      <c r="J98" s="55"/>
      <c r="K98" s="54">
        <v>8</v>
      </c>
      <c r="M98" s="5"/>
      <c r="N98" s="5"/>
      <c r="O98" s="5"/>
      <c r="P98" s="5"/>
      <c r="Q98" s="5"/>
      <c r="S98" s="6"/>
    </row>
    <row r="99" spans="2:19" ht="15.9">
      <c r="B99" s="134">
        <v>16</v>
      </c>
      <c r="C99" s="53">
        <v>95</v>
      </c>
      <c r="D99" s="55">
        <v>5</v>
      </c>
      <c r="E99" s="55">
        <v>4.5</v>
      </c>
      <c r="F99" s="55">
        <v>6</v>
      </c>
      <c r="G99" s="55">
        <v>8</v>
      </c>
      <c r="H99" s="55">
        <v>10</v>
      </c>
      <c r="I99" s="54">
        <v>2</v>
      </c>
      <c r="J99" s="55"/>
      <c r="K99" s="54">
        <v>14</v>
      </c>
      <c r="M99" s="5"/>
      <c r="N99" s="5"/>
      <c r="O99" s="5"/>
      <c r="P99" s="5"/>
      <c r="Q99" s="5"/>
      <c r="S99" s="6"/>
    </row>
    <row r="100" spans="2:19" ht="15.9">
      <c r="B100" s="134">
        <v>16</v>
      </c>
      <c r="C100" s="53">
        <v>96</v>
      </c>
      <c r="D100" s="55">
        <v>5.5</v>
      </c>
      <c r="E100" s="55">
        <v>0.90909090909090906</v>
      </c>
      <c r="F100" s="55">
        <v>20</v>
      </c>
      <c r="G100" s="55">
        <v>4</v>
      </c>
      <c r="H100" s="55">
        <v>12</v>
      </c>
      <c r="I100" s="54">
        <v>2</v>
      </c>
      <c r="J100" s="55"/>
      <c r="K100" s="54">
        <v>7</v>
      </c>
      <c r="M100" s="5"/>
      <c r="N100" s="5"/>
      <c r="O100" s="5"/>
      <c r="P100" s="5"/>
      <c r="Q100" s="5"/>
      <c r="S100" s="6"/>
    </row>
    <row r="101" spans="2:19" ht="15.9">
      <c r="B101" s="134">
        <v>17</v>
      </c>
      <c r="C101" s="53">
        <v>97</v>
      </c>
      <c r="D101" s="55">
        <v>0.5</v>
      </c>
      <c r="E101" s="55">
        <v>3</v>
      </c>
      <c r="F101" s="55">
        <v>4.5</v>
      </c>
      <c r="G101" s="55">
        <v>12</v>
      </c>
      <c r="H101" s="55">
        <v>33</v>
      </c>
      <c r="I101" s="54">
        <v>1</v>
      </c>
      <c r="J101" s="55"/>
      <c r="K101" s="54">
        <v>7</v>
      </c>
      <c r="M101" s="5"/>
      <c r="N101" s="5"/>
      <c r="O101" s="5"/>
      <c r="P101" s="5"/>
      <c r="Q101" s="5"/>
      <c r="S101" s="6"/>
    </row>
    <row r="102" spans="2:19" ht="15.9">
      <c r="B102" s="134">
        <v>17</v>
      </c>
      <c r="C102" s="53">
        <v>98</v>
      </c>
      <c r="D102" s="55">
        <v>14</v>
      </c>
      <c r="E102" s="55">
        <v>7</v>
      </c>
      <c r="F102" s="55">
        <v>16</v>
      </c>
      <c r="G102" s="55">
        <v>2.5</v>
      </c>
      <c r="H102" s="55">
        <v>4</v>
      </c>
      <c r="I102" s="54">
        <v>4</v>
      </c>
      <c r="J102" s="55"/>
      <c r="K102" s="54">
        <v>10</v>
      </c>
      <c r="M102" s="5"/>
      <c r="N102" s="5"/>
      <c r="O102" s="5"/>
      <c r="P102" s="5"/>
      <c r="Q102" s="5"/>
      <c r="S102" s="6"/>
    </row>
    <row r="103" spans="2:19" ht="15.9">
      <c r="B103" s="134">
        <v>17</v>
      </c>
      <c r="C103" s="53">
        <v>99</v>
      </c>
      <c r="D103" s="55">
        <v>4</v>
      </c>
      <c r="E103" s="55">
        <v>10</v>
      </c>
      <c r="F103" s="55">
        <v>12</v>
      </c>
      <c r="G103" s="55">
        <v>10</v>
      </c>
      <c r="H103" s="55">
        <v>16</v>
      </c>
      <c r="I103" s="54">
        <v>1</v>
      </c>
      <c r="J103" s="55"/>
      <c r="K103" s="54">
        <v>13</v>
      </c>
      <c r="M103" s="5"/>
      <c r="N103" s="5"/>
      <c r="O103" s="5"/>
      <c r="P103" s="5"/>
      <c r="Q103" s="5"/>
      <c r="S103" s="6"/>
    </row>
    <row r="104" spans="2:19" ht="15.9">
      <c r="B104" s="134">
        <v>17</v>
      </c>
      <c r="C104" s="53">
        <v>100</v>
      </c>
      <c r="D104" s="55">
        <v>6</v>
      </c>
      <c r="E104" s="55">
        <v>2</v>
      </c>
      <c r="F104" s="55">
        <v>4.5</v>
      </c>
      <c r="G104" s="55">
        <v>6</v>
      </c>
      <c r="H104" s="55">
        <v>50</v>
      </c>
      <c r="I104" s="54">
        <v>2</v>
      </c>
      <c r="J104" s="55"/>
      <c r="K104" s="54">
        <v>12</v>
      </c>
      <c r="M104" s="5"/>
      <c r="N104" s="5"/>
      <c r="O104" s="5"/>
      <c r="P104" s="5"/>
      <c r="Q104" s="5"/>
      <c r="S104" s="6"/>
    </row>
    <row r="105" spans="2:19" ht="15.9">
      <c r="B105" s="134">
        <v>17</v>
      </c>
      <c r="C105" s="53">
        <v>101</v>
      </c>
      <c r="D105" s="55">
        <v>11</v>
      </c>
      <c r="E105" s="55">
        <v>1.625</v>
      </c>
      <c r="F105" s="55">
        <v>8</v>
      </c>
      <c r="G105" s="55">
        <v>4</v>
      </c>
      <c r="H105" s="55">
        <v>10</v>
      </c>
      <c r="I105" s="54">
        <v>2</v>
      </c>
      <c r="J105" s="55"/>
      <c r="K105" s="54">
        <v>8</v>
      </c>
      <c r="M105" s="5"/>
      <c r="N105" s="5"/>
      <c r="O105" s="5"/>
      <c r="P105" s="5"/>
      <c r="Q105" s="5"/>
      <c r="S105" s="6"/>
    </row>
    <row r="106" spans="2:19" ht="15.9">
      <c r="B106" s="134">
        <v>17</v>
      </c>
      <c r="C106" s="53">
        <v>102</v>
      </c>
      <c r="D106" s="55">
        <v>5</v>
      </c>
      <c r="E106" s="55">
        <v>9</v>
      </c>
      <c r="F106" s="55">
        <v>3</v>
      </c>
      <c r="G106" s="55">
        <v>12</v>
      </c>
      <c r="H106" s="55">
        <v>5</v>
      </c>
      <c r="I106" s="54">
        <v>3</v>
      </c>
      <c r="J106" s="55"/>
      <c r="K106" s="54">
        <v>10</v>
      </c>
      <c r="M106" s="5"/>
      <c r="N106" s="5"/>
      <c r="O106" s="5"/>
      <c r="P106" s="5"/>
      <c r="Q106" s="5"/>
      <c r="S106" s="6"/>
    </row>
    <row r="107" spans="2:19" ht="15.9">
      <c r="B107" s="134">
        <v>18</v>
      </c>
      <c r="C107" s="53">
        <v>103</v>
      </c>
      <c r="D107" s="55">
        <v>3</v>
      </c>
      <c r="E107" s="55">
        <v>0.72727272727272729</v>
      </c>
      <c r="F107" s="55">
        <v>12</v>
      </c>
      <c r="G107" s="55">
        <v>7.5</v>
      </c>
      <c r="H107" s="55">
        <v>12</v>
      </c>
      <c r="I107" s="54">
        <v>2</v>
      </c>
      <c r="J107" s="55"/>
      <c r="K107" s="54">
        <v>5</v>
      </c>
      <c r="M107" s="5"/>
      <c r="N107" s="5"/>
      <c r="O107" s="5"/>
      <c r="P107" s="5"/>
      <c r="Q107" s="5"/>
      <c r="S107" s="6"/>
    </row>
    <row r="108" spans="2:19" ht="15.9">
      <c r="B108" s="134">
        <v>18</v>
      </c>
      <c r="C108" s="53">
        <v>104</v>
      </c>
      <c r="D108" s="55">
        <v>4.5</v>
      </c>
      <c r="E108" s="55">
        <v>7</v>
      </c>
      <c r="F108" s="55">
        <v>2</v>
      </c>
      <c r="G108" s="55">
        <v>25</v>
      </c>
      <c r="H108" s="55">
        <v>2.75</v>
      </c>
      <c r="I108" s="54">
        <v>3</v>
      </c>
      <c r="J108" s="55"/>
      <c r="K108" s="54">
        <v>7</v>
      </c>
      <c r="M108" s="5"/>
      <c r="N108" s="5"/>
      <c r="O108" s="5"/>
      <c r="P108" s="5"/>
      <c r="Q108" s="5"/>
      <c r="S108" s="6"/>
    </row>
    <row r="109" spans="2:19" ht="15.9">
      <c r="B109" s="134">
        <v>18</v>
      </c>
      <c r="C109" s="53">
        <v>105</v>
      </c>
      <c r="D109" s="55">
        <v>2.5</v>
      </c>
      <c r="E109" s="55">
        <v>33</v>
      </c>
      <c r="F109" s="55">
        <v>5.5</v>
      </c>
      <c r="G109" s="55">
        <v>16</v>
      </c>
      <c r="H109" s="55">
        <v>8</v>
      </c>
      <c r="I109" s="54">
        <v>1</v>
      </c>
      <c r="J109" s="55"/>
      <c r="K109" s="54">
        <v>11</v>
      </c>
      <c r="M109" s="5"/>
      <c r="N109" s="5"/>
      <c r="O109" s="5"/>
      <c r="P109" s="5"/>
      <c r="Q109" s="5"/>
      <c r="S109" s="6"/>
    </row>
    <row r="110" spans="2:19" ht="15.9">
      <c r="B110" s="134">
        <v>18</v>
      </c>
      <c r="C110" s="53">
        <v>106</v>
      </c>
      <c r="D110" s="55">
        <v>33</v>
      </c>
      <c r="E110" s="55">
        <v>2.25</v>
      </c>
      <c r="F110" s="55">
        <v>1.75</v>
      </c>
      <c r="G110" s="55">
        <v>6.5</v>
      </c>
      <c r="H110" s="55">
        <v>14</v>
      </c>
      <c r="I110" s="54">
        <v>3</v>
      </c>
      <c r="J110" s="55"/>
      <c r="K110" s="54">
        <v>9</v>
      </c>
      <c r="M110" s="5"/>
      <c r="N110" s="5"/>
      <c r="O110" s="5"/>
      <c r="P110" s="5"/>
      <c r="Q110" s="5"/>
      <c r="S110" s="6"/>
    </row>
    <row r="111" spans="2:19" ht="15.9">
      <c r="B111" s="134">
        <v>18</v>
      </c>
      <c r="C111" s="53">
        <v>107</v>
      </c>
      <c r="D111" s="55">
        <v>5</v>
      </c>
      <c r="E111" s="55">
        <v>4</v>
      </c>
      <c r="F111" s="55">
        <v>2</v>
      </c>
      <c r="G111" s="55">
        <v>10</v>
      </c>
      <c r="H111" s="55">
        <v>4.5</v>
      </c>
      <c r="I111" s="54">
        <v>3</v>
      </c>
      <c r="J111" s="55"/>
      <c r="K111" s="54">
        <v>9</v>
      </c>
      <c r="M111" s="5"/>
      <c r="N111" s="5"/>
      <c r="O111" s="5"/>
      <c r="P111" s="5"/>
      <c r="Q111" s="5"/>
      <c r="S111" s="6"/>
    </row>
    <row r="112" spans="2:19" ht="15.9">
      <c r="B112" s="134">
        <v>18</v>
      </c>
      <c r="C112" s="53">
        <v>108</v>
      </c>
      <c r="D112" s="55">
        <v>3.5</v>
      </c>
      <c r="E112" s="55">
        <v>2.25</v>
      </c>
      <c r="F112" s="55">
        <v>20</v>
      </c>
      <c r="G112" s="55">
        <v>33</v>
      </c>
      <c r="H112" s="55">
        <v>20</v>
      </c>
      <c r="I112" s="54">
        <v>2</v>
      </c>
      <c r="J112" s="55"/>
      <c r="K112" s="54">
        <v>11</v>
      </c>
      <c r="M112" s="5"/>
      <c r="N112" s="5"/>
      <c r="O112" s="5"/>
      <c r="P112" s="5"/>
      <c r="Q112" s="5"/>
      <c r="S112" s="6"/>
    </row>
    <row r="113" spans="2:19" ht="15.9">
      <c r="B113" s="134">
        <v>19</v>
      </c>
      <c r="C113" s="53">
        <v>109</v>
      </c>
      <c r="D113" s="55">
        <v>3</v>
      </c>
      <c r="E113" s="55">
        <v>5</v>
      </c>
      <c r="F113" s="55">
        <v>4</v>
      </c>
      <c r="G113" s="55">
        <v>7</v>
      </c>
      <c r="H113" s="55">
        <v>14</v>
      </c>
      <c r="I113" s="54">
        <v>1</v>
      </c>
      <c r="J113" s="55"/>
      <c r="K113" s="54">
        <v>9</v>
      </c>
      <c r="M113" s="5"/>
      <c r="N113" s="5"/>
      <c r="O113" s="5"/>
      <c r="P113" s="5"/>
      <c r="Q113" s="5"/>
      <c r="S113" s="6"/>
    </row>
    <row r="114" spans="2:19" ht="15.9">
      <c r="B114" s="134">
        <v>19</v>
      </c>
      <c r="C114" s="53">
        <v>110</v>
      </c>
      <c r="D114" s="55">
        <v>12</v>
      </c>
      <c r="E114" s="55">
        <v>16</v>
      </c>
      <c r="F114" s="55">
        <v>8</v>
      </c>
      <c r="G114" s="55">
        <v>3.5</v>
      </c>
      <c r="H114" s="55">
        <v>4.5</v>
      </c>
      <c r="I114" s="54">
        <v>4</v>
      </c>
      <c r="J114" s="55"/>
      <c r="K114" s="54">
        <v>14</v>
      </c>
      <c r="M114" s="5"/>
      <c r="N114" s="5"/>
      <c r="O114" s="5"/>
      <c r="P114" s="5"/>
      <c r="Q114" s="5"/>
      <c r="S114" s="6"/>
    </row>
    <row r="115" spans="2:19" ht="15.9">
      <c r="B115" s="134">
        <v>19</v>
      </c>
      <c r="C115" s="53">
        <v>111</v>
      </c>
      <c r="D115" s="55">
        <v>1.1000000000000001</v>
      </c>
      <c r="E115" s="55">
        <v>12</v>
      </c>
      <c r="F115" s="55">
        <v>16</v>
      </c>
      <c r="G115" s="55">
        <v>14</v>
      </c>
      <c r="H115" s="55">
        <v>33</v>
      </c>
      <c r="I115" s="54">
        <v>1</v>
      </c>
      <c r="J115" s="55"/>
      <c r="K115" s="54">
        <v>17</v>
      </c>
      <c r="M115" s="5"/>
      <c r="N115" s="5"/>
      <c r="O115" s="5"/>
      <c r="P115" s="5"/>
      <c r="Q115" s="5"/>
      <c r="S115" s="6"/>
    </row>
    <row r="116" spans="2:19" ht="15.9">
      <c r="B116" s="134">
        <v>19</v>
      </c>
      <c r="C116" s="53">
        <v>112</v>
      </c>
      <c r="D116" s="55">
        <v>7</v>
      </c>
      <c r="E116" s="55">
        <v>8</v>
      </c>
      <c r="F116" s="55">
        <v>12</v>
      </c>
      <c r="G116" s="55">
        <v>2.75</v>
      </c>
      <c r="H116" s="55">
        <v>25</v>
      </c>
      <c r="I116" s="54">
        <v>4</v>
      </c>
      <c r="J116" s="55"/>
      <c r="K116" s="54">
        <v>16</v>
      </c>
      <c r="M116" s="5"/>
      <c r="N116" s="5"/>
      <c r="O116" s="5"/>
      <c r="P116" s="5"/>
      <c r="Q116" s="5"/>
      <c r="S116" s="6"/>
    </row>
    <row r="117" spans="2:19" ht="15.9">
      <c r="B117" s="134">
        <v>19</v>
      </c>
      <c r="C117" s="53">
        <v>113</v>
      </c>
      <c r="D117" s="55">
        <v>16</v>
      </c>
      <c r="E117" s="55">
        <v>10</v>
      </c>
      <c r="F117" s="55">
        <v>5.5</v>
      </c>
      <c r="G117" s="55">
        <v>7</v>
      </c>
      <c r="H117" s="55">
        <v>14</v>
      </c>
      <c r="I117" s="54">
        <v>6</v>
      </c>
      <c r="J117" s="55">
        <v>2.5</v>
      </c>
      <c r="K117" s="54">
        <v>9</v>
      </c>
      <c r="M117" s="5"/>
      <c r="N117" s="5"/>
      <c r="O117" s="5"/>
      <c r="P117" s="5"/>
      <c r="Q117" s="5"/>
      <c r="S117" s="6"/>
    </row>
    <row r="118" spans="2:19" ht="15.9">
      <c r="B118" s="134">
        <v>19</v>
      </c>
      <c r="C118" s="53">
        <v>114</v>
      </c>
      <c r="D118" s="55">
        <v>0.66666666666666663</v>
      </c>
      <c r="E118" s="55">
        <v>3.5</v>
      </c>
      <c r="F118" s="55">
        <v>16</v>
      </c>
      <c r="G118" s="55">
        <v>6</v>
      </c>
      <c r="H118" s="55">
        <v>10</v>
      </c>
      <c r="I118" s="54">
        <v>1</v>
      </c>
      <c r="J118" s="55"/>
      <c r="K118" s="54">
        <v>11</v>
      </c>
      <c r="M118" s="5"/>
      <c r="N118" s="5"/>
      <c r="O118" s="5"/>
      <c r="P118" s="5"/>
      <c r="Q118" s="5"/>
      <c r="S118" s="6"/>
    </row>
    <row r="119" spans="2:19" ht="15.9">
      <c r="B119" s="134">
        <v>20</v>
      </c>
      <c r="C119" s="53">
        <v>115</v>
      </c>
      <c r="D119" s="55">
        <v>1.875</v>
      </c>
      <c r="E119" s="55">
        <v>5</v>
      </c>
      <c r="F119" s="55">
        <v>20</v>
      </c>
      <c r="G119" s="55">
        <v>2</v>
      </c>
      <c r="H119" s="55">
        <v>66</v>
      </c>
      <c r="I119" s="54">
        <v>1</v>
      </c>
      <c r="J119" s="55"/>
      <c r="K119" s="54">
        <v>9</v>
      </c>
      <c r="M119" s="5"/>
      <c r="N119" s="5"/>
      <c r="O119" s="5"/>
      <c r="P119" s="5"/>
      <c r="Q119" s="5"/>
      <c r="S119" s="6"/>
    </row>
    <row r="120" spans="2:19" ht="15.9">
      <c r="B120" s="134">
        <v>20</v>
      </c>
      <c r="C120" s="53">
        <v>116</v>
      </c>
      <c r="D120" s="55">
        <v>4</v>
      </c>
      <c r="E120" s="55">
        <v>2</v>
      </c>
      <c r="F120" s="55">
        <v>3</v>
      </c>
      <c r="G120" s="55">
        <v>12</v>
      </c>
      <c r="H120" s="55">
        <v>6.5</v>
      </c>
      <c r="I120" s="54">
        <v>2</v>
      </c>
      <c r="J120" s="55"/>
      <c r="K120" s="54">
        <v>9</v>
      </c>
      <c r="M120" s="5"/>
      <c r="N120" s="5"/>
      <c r="O120" s="5"/>
      <c r="P120" s="5"/>
      <c r="Q120" s="5"/>
      <c r="S120" s="6"/>
    </row>
    <row r="121" spans="2:19" ht="15.9">
      <c r="B121" s="134">
        <v>20</v>
      </c>
      <c r="C121" s="53">
        <v>117</v>
      </c>
      <c r="D121" s="55">
        <v>3</v>
      </c>
      <c r="E121" s="55">
        <v>1.25</v>
      </c>
      <c r="F121" s="55">
        <v>25</v>
      </c>
      <c r="G121" s="55">
        <v>66</v>
      </c>
      <c r="H121" s="55">
        <v>6</v>
      </c>
      <c r="I121" s="54">
        <v>2</v>
      </c>
      <c r="J121" s="55"/>
      <c r="K121" s="54">
        <v>9</v>
      </c>
      <c r="M121" s="5"/>
      <c r="N121" s="5"/>
      <c r="O121" s="5"/>
      <c r="P121" s="5"/>
      <c r="Q121" s="5"/>
      <c r="S121" s="6"/>
    </row>
    <row r="122" spans="2:19" ht="15.9">
      <c r="B122" s="134">
        <v>20</v>
      </c>
      <c r="C122" s="53">
        <v>118</v>
      </c>
      <c r="D122" s="55">
        <v>5</v>
      </c>
      <c r="E122" s="55">
        <v>8</v>
      </c>
      <c r="F122" s="55">
        <v>25</v>
      </c>
      <c r="G122" s="55">
        <v>20</v>
      </c>
      <c r="H122" s="55">
        <v>5</v>
      </c>
      <c r="I122" s="54">
        <v>6</v>
      </c>
      <c r="J122" s="55">
        <v>3.5</v>
      </c>
      <c r="K122" s="54">
        <v>11</v>
      </c>
      <c r="M122" s="5"/>
      <c r="N122" s="5"/>
      <c r="O122" s="5"/>
      <c r="P122" s="5"/>
      <c r="Q122" s="5"/>
      <c r="S122" s="6"/>
    </row>
    <row r="123" spans="2:19" ht="15.9">
      <c r="B123" s="134">
        <v>20</v>
      </c>
      <c r="C123" s="53">
        <v>119</v>
      </c>
      <c r="D123" s="55">
        <v>1.5</v>
      </c>
      <c r="E123" s="55">
        <v>7</v>
      </c>
      <c r="F123" s="55">
        <v>4.5</v>
      </c>
      <c r="G123" s="55">
        <v>5</v>
      </c>
      <c r="H123" s="55">
        <v>4.5</v>
      </c>
      <c r="I123" s="54">
        <v>1</v>
      </c>
      <c r="J123" s="55"/>
      <c r="K123" s="54">
        <v>6</v>
      </c>
      <c r="M123" s="5"/>
      <c r="N123" s="5"/>
      <c r="O123" s="5"/>
      <c r="P123" s="5"/>
      <c r="Q123" s="5"/>
      <c r="S123" s="6"/>
    </row>
    <row r="124" spans="2:19" ht="15.9">
      <c r="B124" s="134">
        <v>20</v>
      </c>
      <c r="C124" s="53">
        <v>120</v>
      </c>
      <c r="D124" s="55">
        <v>1.75</v>
      </c>
      <c r="E124" s="55">
        <v>1.875</v>
      </c>
      <c r="F124" s="55">
        <v>6</v>
      </c>
      <c r="G124" s="55">
        <v>14</v>
      </c>
      <c r="H124" s="55">
        <v>66</v>
      </c>
      <c r="I124" s="54">
        <v>1</v>
      </c>
      <c r="J124" s="55"/>
      <c r="K124" s="54">
        <v>6</v>
      </c>
      <c r="M124" s="5"/>
      <c r="N124" s="5"/>
      <c r="O124" s="5"/>
      <c r="P124" s="5"/>
      <c r="Q124" s="5"/>
      <c r="S124" s="6"/>
    </row>
    <row r="125" spans="2:19" ht="15.9">
      <c r="B125" s="134">
        <v>21</v>
      </c>
      <c r="C125" s="53">
        <v>121</v>
      </c>
      <c r="D125" s="55">
        <v>12</v>
      </c>
      <c r="E125" s="55">
        <v>1.75</v>
      </c>
      <c r="F125" s="55">
        <v>5.5</v>
      </c>
      <c r="G125" s="55">
        <v>5</v>
      </c>
      <c r="H125" s="55">
        <v>12</v>
      </c>
      <c r="I125" s="54">
        <v>2</v>
      </c>
      <c r="J125" s="55"/>
      <c r="K125" s="54">
        <v>9</v>
      </c>
      <c r="M125" s="5"/>
      <c r="N125" s="5"/>
      <c r="O125" s="5"/>
      <c r="P125" s="5"/>
      <c r="Q125" s="5"/>
      <c r="S125" s="6"/>
    </row>
    <row r="126" spans="2:19" ht="15.9">
      <c r="B126" s="134">
        <v>21</v>
      </c>
      <c r="C126" s="53">
        <v>122</v>
      </c>
      <c r="D126" s="55">
        <v>22</v>
      </c>
      <c r="E126" s="55">
        <v>2.5</v>
      </c>
      <c r="F126" s="55">
        <v>2.625</v>
      </c>
      <c r="G126" s="55">
        <v>5.5</v>
      </c>
      <c r="H126" s="55">
        <v>12</v>
      </c>
      <c r="I126" s="54">
        <v>2</v>
      </c>
      <c r="J126" s="55"/>
      <c r="K126" s="54">
        <v>10</v>
      </c>
      <c r="M126" s="5"/>
      <c r="N126" s="5"/>
      <c r="O126" s="5"/>
      <c r="P126" s="5"/>
      <c r="Q126" s="5"/>
      <c r="S126" s="6"/>
    </row>
    <row r="127" spans="2:19" ht="15.9">
      <c r="B127" s="134">
        <v>21</v>
      </c>
      <c r="C127" s="53">
        <v>123</v>
      </c>
      <c r="D127" s="55">
        <v>0.61538461538461542</v>
      </c>
      <c r="E127" s="55">
        <v>2.5</v>
      </c>
      <c r="F127" s="55">
        <v>5</v>
      </c>
      <c r="G127" s="55">
        <v>33</v>
      </c>
      <c r="H127" s="55"/>
      <c r="I127" s="54">
        <v>1</v>
      </c>
      <c r="J127" s="55"/>
      <c r="K127" s="54">
        <v>4</v>
      </c>
      <c r="M127" s="5"/>
      <c r="N127" s="5"/>
      <c r="O127" s="5"/>
      <c r="P127" s="5"/>
      <c r="Q127" s="5"/>
      <c r="S127" s="6"/>
    </row>
    <row r="128" spans="2:19" ht="15.9">
      <c r="B128" s="134">
        <v>21</v>
      </c>
      <c r="C128" s="53">
        <v>124</v>
      </c>
      <c r="D128" s="55">
        <v>8</v>
      </c>
      <c r="E128" s="55">
        <v>1.375</v>
      </c>
      <c r="F128" s="55">
        <v>4</v>
      </c>
      <c r="G128" s="55">
        <v>11</v>
      </c>
      <c r="H128" s="55"/>
      <c r="I128" s="54">
        <v>2</v>
      </c>
      <c r="J128" s="55"/>
      <c r="K128" s="54">
        <v>5</v>
      </c>
      <c r="M128" s="5"/>
      <c r="N128" s="5"/>
      <c r="O128" s="5"/>
      <c r="P128" s="5"/>
      <c r="Q128" s="5"/>
      <c r="S128" s="6"/>
    </row>
    <row r="129" spans="2:19" ht="15.9">
      <c r="B129" s="134">
        <v>21</v>
      </c>
      <c r="C129" s="53">
        <v>125</v>
      </c>
      <c r="D129" s="55">
        <v>1.1000000000000001</v>
      </c>
      <c r="E129" s="55">
        <v>2.75</v>
      </c>
      <c r="F129" s="55">
        <v>9</v>
      </c>
      <c r="G129" s="55">
        <v>7.5</v>
      </c>
      <c r="H129" s="55">
        <v>25</v>
      </c>
      <c r="I129" s="54">
        <v>1</v>
      </c>
      <c r="J129" s="55"/>
      <c r="K129" s="54">
        <v>6</v>
      </c>
      <c r="M129" s="5"/>
      <c r="N129" s="5"/>
      <c r="O129" s="5"/>
      <c r="P129" s="5"/>
      <c r="Q129" s="5"/>
      <c r="S129" s="6"/>
    </row>
    <row r="130" spans="2:19" ht="15.9">
      <c r="B130" s="134">
        <v>21</v>
      </c>
      <c r="C130" s="53">
        <v>126</v>
      </c>
      <c r="D130" s="55">
        <v>1.75</v>
      </c>
      <c r="E130" s="55">
        <v>6</v>
      </c>
      <c r="F130" s="55">
        <v>5</v>
      </c>
      <c r="G130" s="55">
        <v>3.3333333333333335</v>
      </c>
      <c r="H130" s="55">
        <v>8</v>
      </c>
      <c r="I130" s="54">
        <v>1</v>
      </c>
      <c r="J130" s="55"/>
      <c r="K130" s="54">
        <v>7</v>
      </c>
      <c r="M130" s="5"/>
      <c r="N130" s="5"/>
      <c r="O130" s="5"/>
      <c r="P130" s="5"/>
      <c r="Q130" s="5"/>
      <c r="S130" s="6"/>
    </row>
    <row r="131" spans="2:19" ht="15.9">
      <c r="B131" s="134">
        <v>22</v>
      </c>
      <c r="C131" s="53">
        <v>127</v>
      </c>
      <c r="D131" s="55">
        <v>2.75</v>
      </c>
      <c r="E131" s="55">
        <v>3.3333333333333335</v>
      </c>
      <c r="F131" s="55">
        <v>4</v>
      </c>
      <c r="G131" s="55">
        <v>10</v>
      </c>
      <c r="H131" s="55">
        <v>6.5</v>
      </c>
      <c r="I131" s="54">
        <v>1</v>
      </c>
      <c r="J131" s="55"/>
      <c r="K131" s="54">
        <v>6</v>
      </c>
      <c r="M131" s="5"/>
      <c r="N131" s="5"/>
      <c r="O131" s="5"/>
      <c r="P131" s="5"/>
      <c r="Q131" s="5"/>
      <c r="S131" s="6"/>
    </row>
    <row r="132" spans="2:19" ht="15.9">
      <c r="B132" s="134">
        <v>22</v>
      </c>
      <c r="C132" s="53">
        <v>128</v>
      </c>
      <c r="D132" s="55">
        <v>1.5</v>
      </c>
      <c r="E132" s="55">
        <v>8</v>
      </c>
      <c r="F132" s="55">
        <v>20</v>
      </c>
      <c r="G132" s="55">
        <v>8</v>
      </c>
      <c r="H132" s="55">
        <v>5</v>
      </c>
      <c r="I132" s="54">
        <v>1</v>
      </c>
      <c r="J132" s="55"/>
      <c r="K132" s="54">
        <v>13</v>
      </c>
      <c r="M132" s="5"/>
      <c r="N132" s="5"/>
      <c r="O132" s="5"/>
      <c r="P132" s="5"/>
      <c r="Q132" s="5"/>
      <c r="S132" s="6"/>
    </row>
    <row r="133" spans="2:19" ht="15.9">
      <c r="B133" s="134">
        <v>22</v>
      </c>
      <c r="C133" s="53">
        <v>129</v>
      </c>
      <c r="D133" s="55">
        <v>6</v>
      </c>
      <c r="E133" s="55">
        <v>12</v>
      </c>
      <c r="F133" s="55">
        <v>16</v>
      </c>
      <c r="G133" s="55">
        <v>3</v>
      </c>
      <c r="H133" s="55">
        <v>7</v>
      </c>
      <c r="I133" s="54">
        <v>4</v>
      </c>
      <c r="J133" s="55"/>
      <c r="K133" s="54">
        <v>10</v>
      </c>
      <c r="M133" s="5"/>
      <c r="N133" s="5"/>
      <c r="O133" s="5"/>
      <c r="P133" s="5"/>
      <c r="Q133" s="5"/>
      <c r="S133" s="6"/>
    </row>
    <row r="134" spans="2:19" ht="15.9">
      <c r="B134" s="134">
        <v>22</v>
      </c>
      <c r="C134" s="53">
        <v>130</v>
      </c>
      <c r="D134" s="55">
        <v>20</v>
      </c>
      <c r="E134" s="55">
        <v>25</v>
      </c>
      <c r="F134" s="55">
        <v>9</v>
      </c>
      <c r="G134" s="55">
        <v>6</v>
      </c>
      <c r="H134" s="55">
        <v>4</v>
      </c>
      <c r="I134" s="54">
        <v>5</v>
      </c>
      <c r="J134" s="55"/>
      <c r="K134" s="54">
        <v>14</v>
      </c>
      <c r="M134" s="5"/>
      <c r="N134" s="5"/>
      <c r="O134" s="5"/>
      <c r="P134" s="5"/>
      <c r="Q134" s="5"/>
      <c r="S134" s="6"/>
    </row>
    <row r="135" spans="2:19" ht="15.9">
      <c r="B135" s="134">
        <v>22</v>
      </c>
      <c r="C135" s="53">
        <v>131</v>
      </c>
      <c r="D135" s="55">
        <v>0.83333333333333337</v>
      </c>
      <c r="E135" s="55">
        <v>10</v>
      </c>
      <c r="F135" s="55">
        <v>2.5</v>
      </c>
      <c r="G135" s="55">
        <v>6</v>
      </c>
      <c r="H135" s="55">
        <v>16</v>
      </c>
      <c r="I135" s="54">
        <v>1</v>
      </c>
      <c r="J135" s="55"/>
      <c r="K135" s="54">
        <v>5</v>
      </c>
      <c r="M135" s="5"/>
      <c r="N135" s="5"/>
      <c r="O135" s="5"/>
      <c r="P135" s="5"/>
      <c r="Q135" s="5"/>
      <c r="S135" s="6"/>
    </row>
    <row r="136" spans="2:19" ht="15.9">
      <c r="B136" s="134">
        <v>22</v>
      </c>
      <c r="C136" s="53">
        <v>132</v>
      </c>
      <c r="D136" s="55">
        <v>6</v>
      </c>
      <c r="E136" s="55">
        <v>0.72727272727272729</v>
      </c>
      <c r="F136" s="55">
        <v>5</v>
      </c>
      <c r="G136" s="55">
        <v>40</v>
      </c>
      <c r="H136" s="55">
        <v>16</v>
      </c>
      <c r="I136" s="54">
        <v>2</v>
      </c>
      <c r="J136" s="55"/>
      <c r="K136" s="54">
        <v>7</v>
      </c>
      <c r="M136" s="5"/>
      <c r="N136" s="5"/>
      <c r="O136" s="5"/>
      <c r="P136" s="5"/>
      <c r="Q136" s="5"/>
      <c r="S136" s="6"/>
    </row>
    <row r="137" spans="2:19" ht="15.9">
      <c r="B137" s="134">
        <v>23</v>
      </c>
      <c r="C137" s="53">
        <v>133</v>
      </c>
      <c r="D137" s="55">
        <v>7</v>
      </c>
      <c r="E137" s="55">
        <v>5.5</v>
      </c>
      <c r="F137" s="55">
        <v>1.875</v>
      </c>
      <c r="G137" s="55">
        <v>7</v>
      </c>
      <c r="H137" s="55">
        <v>12</v>
      </c>
      <c r="I137" s="54">
        <v>3</v>
      </c>
      <c r="J137" s="55"/>
      <c r="K137" s="54">
        <v>9</v>
      </c>
      <c r="M137" s="5"/>
      <c r="N137" s="5"/>
      <c r="O137" s="5"/>
      <c r="P137" s="5"/>
      <c r="Q137" s="5"/>
      <c r="S137" s="6"/>
    </row>
    <row r="138" spans="2:19" ht="15.9">
      <c r="B138" s="134">
        <v>23</v>
      </c>
      <c r="C138" s="53">
        <v>134</v>
      </c>
      <c r="D138" s="55">
        <v>10</v>
      </c>
      <c r="E138" s="55">
        <v>5</v>
      </c>
      <c r="F138" s="55">
        <v>12</v>
      </c>
      <c r="G138" s="55">
        <v>2.75</v>
      </c>
      <c r="H138" s="55">
        <v>6</v>
      </c>
      <c r="I138" s="54">
        <v>4</v>
      </c>
      <c r="J138" s="55"/>
      <c r="K138" s="54">
        <v>12</v>
      </c>
      <c r="M138" s="5"/>
      <c r="N138" s="5"/>
      <c r="O138" s="5"/>
      <c r="P138" s="5"/>
      <c r="Q138" s="5"/>
      <c r="S138" s="6"/>
    </row>
    <row r="139" spans="2:19" ht="15.9">
      <c r="B139" s="134">
        <v>23</v>
      </c>
      <c r="C139" s="53">
        <v>135</v>
      </c>
      <c r="D139" s="55">
        <v>2.25</v>
      </c>
      <c r="E139" s="55">
        <v>2.5</v>
      </c>
      <c r="F139" s="55">
        <v>20</v>
      </c>
      <c r="G139" s="55">
        <v>3.5</v>
      </c>
      <c r="H139" s="55">
        <v>3.5</v>
      </c>
      <c r="I139" s="54">
        <v>1</v>
      </c>
      <c r="J139" s="55"/>
      <c r="K139" s="54">
        <v>8</v>
      </c>
      <c r="M139" s="5"/>
      <c r="N139" s="5"/>
      <c r="O139" s="5"/>
      <c r="P139" s="5"/>
      <c r="Q139" s="5"/>
      <c r="S139" s="6"/>
    </row>
    <row r="140" spans="2:19" ht="15.9">
      <c r="B140" s="134">
        <v>23</v>
      </c>
      <c r="C140" s="53">
        <v>136</v>
      </c>
      <c r="D140" s="55">
        <v>1.5</v>
      </c>
      <c r="E140" s="55">
        <v>6</v>
      </c>
      <c r="F140" s="55">
        <v>1.625</v>
      </c>
      <c r="G140" s="55">
        <v>17</v>
      </c>
      <c r="H140" s="55">
        <v>2</v>
      </c>
      <c r="I140" s="54">
        <v>1</v>
      </c>
      <c r="J140" s="55"/>
      <c r="K140" s="54">
        <v>12</v>
      </c>
      <c r="M140" s="5"/>
      <c r="N140" s="5"/>
      <c r="O140" s="5"/>
      <c r="P140" s="5"/>
      <c r="Q140" s="5"/>
      <c r="S140" s="6"/>
    </row>
    <row r="141" spans="2:19" ht="15.9">
      <c r="B141" s="134">
        <v>23</v>
      </c>
      <c r="C141" s="53">
        <v>137</v>
      </c>
      <c r="D141" s="55">
        <v>0.72727272727272729</v>
      </c>
      <c r="E141" s="55">
        <v>12</v>
      </c>
      <c r="F141" s="55">
        <v>22</v>
      </c>
      <c r="G141" s="55">
        <v>2.5</v>
      </c>
      <c r="H141" s="55">
        <v>10</v>
      </c>
      <c r="I141" s="54">
        <v>1</v>
      </c>
      <c r="J141" s="55"/>
      <c r="K141" s="54">
        <v>6</v>
      </c>
      <c r="M141" s="5"/>
      <c r="N141" s="5"/>
      <c r="O141" s="5"/>
      <c r="P141" s="5"/>
      <c r="Q141" s="5"/>
      <c r="S141" s="6"/>
    </row>
    <row r="142" spans="2:19" ht="15.9">
      <c r="B142" s="134">
        <v>23</v>
      </c>
      <c r="C142" s="53">
        <v>138</v>
      </c>
      <c r="D142" s="55">
        <v>8</v>
      </c>
      <c r="E142" s="55">
        <v>8</v>
      </c>
      <c r="F142" s="55">
        <v>3</v>
      </c>
      <c r="G142" s="55">
        <v>20</v>
      </c>
      <c r="H142" s="55">
        <v>4</v>
      </c>
      <c r="I142" s="54">
        <v>3</v>
      </c>
      <c r="J142" s="55"/>
      <c r="K142" s="54">
        <v>9</v>
      </c>
      <c r="M142" s="5"/>
      <c r="N142" s="5"/>
      <c r="O142" s="5"/>
      <c r="P142" s="5"/>
      <c r="Q142" s="5"/>
      <c r="S142" s="6"/>
    </row>
    <row r="143" spans="2:19" ht="15.9">
      <c r="B143" s="134">
        <v>24</v>
      </c>
      <c r="C143" s="53">
        <v>139</v>
      </c>
      <c r="D143" s="55">
        <v>0.90909090909090906</v>
      </c>
      <c r="E143" s="55">
        <v>2.25</v>
      </c>
      <c r="F143" s="55">
        <v>8</v>
      </c>
      <c r="G143" s="55">
        <v>14</v>
      </c>
      <c r="H143" s="55">
        <v>20</v>
      </c>
      <c r="I143" s="54">
        <v>1</v>
      </c>
      <c r="J143" s="55"/>
      <c r="K143" s="54">
        <v>7</v>
      </c>
      <c r="M143" s="5"/>
      <c r="N143" s="5"/>
      <c r="O143" s="5"/>
      <c r="P143" s="5"/>
      <c r="Q143" s="5"/>
      <c r="S143" s="6"/>
    </row>
    <row r="144" spans="2:19" ht="15.9">
      <c r="B144" s="134">
        <v>24</v>
      </c>
      <c r="C144" s="53">
        <v>140</v>
      </c>
      <c r="D144" s="55">
        <v>5</v>
      </c>
      <c r="E144" s="55">
        <v>8</v>
      </c>
      <c r="F144" s="55">
        <v>9</v>
      </c>
      <c r="G144" s="55">
        <v>14</v>
      </c>
      <c r="H144" s="55">
        <v>6</v>
      </c>
      <c r="I144" s="54">
        <v>6</v>
      </c>
      <c r="J144" s="55">
        <v>2</v>
      </c>
      <c r="K144" s="54">
        <v>11</v>
      </c>
      <c r="M144" s="5"/>
      <c r="N144" s="5"/>
      <c r="O144" s="5"/>
      <c r="P144" s="5"/>
      <c r="Q144" s="5"/>
      <c r="S144" s="6"/>
    </row>
    <row r="145" spans="2:19" ht="15.9">
      <c r="B145" s="134">
        <v>24</v>
      </c>
      <c r="C145" s="53">
        <v>141</v>
      </c>
      <c r="D145" s="55">
        <v>2</v>
      </c>
      <c r="E145" s="55">
        <v>2.75</v>
      </c>
      <c r="F145" s="55">
        <v>14</v>
      </c>
      <c r="G145" s="55">
        <v>15</v>
      </c>
      <c r="H145" s="55">
        <v>3.3333333333333335</v>
      </c>
      <c r="I145" s="54">
        <v>1</v>
      </c>
      <c r="J145" s="55"/>
      <c r="K145" s="54">
        <v>7</v>
      </c>
      <c r="M145" s="5"/>
      <c r="N145" s="5"/>
      <c r="O145" s="5"/>
      <c r="P145" s="5"/>
      <c r="Q145" s="5"/>
      <c r="S145" s="6"/>
    </row>
    <row r="146" spans="2:19" ht="15.9">
      <c r="B146" s="134">
        <v>24</v>
      </c>
      <c r="C146" s="53">
        <v>142</v>
      </c>
      <c r="D146" s="55">
        <v>2</v>
      </c>
      <c r="E146" s="55">
        <v>4</v>
      </c>
      <c r="F146" s="55">
        <v>3</v>
      </c>
      <c r="G146" s="55">
        <v>6</v>
      </c>
      <c r="H146" s="55">
        <v>25</v>
      </c>
      <c r="I146" s="54">
        <v>1</v>
      </c>
      <c r="J146" s="55"/>
      <c r="K146" s="54">
        <v>8</v>
      </c>
      <c r="M146" s="5"/>
      <c r="N146" s="5"/>
      <c r="O146" s="5"/>
      <c r="P146" s="5"/>
      <c r="Q146" s="5"/>
      <c r="S146" s="6"/>
    </row>
    <row r="147" spans="2:19" ht="15.9">
      <c r="B147" s="134">
        <v>24</v>
      </c>
      <c r="C147" s="53">
        <v>143</v>
      </c>
      <c r="D147" s="55">
        <v>8</v>
      </c>
      <c r="E147" s="55">
        <v>2.75</v>
      </c>
      <c r="F147" s="55">
        <v>2.25</v>
      </c>
      <c r="G147" s="55">
        <v>11</v>
      </c>
      <c r="H147" s="55">
        <v>22</v>
      </c>
      <c r="I147" s="54">
        <v>3</v>
      </c>
      <c r="J147" s="55"/>
      <c r="K147" s="54">
        <v>9</v>
      </c>
      <c r="M147" s="5"/>
      <c r="N147" s="5"/>
      <c r="O147" s="5"/>
      <c r="P147" s="5"/>
      <c r="Q147" s="5"/>
      <c r="S147" s="6"/>
    </row>
    <row r="148" spans="2:19" ht="15.9">
      <c r="B148" s="134">
        <v>24</v>
      </c>
      <c r="C148" s="53">
        <v>144</v>
      </c>
      <c r="D148" s="55">
        <v>2</v>
      </c>
      <c r="E148" s="55">
        <v>7.5</v>
      </c>
      <c r="F148" s="55">
        <v>2.75</v>
      </c>
      <c r="G148" s="55">
        <v>8</v>
      </c>
      <c r="H148" s="55">
        <v>50</v>
      </c>
      <c r="I148" s="54">
        <v>1</v>
      </c>
      <c r="J148" s="55"/>
      <c r="K148" s="54">
        <v>9</v>
      </c>
      <c r="M148" s="5"/>
      <c r="N148" s="5"/>
      <c r="O148" s="5"/>
      <c r="P148" s="5"/>
      <c r="Q148" s="5"/>
      <c r="S148" s="6"/>
    </row>
    <row r="149" spans="2:19" ht="15.9">
      <c r="B149" s="134">
        <v>25</v>
      </c>
      <c r="C149" s="53">
        <v>145</v>
      </c>
      <c r="D149" s="55">
        <v>6.5</v>
      </c>
      <c r="E149" s="55">
        <v>12</v>
      </c>
      <c r="F149" s="55">
        <v>3</v>
      </c>
      <c r="G149" s="55">
        <v>8</v>
      </c>
      <c r="H149" s="55">
        <v>33</v>
      </c>
      <c r="I149" s="54">
        <v>3</v>
      </c>
      <c r="J149" s="55"/>
      <c r="K149" s="54">
        <v>9</v>
      </c>
      <c r="M149" s="5"/>
      <c r="N149" s="5"/>
      <c r="O149" s="5"/>
      <c r="P149" s="5"/>
      <c r="Q149" s="5"/>
      <c r="S149" s="6"/>
    </row>
    <row r="150" spans="2:19" ht="15.9">
      <c r="B150" s="134">
        <v>25</v>
      </c>
      <c r="C150" s="53">
        <v>146</v>
      </c>
      <c r="D150" s="55">
        <v>3</v>
      </c>
      <c r="E150" s="55">
        <v>5</v>
      </c>
      <c r="F150" s="55">
        <v>20</v>
      </c>
      <c r="G150" s="55">
        <v>2.5</v>
      </c>
      <c r="H150" s="55">
        <v>150</v>
      </c>
      <c r="I150" s="54">
        <v>4</v>
      </c>
      <c r="J150" s="55"/>
      <c r="K150" s="54">
        <v>6</v>
      </c>
      <c r="M150" s="5"/>
      <c r="N150" s="5"/>
      <c r="O150" s="5"/>
      <c r="P150" s="5"/>
      <c r="Q150" s="5"/>
      <c r="S150" s="6"/>
    </row>
    <row r="151" spans="2:19" ht="15.9">
      <c r="B151" s="134">
        <v>25</v>
      </c>
      <c r="C151" s="53">
        <v>147</v>
      </c>
      <c r="D151" s="55">
        <v>4.5</v>
      </c>
      <c r="E151" s="55">
        <v>10</v>
      </c>
      <c r="F151" s="55">
        <v>5</v>
      </c>
      <c r="G151" s="55">
        <v>66</v>
      </c>
      <c r="H151" s="55">
        <v>9</v>
      </c>
      <c r="I151" s="54">
        <v>6</v>
      </c>
      <c r="J151" s="55">
        <v>4</v>
      </c>
      <c r="K151" s="54">
        <v>12</v>
      </c>
      <c r="M151" s="5"/>
      <c r="N151" s="5"/>
      <c r="O151" s="5"/>
      <c r="P151" s="5"/>
      <c r="Q151" s="5"/>
      <c r="S151" s="6"/>
    </row>
    <row r="152" spans="2:19" ht="15.9">
      <c r="B152" s="134">
        <v>25</v>
      </c>
      <c r="C152" s="53">
        <v>148</v>
      </c>
      <c r="D152" s="55">
        <v>3</v>
      </c>
      <c r="E152" s="55">
        <v>3.3333333333333335</v>
      </c>
      <c r="F152" s="55">
        <v>6</v>
      </c>
      <c r="G152" s="55">
        <v>6.5</v>
      </c>
      <c r="H152" s="55">
        <v>4</v>
      </c>
      <c r="I152" s="54">
        <v>1</v>
      </c>
      <c r="J152" s="55"/>
      <c r="K152" s="54">
        <v>6</v>
      </c>
      <c r="M152" s="5"/>
      <c r="N152" s="5"/>
      <c r="O152" s="5"/>
      <c r="P152" s="5"/>
      <c r="Q152" s="5"/>
      <c r="S152" s="6"/>
    </row>
    <row r="153" spans="2:19" ht="15.9">
      <c r="B153" s="134">
        <v>25</v>
      </c>
      <c r="C153" s="53">
        <v>149</v>
      </c>
      <c r="D153" s="55">
        <v>11</v>
      </c>
      <c r="E153" s="55">
        <v>7.5</v>
      </c>
      <c r="F153" s="55">
        <v>10</v>
      </c>
      <c r="G153" s="55">
        <v>7</v>
      </c>
      <c r="H153" s="55">
        <v>5.5</v>
      </c>
      <c r="I153" s="54">
        <v>6</v>
      </c>
      <c r="J153" s="55">
        <v>2.5</v>
      </c>
      <c r="K153" s="54">
        <v>10</v>
      </c>
      <c r="M153" s="5"/>
      <c r="N153" s="5"/>
      <c r="O153" s="5"/>
      <c r="P153" s="5"/>
      <c r="Q153" s="5"/>
      <c r="S153" s="6"/>
    </row>
    <row r="154" spans="2:19" ht="15.9">
      <c r="B154" s="134">
        <v>25</v>
      </c>
      <c r="C154" s="53">
        <v>150</v>
      </c>
      <c r="D154" s="55">
        <v>0.3</v>
      </c>
      <c r="E154" s="55">
        <v>5</v>
      </c>
      <c r="F154" s="55">
        <v>7</v>
      </c>
      <c r="G154" s="55">
        <v>10</v>
      </c>
      <c r="H154" s="55">
        <v>25</v>
      </c>
      <c r="I154" s="54">
        <v>1</v>
      </c>
      <c r="J154" s="55"/>
      <c r="K154" s="54">
        <v>8</v>
      </c>
      <c r="M154" s="5"/>
      <c r="N154" s="5"/>
      <c r="O154" s="5"/>
      <c r="P154" s="5"/>
      <c r="Q154" s="5"/>
      <c r="S154" s="6"/>
    </row>
    <row r="155" spans="2:19" ht="15.9">
      <c r="B155" s="134">
        <v>26</v>
      </c>
      <c r="C155" s="53">
        <v>151</v>
      </c>
      <c r="D155" s="55">
        <v>0.22222222222222221</v>
      </c>
      <c r="E155" s="55">
        <v>6</v>
      </c>
      <c r="F155" s="55">
        <v>8</v>
      </c>
      <c r="G155" s="55">
        <v>20</v>
      </c>
      <c r="H155" s="55">
        <v>33</v>
      </c>
      <c r="I155" s="54">
        <v>1</v>
      </c>
      <c r="J155" s="55"/>
      <c r="K155" s="54">
        <v>6</v>
      </c>
      <c r="M155" s="5"/>
      <c r="N155" s="5"/>
      <c r="O155" s="5"/>
      <c r="P155" s="5"/>
      <c r="Q155" s="5"/>
      <c r="S155" s="6"/>
    </row>
    <row r="156" spans="2:19" ht="15.9">
      <c r="B156" s="134">
        <v>26</v>
      </c>
      <c r="C156" s="53">
        <v>152</v>
      </c>
      <c r="D156" s="55">
        <v>4.5</v>
      </c>
      <c r="E156" s="55">
        <v>2.75</v>
      </c>
      <c r="F156" s="55">
        <v>2.5</v>
      </c>
      <c r="G156" s="55">
        <v>20</v>
      </c>
      <c r="H156" s="55">
        <v>8</v>
      </c>
      <c r="I156" s="54">
        <v>3</v>
      </c>
      <c r="J156" s="55"/>
      <c r="K156" s="54">
        <v>12</v>
      </c>
      <c r="M156" s="5"/>
      <c r="N156" s="5"/>
      <c r="O156" s="5"/>
      <c r="P156" s="5"/>
      <c r="Q156" s="5"/>
      <c r="S156" s="6"/>
    </row>
    <row r="157" spans="2:19" ht="15.9">
      <c r="B157" s="134">
        <v>26</v>
      </c>
      <c r="C157" s="53">
        <v>153</v>
      </c>
      <c r="D157" s="55">
        <v>7</v>
      </c>
      <c r="E157" s="55">
        <v>10</v>
      </c>
      <c r="F157" s="55">
        <v>16</v>
      </c>
      <c r="G157" s="55">
        <v>5.5</v>
      </c>
      <c r="H157" s="55">
        <v>9</v>
      </c>
      <c r="I157" s="54">
        <v>11</v>
      </c>
      <c r="J157" s="55">
        <v>3</v>
      </c>
      <c r="K157" s="54">
        <v>12</v>
      </c>
      <c r="M157" s="5"/>
      <c r="N157" s="5"/>
      <c r="O157" s="5"/>
      <c r="P157" s="5"/>
      <c r="Q157" s="5"/>
      <c r="S157" s="6"/>
    </row>
    <row r="158" spans="2:19" ht="15.9">
      <c r="B158" s="134">
        <v>26</v>
      </c>
      <c r="C158" s="53">
        <v>154</v>
      </c>
      <c r="D158" s="55">
        <v>3</v>
      </c>
      <c r="E158" s="55">
        <v>5.5</v>
      </c>
      <c r="F158" s="55">
        <v>4</v>
      </c>
      <c r="G158" s="55">
        <v>20</v>
      </c>
      <c r="H158" s="55">
        <v>7</v>
      </c>
      <c r="I158" s="54">
        <v>1</v>
      </c>
      <c r="J158" s="55"/>
      <c r="K158" s="54">
        <v>10</v>
      </c>
      <c r="M158" s="5"/>
      <c r="N158" s="5"/>
      <c r="O158" s="5"/>
      <c r="P158" s="5"/>
      <c r="Q158" s="5"/>
      <c r="S158" s="6"/>
    </row>
    <row r="159" spans="2:19" ht="15.9">
      <c r="B159" s="134">
        <v>26</v>
      </c>
      <c r="C159" s="53">
        <v>155</v>
      </c>
      <c r="D159" s="55">
        <v>10</v>
      </c>
      <c r="E159" s="55">
        <v>2.25</v>
      </c>
      <c r="F159" s="55">
        <v>14</v>
      </c>
      <c r="G159" s="55">
        <v>28</v>
      </c>
      <c r="H159" s="55">
        <v>0.90909090909090906</v>
      </c>
      <c r="I159" s="54">
        <v>5</v>
      </c>
      <c r="J159" s="55"/>
      <c r="K159" s="54">
        <v>10</v>
      </c>
      <c r="M159" s="5"/>
      <c r="N159" s="5"/>
      <c r="O159" s="5"/>
      <c r="P159" s="5"/>
      <c r="Q159" s="5"/>
      <c r="S159" s="6"/>
    </row>
    <row r="160" spans="2:19" ht="15.9">
      <c r="B160" s="134">
        <v>26</v>
      </c>
      <c r="C160" s="53">
        <v>156</v>
      </c>
      <c r="D160" s="55">
        <v>0.72727272727272729</v>
      </c>
      <c r="E160" s="55">
        <v>3</v>
      </c>
      <c r="F160" s="55">
        <v>7</v>
      </c>
      <c r="G160" s="55">
        <v>10</v>
      </c>
      <c r="H160" s="55">
        <v>16</v>
      </c>
      <c r="I160" s="54">
        <v>1</v>
      </c>
      <c r="J160" s="55"/>
      <c r="K160" s="54">
        <v>6</v>
      </c>
      <c r="M160" s="5"/>
      <c r="N160" s="5"/>
      <c r="O160" s="5"/>
      <c r="P160" s="5"/>
      <c r="Q160" s="5"/>
      <c r="S160" s="6"/>
    </row>
    <row r="161" spans="2:19" ht="15.9">
      <c r="B161" s="134">
        <v>27</v>
      </c>
      <c r="C161" s="53">
        <v>157</v>
      </c>
      <c r="D161" s="55">
        <f>11/4</f>
        <v>2.75</v>
      </c>
      <c r="E161" s="55">
        <v>6.5</v>
      </c>
      <c r="F161" s="55">
        <v>11</v>
      </c>
      <c r="G161" s="55">
        <v>14</v>
      </c>
      <c r="H161" s="55">
        <v>20</v>
      </c>
      <c r="I161" s="54">
        <v>1</v>
      </c>
      <c r="J161" s="55"/>
      <c r="K161" s="54">
        <v>11</v>
      </c>
      <c r="M161" s="5"/>
      <c r="N161" s="5"/>
      <c r="O161" s="5"/>
      <c r="P161" s="5"/>
      <c r="Q161" s="5"/>
      <c r="S161" s="6"/>
    </row>
    <row r="162" spans="2:19" ht="15.9">
      <c r="B162" s="134">
        <v>27</v>
      </c>
      <c r="C162" s="53">
        <v>158</v>
      </c>
      <c r="D162" s="55">
        <v>5</v>
      </c>
      <c r="E162" s="55">
        <v>4</v>
      </c>
      <c r="F162" s="55">
        <v>11</v>
      </c>
      <c r="G162" s="55">
        <v>7</v>
      </c>
      <c r="H162" s="55">
        <v>6</v>
      </c>
      <c r="I162" s="54">
        <v>2</v>
      </c>
      <c r="J162" s="55"/>
      <c r="K162" s="54">
        <v>11</v>
      </c>
      <c r="M162" s="5"/>
      <c r="N162" s="5"/>
      <c r="O162" s="5"/>
      <c r="P162" s="5"/>
      <c r="Q162" s="5"/>
      <c r="S162" s="6"/>
    </row>
    <row r="163" spans="2:19" ht="15.9">
      <c r="B163" s="134">
        <v>27</v>
      </c>
      <c r="C163" s="53">
        <v>159</v>
      </c>
      <c r="D163" s="55">
        <v>20</v>
      </c>
      <c r="E163" s="55">
        <v>1.375</v>
      </c>
      <c r="F163" s="55">
        <v>14</v>
      </c>
      <c r="G163" s="55">
        <v>20</v>
      </c>
      <c r="H163" s="55">
        <v>9</v>
      </c>
      <c r="I163" s="54">
        <v>2</v>
      </c>
      <c r="J163" s="55"/>
      <c r="K163" s="54">
        <v>16</v>
      </c>
      <c r="M163" s="5"/>
      <c r="N163" s="5"/>
      <c r="O163" s="5"/>
      <c r="P163" s="5"/>
      <c r="Q163" s="5"/>
      <c r="S163" s="6"/>
    </row>
    <row r="164" spans="2:19" ht="15.9">
      <c r="B164" s="134">
        <v>27</v>
      </c>
      <c r="C164" s="53">
        <v>160</v>
      </c>
      <c r="D164" s="55">
        <v>0.83333333333333337</v>
      </c>
      <c r="E164" s="55">
        <v>18</v>
      </c>
      <c r="F164" s="55">
        <v>10</v>
      </c>
      <c r="G164" s="55">
        <v>3</v>
      </c>
      <c r="H164" s="55">
        <v>33</v>
      </c>
      <c r="I164" s="54">
        <v>1</v>
      </c>
      <c r="J164" s="55"/>
      <c r="K164" s="54">
        <v>11</v>
      </c>
      <c r="M164" s="5"/>
      <c r="N164" s="5"/>
      <c r="O164" s="5"/>
      <c r="P164" s="5"/>
      <c r="Q164" s="5"/>
      <c r="S164" s="6"/>
    </row>
    <row r="165" spans="2:19" ht="15.9">
      <c r="B165" s="134">
        <v>27</v>
      </c>
      <c r="C165" s="53">
        <v>161</v>
      </c>
      <c r="D165" s="55">
        <v>5</v>
      </c>
      <c r="E165" s="55">
        <v>8</v>
      </c>
      <c r="F165" s="55">
        <v>2.25</v>
      </c>
      <c r="G165" s="55">
        <v>9</v>
      </c>
      <c r="H165" s="55">
        <v>6</v>
      </c>
      <c r="I165" s="54">
        <v>3</v>
      </c>
      <c r="J165" s="55"/>
      <c r="K165" s="54">
        <v>7</v>
      </c>
      <c r="M165" s="5"/>
      <c r="N165" s="5"/>
      <c r="O165" s="5"/>
      <c r="P165" s="5"/>
      <c r="Q165" s="5"/>
      <c r="S165" s="6"/>
    </row>
    <row r="166" spans="2:19" ht="15.9">
      <c r="B166" s="134">
        <v>27</v>
      </c>
      <c r="C166" s="53">
        <v>162</v>
      </c>
      <c r="D166" s="55">
        <v>6</v>
      </c>
      <c r="E166" s="55">
        <v>1.25</v>
      </c>
      <c r="F166" s="55">
        <v>1.5</v>
      </c>
      <c r="G166" s="55">
        <v>16</v>
      </c>
      <c r="H166" s="55">
        <v>33</v>
      </c>
      <c r="I166" s="54">
        <v>2</v>
      </c>
      <c r="J166" s="55"/>
      <c r="K166" s="54">
        <v>14</v>
      </c>
      <c r="M166" s="5"/>
      <c r="N166" s="5"/>
      <c r="O166" s="5"/>
      <c r="P166" s="5"/>
      <c r="Q166" s="5"/>
      <c r="S166" s="6"/>
    </row>
    <row r="167" spans="2:19" ht="15.9">
      <c r="B167" s="134">
        <v>28</v>
      </c>
      <c r="C167" s="53">
        <v>163</v>
      </c>
      <c r="D167" s="55">
        <v>0.83333333333333337</v>
      </c>
      <c r="E167" s="55">
        <v>2.75</v>
      </c>
      <c r="F167" s="55">
        <v>8</v>
      </c>
      <c r="G167" s="55">
        <v>100</v>
      </c>
      <c r="H167" s="55"/>
      <c r="I167" s="54">
        <v>1</v>
      </c>
      <c r="J167" s="55"/>
      <c r="K167" s="54">
        <v>6</v>
      </c>
      <c r="M167" s="5"/>
      <c r="N167" s="5"/>
      <c r="O167" s="5"/>
      <c r="P167" s="5"/>
      <c r="Q167" s="5"/>
      <c r="S167" s="6"/>
    </row>
    <row r="168" spans="2:19" ht="15.9">
      <c r="B168" s="134">
        <v>28</v>
      </c>
      <c r="C168" s="53">
        <v>164</v>
      </c>
      <c r="D168" s="55">
        <v>3.5</v>
      </c>
      <c r="E168" s="55">
        <v>28</v>
      </c>
      <c r="F168" s="55">
        <v>3</v>
      </c>
      <c r="G168" s="55">
        <v>14</v>
      </c>
      <c r="H168" s="55">
        <v>4.5</v>
      </c>
      <c r="I168" s="54">
        <v>3</v>
      </c>
      <c r="J168" s="55"/>
      <c r="K168" s="54">
        <v>10</v>
      </c>
      <c r="M168" s="5"/>
      <c r="N168" s="5"/>
      <c r="O168" s="5"/>
      <c r="P168" s="5"/>
      <c r="Q168" s="5"/>
      <c r="S168" s="6"/>
    </row>
    <row r="169" spans="2:19" ht="15.9">
      <c r="B169" s="134">
        <v>28</v>
      </c>
      <c r="C169" s="53">
        <v>165</v>
      </c>
      <c r="D169" s="55">
        <v>2.25</v>
      </c>
      <c r="E169" s="55">
        <v>3</v>
      </c>
      <c r="F169" s="55">
        <v>2.5</v>
      </c>
      <c r="G169" s="55">
        <v>3</v>
      </c>
      <c r="H169" s="55">
        <v>100</v>
      </c>
      <c r="I169" s="54">
        <v>1</v>
      </c>
      <c r="J169" s="55"/>
      <c r="K169" s="54">
        <v>5</v>
      </c>
      <c r="M169" s="5"/>
      <c r="N169" s="5"/>
      <c r="O169" s="5"/>
      <c r="P169" s="5"/>
      <c r="Q169" s="5"/>
      <c r="S169" s="6"/>
    </row>
    <row r="170" spans="2:19" ht="15.9">
      <c r="B170" s="134">
        <v>28</v>
      </c>
      <c r="C170" s="53">
        <v>166</v>
      </c>
      <c r="D170" s="55">
        <v>0.53333333333333333</v>
      </c>
      <c r="E170" s="55">
        <v>2.75</v>
      </c>
      <c r="F170" s="55">
        <v>40</v>
      </c>
      <c r="G170" s="55">
        <v>7</v>
      </c>
      <c r="H170" s="55">
        <v>12</v>
      </c>
      <c r="I170" s="54">
        <v>1</v>
      </c>
      <c r="J170" s="55"/>
      <c r="K170" s="54">
        <v>17</v>
      </c>
      <c r="M170" s="5"/>
      <c r="N170" s="5"/>
      <c r="O170" s="5"/>
      <c r="P170" s="5"/>
      <c r="Q170" s="5"/>
      <c r="S170" s="6"/>
    </row>
    <row r="171" spans="2:19" ht="15.9">
      <c r="B171" s="134">
        <v>28</v>
      </c>
      <c r="C171" s="53">
        <v>167</v>
      </c>
      <c r="D171" s="55">
        <v>1.5</v>
      </c>
      <c r="E171" s="55">
        <v>7</v>
      </c>
      <c r="F171" s="55">
        <v>10</v>
      </c>
      <c r="G171" s="55">
        <v>12</v>
      </c>
      <c r="H171" s="55">
        <v>50</v>
      </c>
      <c r="I171" s="54">
        <v>1</v>
      </c>
      <c r="J171" s="55"/>
      <c r="K171" s="54">
        <v>16</v>
      </c>
      <c r="M171" s="5"/>
      <c r="N171" s="5"/>
      <c r="O171" s="5"/>
      <c r="P171" s="5"/>
      <c r="Q171" s="5"/>
      <c r="S171" s="6"/>
    </row>
    <row r="172" spans="2:19" ht="15.9">
      <c r="B172" s="134">
        <v>28</v>
      </c>
      <c r="C172" s="53">
        <v>168</v>
      </c>
      <c r="D172" s="55">
        <v>1.75</v>
      </c>
      <c r="E172" s="55">
        <v>3.5</v>
      </c>
      <c r="F172" s="55">
        <v>3.5</v>
      </c>
      <c r="G172" s="55">
        <v>25</v>
      </c>
      <c r="H172" s="55">
        <v>12</v>
      </c>
      <c r="I172" s="54">
        <v>1</v>
      </c>
      <c r="J172" s="55"/>
      <c r="K172" s="54">
        <v>7</v>
      </c>
      <c r="M172" s="5"/>
      <c r="N172" s="5"/>
      <c r="O172" s="5"/>
      <c r="P172" s="5"/>
      <c r="Q172" s="5"/>
      <c r="S172" s="6"/>
    </row>
    <row r="173" spans="2:19" ht="15.9">
      <c r="B173" s="134">
        <v>29</v>
      </c>
      <c r="C173" s="53">
        <v>169</v>
      </c>
      <c r="D173" s="55">
        <v>0.66666666666666663</v>
      </c>
      <c r="E173" s="55">
        <v>2.75</v>
      </c>
      <c r="F173" s="55">
        <v>14</v>
      </c>
      <c r="G173" s="55">
        <v>16</v>
      </c>
      <c r="H173" s="55">
        <v>25</v>
      </c>
      <c r="I173" s="54">
        <v>1</v>
      </c>
      <c r="J173" s="55"/>
      <c r="K173" s="54">
        <v>9</v>
      </c>
      <c r="M173" s="5"/>
      <c r="N173" s="5"/>
      <c r="O173" s="5"/>
      <c r="P173" s="5"/>
      <c r="Q173" s="5"/>
      <c r="S173" s="6"/>
    </row>
    <row r="174" spans="2:19" ht="15.9">
      <c r="B174" s="134">
        <v>29</v>
      </c>
      <c r="C174" s="53">
        <v>170</v>
      </c>
      <c r="D174" s="55">
        <v>4.5</v>
      </c>
      <c r="E174" s="55">
        <v>2.75</v>
      </c>
      <c r="F174" s="55">
        <v>16</v>
      </c>
      <c r="G174" s="55">
        <v>8</v>
      </c>
      <c r="H174" s="55">
        <v>16</v>
      </c>
      <c r="I174" s="54">
        <v>2</v>
      </c>
      <c r="J174" s="55"/>
      <c r="K174" s="54">
        <v>14</v>
      </c>
      <c r="M174" s="5"/>
      <c r="N174" s="5"/>
      <c r="O174" s="5"/>
      <c r="P174" s="5"/>
      <c r="Q174" s="5"/>
      <c r="S174" s="6"/>
    </row>
    <row r="175" spans="2:19" ht="15.9">
      <c r="B175" s="134">
        <v>29</v>
      </c>
      <c r="C175" s="53">
        <v>171</v>
      </c>
      <c r="D175" s="55">
        <v>8</v>
      </c>
      <c r="E175" s="55">
        <v>1</v>
      </c>
      <c r="F175" s="55">
        <v>12</v>
      </c>
      <c r="G175" s="55">
        <v>1.875</v>
      </c>
      <c r="H175" s="55">
        <v>25</v>
      </c>
      <c r="I175" s="54">
        <v>2</v>
      </c>
      <c r="J175" s="55"/>
      <c r="K175" s="54">
        <v>14</v>
      </c>
      <c r="M175" s="5"/>
      <c r="N175" s="5"/>
      <c r="O175" s="5"/>
      <c r="P175" s="5"/>
      <c r="Q175" s="5"/>
      <c r="S175" s="6"/>
    </row>
    <row r="176" spans="2:19" ht="15.9">
      <c r="B176" s="134">
        <v>29</v>
      </c>
      <c r="C176" s="53">
        <v>172</v>
      </c>
      <c r="D176" s="55">
        <v>1.5</v>
      </c>
      <c r="E176" s="55">
        <v>3.125</v>
      </c>
      <c r="F176" s="55">
        <v>50</v>
      </c>
      <c r="G176" s="55">
        <v>25</v>
      </c>
      <c r="H176" s="55">
        <v>14</v>
      </c>
      <c r="I176" s="54">
        <v>1</v>
      </c>
      <c r="J176" s="55"/>
      <c r="K176" s="54">
        <v>10</v>
      </c>
      <c r="M176" s="5"/>
      <c r="N176" s="5"/>
      <c r="O176" s="5"/>
      <c r="P176" s="5"/>
      <c r="Q176" s="5"/>
      <c r="S176" s="6"/>
    </row>
    <row r="177" spans="2:19" ht="15.9">
      <c r="B177" s="134">
        <v>29</v>
      </c>
      <c r="C177" s="53">
        <v>173</v>
      </c>
      <c r="D177" s="55">
        <v>0.66666666666666663</v>
      </c>
      <c r="E177" s="55">
        <v>2.75</v>
      </c>
      <c r="F177" s="55">
        <v>14</v>
      </c>
      <c r="G177" s="55">
        <v>16</v>
      </c>
      <c r="H177" s="55">
        <v>25</v>
      </c>
      <c r="I177" s="54">
        <v>1</v>
      </c>
      <c r="J177" s="55"/>
      <c r="K177" s="54">
        <v>9</v>
      </c>
      <c r="M177" s="5"/>
      <c r="N177" s="5"/>
      <c r="O177" s="5"/>
      <c r="P177" s="5"/>
      <c r="Q177" s="5"/>
      <c r="S177" s="6"/>
    </row>
    <row r="178" spans="2:19" ht="15.9">
      <c r="B178" s="134">
        <v>29</v>
      </c>
      <c r="C178" s="53">
        <v>174</v>
      </c>
      <c r="D178" s="55">
        <v>4.5</v>
      </c>
      <c r="E178" s="55">
        <v>2.75</v>
      </c>
      <c r="F178" s="55">
        <v>16</v>
      </c>
      <c r="G178" s="55">
        <v>8</v>
      </c>
      <c r="H178" s="55">
        <v>16</v>
      </c>
      <c r="I178" s="54">
        <v>2</v>
      </c>
      <c r="J178" s="55"/>
      <c r="K178" s="54">
        <v>14</v>
      </c>
      <c r="M178" s="5"/>
      <c r="N178" s="5"/>
      <c r="O178" s="5"/>
      <c r="P178" s="5"/>
      <c r="Q178" s="5"/>
      <c r="S178" s="6"/>
    </row>
    <row r="179" spans="2:19" ht="15.9">
      <c r="B179" s="134">
        <v>30</v>
      </c>
      <c r="C179" s="53">
        <v>175</v>
      </c>
      <c r="D179" s="55">
        <v>8</v>
      </c>
      <c r="E179" s="55">
        <v>1</v>
      </c>
      <c r="F179" s="55">
        <v>12</v>
      </c>
      <c r="G179" s="55">
        <v>1.875</v>
      </c>
      <c r="H179" s="55">
        <v>25</v>
      </c>
      <c r="I179" s="54">
        <v>2</v>
      </c>
      <c r="J179" s="55"/>
      <c r="K179" s="54">
        <v>14</v>
      </c>
      <c r="M179" s="5"/>
      <c r="N179" s="5"/>
      <c r="O179" s="5"/>
      <c r="P179" s="5"/>
      <c r="Q179" s="5"/>
      <c r="S179" s="6"/>
    </row>
    <row r="180" spans="2:19" ht="15.9">
      <c r="B180" s="134">
        <v>30</v>
      </c>
      <c r="C180" s="53">
        <v>176</v>
      </c>
      <c r="D180" s="55">
        <v>1.5</v>
      </c>
      <c r="E180" s="55">
        <v>8</v>
      </c>
      <c r="F180" s="55">
        <v>50</v>
      </c>
      <c r="G180" s="55">
        <v>25</v>
      </c>
      <c r="H180" s="55">
        <v>14</v>
      </c>
      <c r="I180" s="54">
        <v>1</v>
      </c>
      <c r="J180" s="55"/>
      <c r="K180" s="54">
        <v>10</v>
      </c>
      <c r="M180" s="5"/>
      <c r="N180" s="5"/>
      <c r="O180" s="5"/>
      <c r="P180" s="5"/>
      <c r="Q180" s="5"/>
      <c r="S180" s="6"/>
    </row>
    <row r="181" spans="2:19" ht="15.9">
      <c r="B181" s="134">
        <v>30</v>
      </c>
      <c r="C181" s="53">
        <v>177</v>
      </c>
      <c r="D181" s="55">
        <v>20</v>
      </c>
      <c r="E181" s="55">
        <v>16</v>
      </c>
      <c r="F181" s="55">
        <v>8</v>
      </c>
      <c r="G181" s="55">
        <v>6</v>
      </c>
      <c r="H181" s="55">
        <v>1.875</v>
      </c>
      <c r="I181" s="54">
        <v>5</v>
      </c>
      <c r="J181" s="55"/>
      <c r="K181" s="54">
        <v>9</v>
      </c>
      <c r="M181" s="5"/>
      <c r="N181" s="5"/>
      <c r="O181" s="5"/>
      <c r="P181" s="5"/>
      <c r="Q181" s="5"/>
      <c r="S181" s="6"/>
    </row>
    <row r="182" spans="2:19" ht="15.9">
      <c r="B182" s="134">
        <v>30</v>
      </c>
      <c r="C182" s="53">
        <v>178</v>
      </c>
      <c r="D182" s="55">
        <v>14</v>
      </c>
      <c r="E182" s="55">
        <v>2.5</v>
      </c>
      <c r="F182" s="55">
        <v>7</v>
      </c>
      <c r="G182" s="55">
        <v>7</v>
      </c>
      <c r="H182" s="55">
        <v>11</v>
      </c>
      <c r="I182" s="54">
        <v>2</v>
      </c>
      <c r="J182" s="55"/>
      <c r="K182" s="54">
        <v>13</v>
      </c>
      <c r="M182" s="5"/>
      <c r="N182" s="5"/>
      <c r="O182" s="5"/>
      <c r="P182" s="5"/>
      <c r="Q182" s="5"/>
      <c r="S182" s="6"/>
    </row>
    <row r="183" spans="2:19" ht="15.9">
      <c r="B183" s="134">
        <v>30</v>
      </c>
      <c r="C183" s="53">
        <v>179</v>
      </c>
      <c r="D183" s="55">
        <v>3.5</v>
      </c>
      <c r="E183" s="55">
        <v>4</v>
      </c>
      <c r="F183" s="55">
        <v>8</v>
      </c>
      <c r="G183" s="55">
        <v>12</v>
      </c>
      <c r="H183" s="55">
        <v>12</v>
      </c>
      <c r="I183" s="54">
        <v>2</v>
      </c>
      <c r="J183" s="55"/>
      <c r="K183" s="54">
        <v>13</v>
      </c>
      <c r="M183" s="5"/>
      <c r="N183" s="5"/>
      <c r="O183" s="5"/>
      <c r="P183" s="5"/>
      <c r="Q183" s="5"/>
      <c r="S183" s="6"/>
    </row>
    <row r="184" spans="2:19" ht="15.9">
      <c r="B184" s="134">
        <v>30</v>
      </c>
      <c r="C184" s="53">
        <v>180</v>
      </c>
      <c r="D184" s="55">
        <v>1</v>
      </c>
      <c r="E184" s="55">
        <v>5</v>
      </c>
      <c r="F184" s="55">
        <v>33</v>
      </c>
      <c r="G184" s="55">
        <v>25</v>
      </c>
      <c r="H184" s="55">
        <v>8</v>
      </c>
      <c r="I184" s="54">
        <v>1</v>
      </c>
      <c r="J184" s="55"/>
      <c r="K184" s="54">
        <v>10</v>
      </c>
      <c r="M184" s="5"/>
      <c r="N184" s="5"/>
      <c r="O184" s="5"/>
      <c r="P184" s="5"/>
      <c r="Q184" s="5"/>
      <c r="S184" s="6"/>
    </row>
    <row r="185" spans="2:19" ht="15.9">
      <c r="B185" s="134">
        <v>31</v>
      </c>
      <c r="C185" s="53">
        <v>181</v>
      </c>
      <c r="D185" s="55">
        <v>7</v>
      </c>
      <c r="E185" s="55">
        <v>2</v>
      </c>
      <c r="F185" s="55">
        <v>8</v>
      </c>
      <c r="G185" s="55">
        <v>2.75</v>
      </c>
      <c r="H185" s="55">
        <v>12</v>
      </c>
      <c r="I185" s="54">
        <v>2</v>
      </c>
      <c r="J185" s="55"/>
      <c r="K185" s="54">
        <v>10</v>
      </c>
      <c r="M185" s="5"/>
      <c r="N185" s="5"/>
      <c r="O185" s="5"/>
      <c r="P185" s="5"/>
      <c r="Q185" s="5"/>
      <c r="S185" s="6"/>
    </row>
    <row r="186" spans="2:19" ht="15.9">
      <c r="B186" s="134">
        <v>31</v>
      </c>
      <c r="C186" s="53">
        <v>182</v>
      </c>
      <c r="D186" s="55">
        <v>0.8</v>
      </c>
      <c r="E186" s="55">
        <v>2.5</v>
      </c>
      <c r="F186" s="55">
        <v>4.5</v>
      </c>
      <c r="G186" s="55">
        <v>8</v>
      </c>
      <c r="H186" s="55">
        <v>66</v>
      </c>
      <c r="I186" s="54">
        <v>1</v>
      </c>
      <c r="J186" s="55"/>
      <c r="K186" s="54">
        <v>7</v>
      </c>
      <c r="M186" s="5"/>
      <c r="N186" s="5"/>
      <c r="O186" s="5"/>
      <c r="P186" s="5"/>
      <c r="Q186" s="5"/>
      <c r="S186" s="6"/>
    </row>
    <row r="187" spans="2:19" ht="15.9">
      <c r="B187" s="134">
        <v>31</v>
      </c>
      <c r="C187" s="53">
        <v>183</v>
      </c>
      <c r="D187" s="55">
        <v>3</v>
      </c>
      <c r="E187" s="55">
        <v>1.75</v>
      </c>
      <c r="F187" s="55">
        <v>50</v>
      </c>
      <c r="G187" s="55">
        <v>33</v>
      </c>
      <c r="H187" s="55">
        <v>7</v>
      </c>
      <c r="I187" s="54">
        <v>2</v>
      </c>
      <c r="J187" s="55"/>
      <c r="K187" s="54">
        <v>9</v>
      </c>
      <c r="M187" s="5"/>
      <c r="N187" s="5"/>
      <c r="O187" s="5"/>
      <c r="P187" s="5"/>
      <c r="Q187" s="5"/>
      <c r="S187" s="6"/>
    </row>
    <row r="188" spans="2:19" ht="15.9">
      <c r="B188" s="134">
        <v>31</v>
      </c>
      <c r="C188" s="53">
        <v>184</v>
      </c>
      <c r="D188" s="55">
        <v>4</v>
      </c>
      <c r="E188" s="55">
        <v>5</v>
      </c>
      <c r="F188" s="55">
        <v>4.25</v>
      </c>
      <c r="G188" s="55">
        <v>4.5</v>
      </c>
      <c r="H188" s="55">
        <v>6</v>
      </c>
      <c r="I188" s="54">
        <v>1</v>
      </c>
      <c r="J188" s="55"/>
      <c r="K188" s="54">
        <v>9</v>
      </c>
      <c r="M188" s="5"/>
      <c r="N188" s="5"/>
      <c r="O188" s="5"/>
      <c r="P188" s="5"/>
      <c r="Q188" s="5"/>
      <c r="S188" s="6"/>
    </row>
    <row r="189" spans="2:19" ht="15.9">
      <c r="B189" s="134">
        <v>31</v>
      </c>
      <c r="C189" s="53">
        <v>185</v>
      </c>
      <c r="D189" s="55">
        <v>1.25</v>
      </c>
      <c r="E189" s="55">
        <v>8</v>
      </c>
      <c r="F189" s="55">
        <v>4</v>
      </c>
      <c r="G189" s="55">
        <v>4.5</v>
      </c>
      <c r="H189" s="55">
        <v>6</v>
      </c>
      <c r="I189" s="54">
        <v>1</v>
      </c>
      <c r="J189" s="55"/>
      <c r="K189" s="54">
        <v>12</v>
      </c>
      <c r="M189" s="5"/>
      <c r="N189" s="5"/>
      <c r="O189" s="5"/>
      <c r="P189" s="5"/>
      <c r="Q189" s="5"/>
      <c r="S189" s="6"/>
    </row>
    <row r="190" spans="2:19" ht="15.9">
      <c r="B190" s="134">
        <v>31</v>
      </c>
      <c r="C190" s="53">
        <v>186</v>
      </c>
      <c r="D190" s="55">
        <v>1.75</v>
      </c>
      <c r="E190" s="55">
        <v>20</v>
      </c>
      <c r="F190" s="55">
        <v>10</v>
      </c>
      <c r="G190" s="55">
        <v>1.875</v>
      </c>
      <c r="H190" s="55">
        <v>25</v>
      </c>
      <c r="I190" s="54">
        <v>1</v>
      </c>
      <c r="J190" s="55"/>
      <c r="K190" s="54">
        <v>7</v>
      </c>
      <c r="M190" s="5"/>
      <c r="N190" s="5"/>
      <c r="O190" s="5"/>
      <c r="P190" s="5"/>
      <c r="Q190" s="5"/>
      <c r="S190" s="6"/>
    </row>
    <row r="191" spans="2:19" ht="15.9">
      <c r="B191" s="134">
        <v>32</v>
      </c>
      <c r="C191" s="53">
        <v>187</v>
      </c>
      <c r="D191" s="55">
        <v>7</v>
      </c>
      <c r="E191" s="55">
        <v>2.25</v>
      </c>
      <c r="F191" s="55">
        <v>2.75</v>
      </c>
      <c r="G191" s="55">
        <v>12</v>
      </c>
      <c r="H191" s="55">
        <v>8</v>
      </c>
      <c r="I191" s="54">
        <v>2</v>
      </c>
      <c r="J191" s="55"/>
      <c r="K191" s="54">
        <v>9</v>
      </c>
      <c r="M191" s="5"/>
      <c r="N191" s="5"/>
      <c r="O191" s="5"/>
      <c r="P191" s="5"/>
      <c r="Q191" s="5"/>
      <c r="S191" s="6"/>
    </row>
    <row r="192" spans="2:19" ht="15.9">
      <c r="B192" s="134">
        <v>32</v>
      </c>
      <c r="C192" s="53">
        <v>188</v>
      </c>
      <c r="D192" s="55">
        <v>16</v>
      </c>
      <c r="E192" s="55">
        <v>5</v>
      </c>
      <c r="F192" s="55">
        <v>7</v>
      </c>
      <c r="G192" s="55">
        <v>4</v>
      </c>
      <c r="H192" s="55">
        <v>12</v>
      </c>
      <c r="I192" s="54">
        <v>4</v>
      </c>
      <c r="J192" s="55"/>
      <c r="K192" s="54">
        <v>9</v>
      </c>
      <c r="M192" s="5"/>
      <c r="N192" s="5"/>
      <c r="O192" s="5"/>
      <c r="P192" s="5"/>
      <c r="Q192" s="5"/>
      <c r="S192" s="6"/>
    </row>
    <row r="193" spans="2:19" ht="15.9">
      <c r="B193" s="134">
        <v>32</v>
      </c>
      <c r="C193" s="53">
        <v>189</v>
      </c>
      <c r="D193" s="55">
        <v>6</v>
      </c>
      <c r="E193" s="55">
        <v>4</v>
      </c>
      <c r="F193" s="55">
        <v>19</v>
      </c>
      <c r="G193" s="55">
        <v>10</v>
      </c>
      <c r="H193" s="55">
        <v>5</v>
      </c>
      <c r="I193" s="54">
        <v>2</v>
      </c>
      <c r="J193" s="55"/>
      <c r="K193" s="54">
        <v>10</v>
      </c>
      <c r="M193" s="5"/>
      <c r="N193" s="5"/>
      <c r="O193" s="5"/>
      <c r="P193" s="5"/>
      <c r="Q193" s="5"/>
      <c r="S193" s="6"/>
    </row>
    <row r="194" spans="2:19" ht="15.9">
      <c r="B194" s="134">
        <v>32</v>
      </c>
      <c r="C194" s="53">
        <v>190</v>
      </c>
      <c r="D194" s="55">
        <v>0.14285714285714285</v>
      </c>
      <c r="E194" s="55">
        <v>22</v>
      </c>
      <c r="F194" s="55">
        <v>12</v>
      </c>
      <c r="G194" s="55">
        <v>8</v>
      </c>
      <c r="H194" s="55">
        <v>80</v>
      </c>
      <c r="I194" s="54">
        <v>1</v>
      </c>
      <c r="J194" s="55"/>
      <c r="K194" s="54">
        <v>6</v>
      </c>
      <c r="M194" s="5"/>
      <c r="N194" s="5"/>
      <c r="O194" s="5"/>
      <c r="P194" s="5"/>
      <c r="Q194" s="5"/>
      <c r="S194" s="6"/>
    </row>
    <row r="195" spans="2:19" ht="15.9">
      <c r="B195" s="134">
        <v>32</v>
      </c>
      <c r="C195" s="53">
        <v>191</v>
      </c>
      <c r="D195" s="55">
        <v>5.5</v>
      </c>
      <c r="E195" s="55">
        <v>4</v>
      </c>
      <c r="F195" s="55">
        <v>3.5</v>
      </c>
      <c r="G195" s="55">
        <v>5</v>
      </c>
      <c r="H195" s="55">
        <v>14</v>
      </c>
      <c r="I195" s="54">
        <v>7</v>
      </c>
      <c r="J195" s="55">
        <v>3</v>
      </c>
      <c r="K195" s="54">
        <v>7</v>
      </c>
      <c r="M195" s="5"/>
      <c r="N195" s="5"/>
      <c r="O195" s="5"/>
      <c r="P195" s="5"/>
      <c r="Q195" s="5"/>
      <c r="S195" s="6"/>
    </row>
    <row r="196" spans="2:19" ht="15.9">
      <c r="B196" s="134">
        <v>32</v>
      </c>
      <c r="C196" s="53">
        <v>192</v>
      </c>
      <c r="D196" s="55">
        <v>12</v>
      </c>
      <c r="E196" s="55">
        <v>5.5</v>
      </c>
      <c r="F196" s="55">
        <v>2</v>
      </c>
      <c r="G196" s="55">
        <v>3.5</v>
      </c>
      <c r="H196" s="55">
        <v>6</v>
      </c>
      <c r="I196" s="54">
        <v>3</v>
      </c>
      <c r="J196" s="55"/>
      <c r="K196" s="54">
        <v>8</v>
      </c>
      <c r="M196" s="5"/>
      <c r="N196" s="5"/>
      <c r="O196" s="5"/>
      <c r="P196" s="5"/>
      <c r="Q196" s="5"/>
      <c r="S196" s="6"/>
    </row>
    <row r="197" spans="2:19" ht="15.9">
      <c r="B197" s="134">
        <v>33</v>
      </c>
      <c r="C197" s="53">
        <v>193</v>
      </c>
      <c r="D197" s="55">
        <v>2.75</v>
      </c>
      <c r="E197" s="55">
        <v>10</v>
      </c>
      <c r="F197" s="55">
        <v>7</v>
      </c>
      <c r="G197" s="55">
        <v>9</v>
      </c>
      <c r="H197" s="55">
        <v>4.5</v>
      </c>
      <c r="I197" s="54">
        <v>1</v>
      </c>
      <c r="J197" s="55"/>
      <c r="K197" s="54">
        <v>11</v>
      </c>
      <c r="M197" s="5"/>
      <c r="N197" s="5"/>
      <c r="O197" s="5"/>
      <c r="P197" s="5"/>
      <c r="Q197" s="5"/>
      <c r="S197" s="6"/>
    </row>
    <row r="198" spans="2:19" ht="15.9">
      <c r="B198" s="134">
        <v>33</v>
      </c>
      <c r="C198" s="53">
        <v>194</v>
      </c>
      <c r="D198" s="55">
        <v>5.5</v>
      </c>
      <c r="E198" s="55">
        <v>4</v>
      </c>
      <c r="F198" s="55">
        <v>10</v>
      </c>
      <c r="G198" s="55">
        <v>50</v>
      </c>
      <c r="H198" s="55">
        <v>7.5</v>
      </c>
      <c r="I198" s="54">
        <v>2</v>
      </c>
      <c r="J198" s="55"/>
      <c r="K198" s="54">
        <v>11</v>
      </c>
      <c r="M198" s="5"/>
      <c r="N198" s="5"/>
      <c r="O198" s="5"/>
      <c r="P198" s="5"/>
      <c r="Q198" s="5"/>
      <c r="S198" s="6"/>
    </row>
    <row r="199" spans="2:19" ht="15.9">
      <c r="B199" s="134">
        <v>33</v>
      </c>
      <c r="C199" s="53">
        <v>195</v>
      </c>
      <c r="D199" s="55">
        <v>2.75</v>
      </c>
      <c r="E199" s="55">
        <v>11</v>
      </c>
      <c r="F199" s="55">
        <v>10</v>
      </c>
      <c r="G199" s="55">
        <v>20</v>
      </c>
      <c r="H199" s="55">
        <v>3</v>
      </c>
      <c r="I199" s="54">
        <v>1</v>
      </c>
      <c r="J199" s="55"/>
      <c r="K199" s="54">
        <v>9</v>
      </c>
      <c r="M199" s="5"/>
      <c r="N199" s="5"/>
      <c r="O199" s="5"/>
      <c r="P199" s="5"/>
      <c r="Q199" s="5"/>
      <c r="S199" s="6"/>
    </row>
    <row r="200" spans="2:19" ht="15.9">
      <c r="B200" s="134">
        <v>33</v>
      </c>
      <c r="C200" s="53">
        <v>196</v>
      </c>
      <c r="D200" s="55">
        <v>0.25</v>
      </c>
      <c r="E200" s="55">
        <v>6</v>
      </c>
      <c r="F200" s="55">
        <v>20</v>
      </c>
      <c r="G200" s="55">
        <v>9</v>
      </c>
      <c r="H200" s="55">
        <v>20</v>
      </c>
      <c r="I200" s="54">
        <v>1</v>
      </c>
      <c r="J200" s="55"/>
      <c r="K200" s="54">
        <v>5</v>
      </c>
      <c r="M200" s="5"/>
      <c r="N200" s="5"/>
      <c r="O200" s="5"/>
      <c r="P200" s="5"/>
      <c r="Q200" s="5"/>
      <c r="S200" s="6"/>
    </row>
    <row r="201" spans="2:19" ht="15.9">
      <c r="B201" s="134">
        <v>33</v>
      </c>
      <c r="C201" s="53">
        <v>197</v>
      </c>
      <c r="D201" s="55">
        <v>1.75</v>
      </c>
      <c r="E201" s="55">
        <v>5</v>
      </c>
      <c r="F201" s="55">
        <v>2.75</v>
      </c>
      <c r="G201" s="55">
        <v>3.3333333333333335</v>
      </c>
      <c r="H201" s="55">
        <v>100</v>
      </c>
      <c r="I201" s="54">
        <v>1</v>
      </c>
      <c r="J201" s="55"/>
      <c r="K201" s="54">
        <v>6</v>
      </c>
      <c r="M201" s="5"/>
      <c r="N201" s="5"/>
      <c r="O201" s="5"/>
      <c r="P201" s="5"/>
      <c r="Q201" s="5"/>
      <c r="S201" s="6"/>
    </row>
    <row r="202" spans="2:19" ht="15.9">
      <c r="B202" s="134">
        <v>33</v>
      </c>
      <c r="C202" s="53">
        <v>198</v>
      </c>
      <c r="D202" s="55">
        <v>25</v>
      </c>
      <c r="E202" s="55">
        <v>4</v>
      </c>
      <c r="F202" s="55">
        <v>2</v>
      </c>
      <c r="G202" s="55">
        <v>3</v>
      </c>
      <c r="H202" s="55">
        <v>7</v>
      </c>
      <c r="I202" s="54">
        <v>3</v>
      </c>
      <c r="J202" s="55"/>
      <c r="K202" s="54">
        <v>9</v>
      </c>
      <c r="M202" s="5"/>
      <c r="N202" s="5"/>
      <c r="O202" s="5"/>
      <c r="P202" s="5"/>
      <c r="Q202" s="5"/>
      <c r="S202" s="6"/>
    </row>
    <row r="203" spans="2:19" ht="15.9">
      <c r="B203" s="134">
        <v>34</v>
      </c>
      <c r="C203" s="53">
        <v>199</v>
      </c>
      <c r="D203" s="55">
        <v>4</v>
      </c>
      <c r="E203" s="55">
        <v>3.5</v>
      </c>
      <c r="F203" s="55">
        <v>10</v>
      </c>
      <c r="G203" s="55">
        <v>16</v>
      </c>
      <c r="H203" s="55">
        <v>3</v>
      </c>
      <c r="I203" s="54">
        <v>5</v>
      </c>
      <c r="J203" s="55"/>
      <c r="K203" s="54">
        <v>7</v>
      </c>
      <c r="M203" s="5"/>
      <c r="N203" s="5"/>
      <c r="O203" s="5"/>
      <c r="P203" s="5"/>
      <c r="Q203" s="5"/>
      <c r="S203" s="6"/>
    </row>
    <row r="204" spans="2:19" ht="15.9">
      <c r="B204" s="134">
        <v>34</v>
      </c>
      <c r="C204" s="53">
        <v>200</v>
      </c>
      <c r="D204" s="55">
        <v>20</v>
      </c>
      <c r="E204" s="55">
        <v>12</v>
      </c>
      <c r="F204" s="55">
        <v>4.5</v>
      </c>
      <c r="G204" s="55">
        <v>6</v>
      </c>
      <c r="H204" s="55">
        <v>33</v>
      </c>
      <c r="I204" s="54">
        <v>3</v>
      </c>
      <c r="J204" s="55"/>
      <c r="K204" s="54">
        <v>12</v>
      </c>
      <c r="M204" s="5"/>
      <c r="N204" s="5"/>
      <c r="O204" s="5"/>
      <c r="P204" s="5"/>
      <c r="Q204" s="5"/>
      <c r="S204" s="6"/>
    </row>
    <row r="205" spans="2:19" ht="15.9">
      <c r="B205" s="134">
        <v>34</v>
      </c>
      <c r="C205" s="53">
        <v>201</v>
      </c>
      <c r="D205" s="55">
        <v>2.75</v>
      </c>
      <c r="E205" s="55">
        <v>8</v>
      </c>
      <c r="F205" s="55">
        <v>10</v>
      </c>
      <c r="G205" s="55">
        <v>50</v>
      </c>
      <c r="H205" s="55">
        <v>16</v>
      </c>
      <c r="I205" s="54">
        <v>1</v>
      </c>
      <c r="J205" s="55"/>
      <c r="K205" s="54">
        <v>14</v>
      </c>
      <c r="M205" s="5"/>
      <c r="N205" s="5"/>
      <c r="O205" s="5"/>
      <c r="P205" s="5"/>
      <c r="Q205" s="5"/>
      <c r="S205" s="6"/>
    </row>
    <row r="206" spans="2:19" ht="15.9">
      <c r="B206" s="134">
        <v>34</v>
      </c>
      <c r="C206" s="53">
        <v>202</v>
      </c>
      <c r="D206" s="55">
        <v>5</v>
      </c>
      <c r="E206" s="55">
        <v>6</v>
      </c>
      <c r="F206" s="55">
        <v>3.5</v>
      </c>
      <c r="G206" s="55">
        <v>16</v>
      </c>
      <c r="H206" s="55">
        <v>33</v>
      </c>
      <c r="I206" s="54">
        <v>3</v>
      </c>
      <c r="J206" s="55"/>
      <c r="K206" s="54">
        <v>11</v>
      </c>
      <c r="M206" s="5"/>
      <c r="N206" s="5"/>
      <c r="O206" s="5"/>
      <c r="P206" s="5"/>
      <c r="Q206" s="5"/>
      <c r="S206" s="6"/>
    </row>
    <row r="207" spans="2:19" ht="15.9">
      <c r="B207" s="134">
        <v>34</v>
      </c>
      <c r="C207" s="53">
        <v>203</v>
      </c>
      <c r="D207" s="55">
        <v>9</v>
      </c>
      <c r="E207" s="55">
        <v>3.5</v>
      </c>
      <c r="F207" s="55">
        <v>3</v>
      </c>
      <c r="G207" s="55">
        <v>4</v>
      </c>
      <c r="H207" s="55">
        <v>8</v>
      </c>
      <c r="I207" s="54">
        <v>3</v>
      </c>
      <c r="J207" s="55"/>
      <c r="K207" s="54">
        <v>10</v>
      </c>
      <c r="M207" s="5"/>
      <c r="N207" s="5"/>
      <c r="O207" s="5"/>
      <c r="P207" s="5"/>
      <c r="Q207" s="5"/>
      <c r="S207" s="6"/>
    </row>
    <row r="208" spans="2:19" ht="15.9">
      <c r="B208" s="134">
        <v>34</v>
      </c>
      <c r="C208" s="53">
        <v>204</v>
      </c>
      <c r="D208" s="55">
        <v>12</v>
      </c>
      <c r="E208" s="55">
        <v>4</v>
      </c>
      <c r="F208" s="55">
        <v>25</v>
      </c>
      <c r="G208" s="55">
        <v>3</v>
      </c>
      <c r="H208" s="55">
        <v>12</v>
      </c>
      <c r="I208" s="54">
        <v>4</v>
      </c>
      <c r="J208" s="55"/>
      <c r="K208" s="54">
        <v>12</v>
      </c>
      <c r="M208" s="5"/>
      <c r="N208" s="5"/>
      <c r="O208" s="5"/>
      <c r="P208" s="5"/>
      <c r="Q208" s="5"/>
      <c r="S208" s="6"/>
    </row>
    <row r="209" spans="2:19" ht="15.9">
      <c r="B209" s="134">
        <v>35</v>
      </c>
      <c r="C209" s="53">
        <v>205</v>
      </c>
      <c r="D209" s="55">
        <v>2.75</v>
      </c>
      <c r="E209" s="55">
        <v>8</v>
      </c>
      <c r="F209" s="55">
        <v>10</v>
      </c>
      <c r="G209" s="55">
        <v>50</v>
      </c>
      <c r="H209" s="55">
        <v>16</v>
      </c>
      <c r="I209" s="54">
        <v>1</v>
      </c>
      <c r="J209" s="55"/>
      <c r="K209" s="54">
        <v>14</v>
      </c>
      <c r="M209" s="5"/>
      <c r="N209" s="5"/>
      <c r="O209" s="5"/>
      <c r="P209" s="5"/>
      <c r="Q209" s="5"/>
      <c r="S209" s="6"/>
    </row>
    <row r="210" spans="2:19" ht="15.9">
      <c r="B210" s="134">
        <v>35</v>
      </c>
      <c r="C210" s="53">
        <v>206</v>
      </c>
      <c r="D210" s="55">
        <v>5</v>
      </c>
      <c r="E210" s="55">
        <v>6</v>
      </c>
      <c r="F210" s="55">
        <v>3.5</v>
      </c>
      <c r="G210" s="55">
        <v>16</v>
      </c>
      <c r="H210" s="55">
        <v>33</v>
      </c>
      <c r="I210" s="54">
        <v>3</v>
      </c>
      <c r="J210" s="55"/>
      <c r="K210" s="54">
        <v>11</v>
      </c>
      <c r="M210" s="5"/>
      <c r="N210" s="5"/>
      <c r="O210" s="5"/>
      <c r="P210" s="5"/>
      <c r="Q210" s="5"/>
      <c r="S210" s="6"/>
    </row>
    <row r="211" spans="2:19" ht="15.9">
      <c r="B211" s="134">
        <v>35</v>
      </c>
      <c r="C211" s="53">
        <v>207</v>
      </c>
      <c r="D211" s="55">
        <v>9</v>
      </c>
      <c r="E211" s="55">
        <v>3.5</v>
      </c>
      <c r="F211" s="55">
        <v>3</v>
      </c>
      <c r="G211" s="55">
        <v>4</v>
      </c>
      <c r="H211" s="55">
        <v>8</v>
      </c>
      <c r="I211" s="54">
        <v>3</v>
      </c>
      <c r="J211" s="55"/>
      <c r="K211" s="54">
        <v>10</v>
      </c>
      <c r="M211" s="5"/>
      <c r="N211" s="5"/>
      <c r="O211" s="5"/>
      <c r="P211" s="5"/>
      <c r="Q211" s="5"/>
      <c r="S211" s="6"/>
    </row>
    <row r="212" spans="2:19" ht="15.9">
      <c r="B212" s="134">
        <v>35</v>
      </c>
      <c r="C212" s="53">
        <v>208</v>
      </c>
      <c r="D212" s="55">
        <v>12</v>
      </c>
      <c r="E212" s="55">
        <v>4</v>
      </c>
      <c r="F212" s="55">
        <v>25</v>
      </c>
      <c r="G212" s="55">
        <v>3</v>
      </c>
      <c r="H212" s="55">
        <v>12</v>
      </c>
      <c r="I212" s="54">
        <v>4</v>
      </c>
      <c r="J212" s="55"/>
      <c r="K212" s="54">
        <v>12</v>
      </c>
      <c r="M212" s="5"/>
      <c r="N212" s="5"/>
      <c r="O212" s="5"/>
      <c r="P212" s="5"/>
      <c r="Q212" s="5"/>
      <c r="S212" s="6"/>
    </row>
    <row r="213" spans="2:19" ht="15.9">
      <c r="B213" s="134">
        <v>35</v>
      </c>
      <c r="C213" s="53">
        <v>209</v>
      </c>
      <c r="D213" s="55">
        <v>5.5</v>
      </c>
      <c r="E213" s="55">
        <v>4.5</v>
      </c>
      <c r="F213" s="55">
        <v>5</v>
      </c>
      <c r="G213" s="55">
        <v>16</v>
      </c>
      <c r="H213" s="55">
        <v>8</v>
      </c>
      <c r="I213" s="54">
        <v>2</v>
      </c>
      <c r="J213" s="55"/>
      <c r="K213" s="54">
        <v>10</v>
      </c>
      <c r="M213" s="5"/>
      <c r="N213" s="5"/>
      <c r="O213" s="5"/>
      <c r="P213" s="5"/>
      <c r="Q213" s="5"/>
      <c r="S213" s="6"/>
    </row>
    <row r="214" spans="2:19" ht="15.9">
      <c r="B214" s="134">
        <v>35</v>
      </c>
      <c r="C214" s="53">
        <v>210</v>
      </c>
      <c r="D214" s="55">
        <v>4</v>
      </c>
      <c r="E214" s="55">
        <v>14</v>
      </c>
      <c r="F214" s="55">
        <v>9</v>
      </c>
      <c r="G214" s="55">
        <v>7</v>
      </c>
      <c r="H214" s="55">
        <v>5.5</v>
      </c>
      <c r="I214" s="54">
        <v>1</v>
      </c>
      <c r="J214" s="55"/>
      <c r="K214" s="54">
        <v>14</v>
      </c>
      <c r="M214" s="5"/>
      <c r="N214" s="5"/>
      <c r="O214" s="5"/>
      <c r="P214" s="5"/>
      <c r="Q214" s="5"/>
      <c r="S214" s="6"/>
    </row>
    <row r="215" spans="2:19" ht="15.9">
      <c r="B215" s="134">
        <v>36</v>
      </c>
      <c r="C215" s="53">
        <v>211</v>
      </c>
      <c r="D215" s="55">
        <v>0.16666666666666666</v>
      </c>
      <c r="E215" s="55">
        <v>40</v>
      </c>
      <c r="F215" s="55">
        <v>25</v>
      </c>
      <c r="G215" s="55">
        <v>4.5</v>
      </c>
      <c r="H215" s="55">
        <v>14</v>
      </c>
      <c r="I215" s="54">
        <v>1</v>
      </c>
      <c r="J215" s="55"/>
      <c r="K215" s="54">
        <v>5</v>
      </c>
      <c r="M215" s="5"/>
      <c r="N215" s="5"/>
      <c r="O215" s="5"/>
      <c r="P215" s="5"/>
      <c r="Q215" s="5"/>
      <c r="S215" s="6"/>
    </row>
    <row r="216" spans="2:19" ht="15.9">
      <c r="B216" s="134">
        <v>36</v>
      </c>
      <c r="C216" s="53">
        <v>212</v>
      </c>
      <c r="D216" s="55">
        <v>4.5</v>
      </c>
      <c r="E216" s="55">
        <v>6</v>
      </c>
      <c r="F216" s="55">
        <v>12</v>
      </c>
      <c r="G216" s="55">
        <v>5</v>
      </c>
      <c r="H216" s="55">
        <v>3.5</v>
      </c>
      <c r="I216" s="54">
        <v>5</v>
      </c>
      <c r="J216" s="55"/>
      <c r="K216" s="54">
        <v>9</v>
      </c>
      <c r="M216" s="5"/>
      <c r="N216" s="5"/>
      <c r="O216" s="5"/>
      <c r="P216" s="5"/>
      <c r="Q216" s="5"/>
      <c r="S216" s="6"/>
    </row>
    <row r="217" spans="2:19" ht="15.9">
      <c r="B217" s="134">
        <v>36</v>
      </c>
      <c r="C217" s="53">
        <v>213</v>
      </c>
      <c r="D217" s="55">
        <v>5</v>
      </c>
      <c r="E217" s="55">
        <v>7</v>
      </c>
      <c r="F217" s="55">
        <v>18</v>
      </c>
      <c r="G217" s="55">
        <v>2.5</v>
      </c>
      <c r="H217" s="55">
        <v>5</v>
      </c>
      <c r="I217" s="54">
        <v>4</v>
      </c>
      <c r="J217" s="55"/>
      <c r="K217" s="54">
        <v>9</v>
      </c>
      <c r="M217" s="5"/>
      <c r="N217" s="5"/>
      <c r="O217" s="5"/>
      <c r="P217" s="5"/>
      <c r="Q217" s="5"/>
      <c r="S217" s="6"/>
    </row>
    <row r="218" spans="2:19" ht="15.9">
      <c r="B218" s="134">
        <v>36</v>
      </c>
      <c r="C218" s="53">
        <v>214</v>
      </c>
      <c r="D218" s="55">
        <v>1.75</v>
      </c>
      <c r="E218" s="55">
        <v>7</v>
      </c>
      <c r="F218" s="55">
        <v>2.5</v>
      </c>
      <c r="G218" s="55">
        <v>7.5</v>
      </c>
      <c r="H218" s="55">
        <v>3.5</v>
      </c>
      <c r="I218" s="54">
        <v>1</v>
      </c>
      <c r="J218" s="55"/>
      <c r="K218" s="54">
        <v>8</v>
      </c>
      <c r="M218" s="5"/>
      <c r="N218" s="5"/>
      <c r="O218" s="5"/>
      <c r="P218" s="5"/>
      <c r="Q218" s="5"/>
      <c r="S218" s="6"/>
    </row>
    <row r="219" spans="2:19" ht="15.9">
      <c r="B219" s="134">
        <v>36</v>
      </c>
      <c r="C219" s="53">
        <v>215</v>
      </c>
      <c r="D219" s="55">
        <v>2</v>
      </c>
      <c r="E219" s="55">
        <v>4.5</v>
      </c>
      <c r="F219" s="55">
        <v>2.25</v>
      </c>
      <c r="G219" s="55">
        <v>8.5</v>
      </c>
      <c r="H219" s="55">
        <v>11</v>
      </c>
      <c r="I219" s="54">
        <v>1</v>
      </c>
      <c r="J219" s="55"/>
      <c r="K219" s="54">
        <v>7</v>
      </c>
      <c r="M219" s="5"/>
      <c r="N219" s="5"/>
      <c r="O219" s="5"/>
      <c r="P219" s="5"/>
      <c r="Q219" s="5"/>
      <c r="S219" s="6"/>
    </row>
    <row r="220" spans="2:19" ht="15.9">
      <c r="B220" s="134">
        <v>36</v>
      </c>
      <c r="C220" s="53">
        <v>216</v>
      </c>
      <c r="D220" s="55">
        <v>1</v>
      </c>
      <c r="E220" s="55">
        <v>10</v>
      </c>
      <c r="F220" s="55">
        <v>6</v>
      </c>
      <c r="G220" s="55">
        <v>25</v>
      </c>
      <c r="H220" s="55">
        <v>14</v>
      </c>
      <c r="I220" s="54">
        <v>1</v>
      </c>
      <c r="J220" s="55"/>
      <c r="K220" s="54">
        <v>7</v>
      </c>
      <c r="M220" s="5"/>
      <c r="N220" s="5"/>
      <c r="O220" s="5"/>
      <c r="P220" s="5"/>
      <c r="Q220" s="5"/>
      <c r="S220" s="6"/>
    </row>
    <row r="221" spans="2:19" ht="15.9">
      <c r="B221" s="134">
        <v>37</v>
      </c>
      <c r="C221" s="53">
        <v>217</v>
      </c>
      <c r="D221" s="55">
        <v>8</v>
      </c>
      <c r="E221" s="55">
        <v>14</v>
      </c>
      <c r="F221" s="55">
        <v>100</v>
      </c>
      <c r="G221" s="55">
        <v>100</v>
      </c>
      <c r="H221" s="55">
        <v>6</v>
      </c>
      <c r="I221" s="54">
        <v>8</v>
      </c>
      <c r="J221" s="55">
        <v>2.5</v>
      </c>
      <c r="K221" s="54">
        <v>10</v>
      </c>
      <c r="M221" s="5"/>
      <c r="N221" s="5"/>
      <c r="O221" s="5"/>
      <c r="P221" s="5"/>
      <c r="Q221" s="5"/>
      <c r="S221" s="6"/>
    </row>
    <row r="222" spans="2:19" ht="15.9">
      <c r="B222" s="134">
        <v>37</v>
      </c>
      <c r="C222" s="53">
        <v>218</v>
      </c>
      <c r="D222" s="55">
        <v>14</v>
      </c>
      <c r="E222" s="55">
        <v>3.5</v>
      </c>
      <c r="F222" s="55">
        <v>1.1000000000000001</v>
      </c>
      <c r="G222" s="55">
        <v>25</v>
      </c>
      <c r="H222" s="55">
        <v>66</v>
      </c>
      <c r="I222" s="54">
        <v>3</v>
      </c>
      <c r="J222" s="55"/>
      <c r="K222" s="54">
        <v>13</v>
      </c>
      <c r="M222" s="5"/>
      <c r="N222" s="5"/>
      <c r="O222" s="5"/>
      <c r="P222" s="5"/>
      <c r="Q222" s="5"/>
      <c r="S222" s="6"/>
    </row>
    <row r="223" spans="2:19" ht="15.9">
      <c r="B223" s="134">
        <v>37</v>
      </c>
      <c r="C223" s="53">
        <v>219</v>
      </c>
      <c r="D223" s="55">
        <v>3.5</v>
      </c>
      <c r="E223" s="55">
        <v>1.5</v>
      </c>
      <c r="F223" s="55">
        <v>16</v>
      </c>
      <c r="G223" s="55">
        <v>2.75</v>
      </c>
      <c r="H223" s="55">
        <v>33</v>
      </c>
      <c r="I223" s="54">
        <v>2</v>
      </c>
      <c r="J223" s="55"/>
      <c r="K223" s="54">
        <v>12</v>
      </c>
      <c r="M223" s="5"/>
      <c r="N223" s="5"/>
      <c r="O223" s="5"/>
      <c r="P223" s="5"/>
      <c r="Q223" s="5"/>
      <c r="S223" s="6"/>
    </row>
    <row r="224" spans="2:19" ht="15.9">
      <c r="B224" s="134">
        <v>37</v>
      </c>
      <c r="C224" s="53">
        <v>220</v>
      </c>
      <c r="D224" s="55">
        <v>2.25</v>
      </c>
      <c r="E224" s="55">
        <v>1.2</v>
      </c>
      <c r="F224" s="55">
        <v>4</v>
      </c>
      <c r="G224" s="55">
        <v>1</v>
      </c>
      <c r="H224" s="55">
        <v>66</v>
      </c>
      <c r="I224" s="54">
        <v>4</v>
      </c>
      <c r="J224" s="55"/>
      <c r="K224" s="54">
        <v>7</v>
      </c>
      <c r="M224" s="5"/>
      <c r="N224" s="5"/>
      <c r="O224" s="5"/>
      <c r="P224" s="5"/>
      <c r="Q224" s="5"/>
      <c r="S224" s="6"/>
    </row>
    <row r="225" spans="2:19" ht="15.9">
      <c r="B225" s="134">
        <v>37</v>
      </c>
      <c r="C225" s="53">
        <v>221</v>
      </c>
      <c r="D225" s="55">
        <v>25</v>
      </c>
      <c r="E225" s="55">
        <v>16</v>
      </c>
      <c r="F225" s="55">
        <v>4.5</v>
      </c>
      <c r="G225" s="55">
        <v>7</v>
      </c>
      <c r="H225" s="55">
        <v>6</v>
      </c>
      <c r="I225" s="54">
        <v>3</v>
      </c>
      <c r="J225" s="55"/>
      <c r="K225" s="54">
        <v>14</v>
      </c>
      <c r="M225" s="5"/>
      <c r="N225" s="5"/>
      <c r="O225" s="5"/>
      <c r="P225" s="5"/>
      <c r="Q225" s="5"/>
      <c r="S225" s="6"/>
    </row>
    <row r="226" spans="2:19" ht="15.9">
      <c r="B226" s="134">
        <v>37</v>
      </c>
      <c r="C226" s="53">
        <v>222</v>
      </c>
      <c r="D226" s="55">
        <v>2</v>
      </c>
      <c r="E226" s="55">
        <v>14</v>
      </c>
      <c r="F226" s="55">
        <v>3.5</v>
      </c>
      <c r="G226" s="55">
        <v>16</v>
      </c>
      <c r="H226" s="55">
        <v>8</v>
      </c>
      <c r="I226" s="54">
        <v>1</v>
      </c>
      <c r="J226" s="55"/>
      <c r="K226" s="54">
        <v>11</v>
      </c>
      <c r="M226" s="5"/>
      <c r="N226" s="5"/>
      <c r="O226" s="5"/>
      <c r="P226" s="5"/>
      <c r="Q226" s="5"/>
      <c r="S226" s="6"/>
    </row>
    <row r="227" spans="2:19" ht="15.9">
      <c r="B227" s="134">
        <v>38</v>
      </c>
      <c r="C227" s="53">
        <v>223</v>
      </c>
      <c r="D227" s="55">
        <v>5.5</v>
      </c>
      <c r="E227" s="55">
        <v>9</v>
      </c>
      <c r="F227" s="55">
        <v>9</v>
      </c>
      <c r="G227" s="55">
        <v>12</v>
      </c>
      <c r="H227" s="55">
        <v>16</v>
      </c>
      <c r="I227" s="54">
        <v>1</v>
      </c>
      <c r="J227" s="55"/>
      <c r="K227" s="54">
        <v>14</v>
      </c>
      <c r="M227" s="5"/>
      <c r="N227" s="5"/>
      <c r="O227" s="5"/>
      <c r="P227" s="5"/>
      <c r="Q227" s="5"/>
      <c r="S227" s="6"/>
    </row>
    <row r="228" spans="2:19" ht="15.9">
      <c r="B228" s="134">
        <v>38</v>
      </c>
      <c r="C228" s="53">
        <v>224</v>
      </c>
      <c r="D228" s="55">
        <v>4</v>
      </c>
      <c r="E228" s="55">
        <v>5</v>
      </c>
      <c r="F228" s="55">
        <v>3.5</v>
      </c>
      <c r="G228" s="55">
        <v>14</v>
      </c>
      <c r="H228" s="55">
        <v>8</v>
      </c>
      <c r="I228" s="54">
        <v>3</v>
      </c>
      <c r="J228" s="55"/>
      <c r="K228" s="54">
        <v>12</v>
      </c>
      <c r="M228" s="5"/>
      <c r="N228" s="5"/>
      <c r="O228" s="5"/>
      <c r="P228" s="5"/>
      <c r="Q228" s="5"/>
      <c r="S228" s="6"/>
    </row>
    <row r="229" spans="2:19" ht="15.9">
      <c r="B229" s="134">
        <v>38</v>
      </c>
      <c r="C229" s="53">
        <v>225</v>
      </c>
      <c r="D229" s="55">
        <v>12</v>
      </c>
      <c r="E229" s="55">
        <v>8</v>
      </c>
      <c r="F229" s="55">
        <v>10</v>
      </c>
      <c r="G229" s="55">
        <v>6</v>
      </c>
      <c r="H229" s="55">
        <v>3.5</v>
      </c>
      <c r="I229" s="54">
        <v>5</v>
      </c>
      <c r="J229" s="55"/>
      <c r="K229" s="54">
        <v>12</v>
      </c>
      <c r="M229" s="5"/>
      <c r="N229" s="5"/>
      <c r="O229" s="5"/>
      <c r="P229" s="5"/>
      <c r="Q229" s="5"/>
      <c r="S229" s="6"/>
    </row>
    <row r="230" spans="2:19" ht="15.9">
      <c r="B230" s="134">
        <v>38</v>
      </c>
      <c r="C230" s="53">
        <v>226</v>
      </c>
      <c r="D230" s="55">
        <v>8</v>
      </c>
      <c r="E230" s="55">
        <v>7</v>
      </c>
      <c r="F230" s="55">
        <v>4.5</v>
      </c>
      <c r="G230" s="55">
        <v>8</v>
      </c>
      <c r="H230" s="55">
        <v>14</v>
      </c>
      <c r="I230" s="54">
        <v>3</v>
      </c>
      <c r="J230" s="55"/>
      <c r="K230" s="54">
        <v>12</v>
      </c>
      <c r="M230" s="5"/>
      <c r="N230" s="5"/>
      <c r="O230" s="5"/>
      <c r="P230" s="5"/>
      <c r="Q230" s="5"/>
      <c r="S230" s="6"/>
    </row>
    <row r="231" spans="2:19" ht="15.9">
      <c r="B231" s="134">
        <v>38</v>
      </c>
      <c r="C231" s="53">
        <v>227</v>
      </c>
      <c r="D231" s="55">
        <v>3</v>
      </c>
      <c r="E231" s="55">
        <v>6</v>
      </c>
      <c r="F231" s="55">
        <v>10</v>
      </c>
      <c r="G231" s="55">
        <v>6</v>
      </c>
      <c r="H231" s="55">
        <v>8</v>
      </c>
      <c r="I231" s="54">
        <v>1</v>
      </c>
      <c r="J231" s="55"/>
      <c r="K231" s="54">
        <v>12</v>
      </c>
      <c r="M231" s="5"/>
      <c r="N231" s="5"/>
      <c r="O231" s="5"/>
      <c r="P231" s="5"/>
      <c r="Q231" s="5"/>
      <c r="S231" s="6"/>
    </row>
    <row r="232" spans="2:19" ht="15.9">
      <c r="B232" s="134">
        <v>38</v>
      </c>
      <c r="C232" s="53">
        <v>228</v>
      </c>
      <c r="D232" s="55">
        <v>8</v>
      </c>
      <c r="E232" s="55">
        <v>9</v>
      </c>
      <c r="F232" s="55">
        <v>2</v>
      </c>
      <c r="G232" s="55">
        <v>5</v>
      </c>
      <c r="H232" s="55">
        <v>10</v>
      </c>
      <c r="I232" s="54">
        <v>3</v>
      </c>
      <c r="J232" s="55"/>
      <c r="K232" s="54">
        <v>8</v>
      </c>
      <c r="M232" s="5"/>
      <c r="N232" s="5"/>
      <c r="O232" s="5"/>
      <c r="P232" s="5"/>
      <c r="Q232" s="5"/>
      <c r="S232" s="6"/>
    </row>
    <row r="233" spans="2:19" ht="15.9">
      <c r="B233" s="134">
        <v>39</v>
      </c>
      <c r="C233" s="53">
        <v>229</v>
      </c>
      <c r="D233" s="55">
        <v>2</v>
      </c>
      <c r="E233" s="55">
        <v>28</v>
      </c>
      <c r="F233" s="55">
        <v>3</v>
      </c>
      <c r="G233" s="55">
        <v>6.5</v>
      </c>
      <c r="H233" s="55">
        <v>12</v>
      </c>
      <c r="I233" s="54">
        <v>1</v>
      </c>
      <c r="J233" s="55"/>
      <c r="K233" s="54">
        <v>13</v>
      </c>
      <c r="M233" s="5"/>
      <c r="N233" s="5"/>
      <c r="O233" s="5"/>
      <c r="P233" s="5"/>
      <c r="Q233" s="5"/>
      <c r="S233" s="6"/>
    </row>
    <row r="234" spans="2:19" ht="15.9">
      <c r="B234" s="134">
        <v>39</v>
      </c>
      <c r="C234" s="53">
        <v>230</v>
      </c>
      <c r="D234" s="55">
        <v>1.75</v>
      </c>
      <c r="E234" s="55">
        <v>2.75</v>
      </c>
      <c r="F234" s="55">
        <v>8</v>
      </c>
      <c r="G234" s="55">
        <v>3.5</v>
      </c>
      <c r="H234" s="55">
        <v>50</v>
      </c>
      <c r="I234" s="54">
        <v>1</v>
      </c>
      <c r="J234" s="55"/>
      <c r="K234" s="54">
        <v>13</v>
      </c>
      <c r="M234" s="5"/>
      <c r="N234" s="5"/>
      <c r="O234" s="5"/>
      <c r="P234" s="5"/>
      <c r="Q234" s="5"/>
      <c r="S234" s="6"/>
    </row>
    <row r="235" spans="2:19" ht="15.9">
      <c r="B235" s="134">
        <v>39</v>
      </c>
      <c r="C235" s="53">
        <v>231</v>
      </c>
      <c r="D235" s="55">
        <v>3.5</v>
      </c>
      <c r="E235" s="55">
        <v>3.3333333333333335</v>
      </c>
      <c r="F235" s="55">
        <v>2.5</v>
      </c>
      <c r="G235" s="55">
        <v>3.3333333333333335</v>
      </c>
      <c r="H235" s="55">
        <v>33</v>
      </c>
      <c r="I235" s="54">
        <v>3</v>
      </c>
      <c r="J235" s="55"/>
      <c r="K235" s="54">
        <v>8</v>
      </c>
      <c r="M235" s="5"/>
      <c r="N235" s="5"/>
      <c r="O235" s="5"/>
      <c r="P235" s="5"/>
      <c r="Q235" s="5"/>
      <c r="S235" s="6"/>
    </row>
    <row r="236" spans="2:19" ht="15.9">
      <c r="B236" s="134">
        <v>39</v>
      </c>
      <c r="C236" s="53">
        <v>232</v>
      </c>
      <c r="D236" s="55">
        <v>8</v>
      </c>
      <c r="E236" s="55">
        <v>4</v>
      </c>
      <c r="F236" s="55">
        <v>6.5</v>
      </c>
      <c r="G236" s="55">
        <v>50</v>
      </c>
      <c r="H236" s="55">
        <v>8</v>
      </c>
      <c r="I236" s="54">
        <v>2</v>
      </c>
      <c r="J236" s="55"/>
      <c r="K236" s="54">
        <v>15</v>
      </c>
      <c r="M236" s="5"/>
      <c r="N236" s="5"/>
      <c r="O236" s="5"/>
      <c r="P236" s="5"/>
      <c r="Q236" s="5"/>
      <c r="S236" s="6"/>
    </row>
    <row r="237" spans="2:19" ht="15.9">
      <c r="B237" s="134">
        <v>39</v>
      </c>
      <c r="C237" s="53">
        <v>233</v>
      </c>
      <c r="D237" s="55">
        <v>1.2</v>
      </c>
      <c r="E237" s="55">
        <v>7</v>
      </c>
      <c r="F237" s="55">
        <v>3.5</v>
      </c>
      <c r="G237" s="55">
        <v>10</v>
      </c>
      <c r="H237" s="55">
        <v>11</v>
      </c>
      <c r="I237" s="54">
        <v>1</v>
      </c>
      <c r="J237" s="55"/>
      <c r="K237" s="54">
        <v>7</v>
      </c>
      <c r="M237" s="5"/>
      <c r="N237" s="5"/>
      <c r="O237" s="5"/>
      <c r="P237" s="5"/>
      <c r="Q237" s="5"/>
      <c r="S237" s="6"/>
    </row>
    <row r="238" spans="2:19" ht="15.9">
      <c r="B238" s="134">
        <v>39</v>
      </c>
      <c r="C238" s="53">
        <v>234</v>
      </c>
      <c r="D238" s="55">
        <v>10</v>
      </c>
      <c r="E238" s="55">
        <v>14</v>
      </c>
      <c r="F238" s="55">
        <v>33</v>
      </c>
      <c r="G238" s="55">
        <v>8</v>
      </c>
      <c r="H238" s="55">
        <v>6.5</v>
      </c>
      <c r="I238" s="54">
        <v>5</v>
      </c>
      <c r="J238" s="55"/>
      <c r="K238" s="54">
        <v>28</v>
      </c>
      <c r="M238" s="5"/>
      <c r="N238" s="5"/>
      <c r="O238" s="5"/>
      <c r="P238" s="5"/>
      <c r="Q238" s="5"/>
      <c r="S238" s="6"/>
    </row>
    <row r="239" spans="2:19" ht="15.9">
      <c r="B239" s="134">
        <v>40</v>
      </c>
      <c r="C239" s="53">
        <v>235</v>
      </c>
      <c r="D239" s="55">
        <v>2.25</v>
      </c>
      <c r="E239" s="55">
        <v>14</v>
      </c>
      <c r="F239" s="55">
        <v>25</v>
      </c>
      <c r="G239" s="55">
        <v>10</v>
      </c>
      <c r="H239" s="55">
        <v>14</v>
      </c>
      <c r="I239" s="54">
        <v>1</v>
      </c>
      <c r="J239" s="55"/>
      <c r="K239" s="54">
        <v>15</v>
      </c>
      <c r="M239" s="5"/>
      <c r="N239" s="5"/>
      <c r="O239" s="5"/>
      <c r="P239" s="5"/>
      <c r="Q239" s="5"/>
      <c r="S239" s="6"/>
    </row>
    <row r="240" spans="2:19" ht="15.9">
      <c r="B240" s="134">
        <v>40</v>
      </c>
      <c r="C240" s="53">
        <v>236</v>
      </c>
      <c r="D240" s="55">
        <v>2</v>
      </c>
      <c r="E240" s="55">
        <v>10</v>
      </c>
      <c r="F240" s="55">
        <v>25</v>
      </c>
      <c r="G240" s="55">
        <v>16</v>
      </c>
      <c r="H240" s="55">
        <v>14</v>
      </c>
      <c r="I240" s="54">
        <v>1</v>
      </c>
      <c r="J240" s="55"/>
      <c r="K240" s="54">
        <v>9</v>
      </c>
      <c r="M240" s="5"/>
      <c r="N240" s="5"/>
      <c r="O240" s="5"/>
      <c r="P240" s="5"/>
      <c r="Q240" s="5"/>
      <c r="S240" s="6"/>
    </row>
    <row r="241" spans="2:19" ht="15.9">
      <c r="B241" s="134">
        <v>40</v>
      </c>
      <c r="C241" s="53">
        <v>237</v>
      </c>
      <c r="D241" s="55">
        <v>6</v>
      </c>
      <c r="E241" s="55">
        <v>14</v>
      </c>
      <c r="F241" s="55">
        <v>33</v>
      </c>
      <c r="G241" s="55">
        <v>33</v>
      </c>
      <c r="H241" s="55">
        <v>7</v>
      </c>
      <c r="I241" s="54">
        <v>1</v>
      </c>
      <c r="J241" s="55"/>
      <c r="K241" s="54">
        <v>28</v>
      </c>
      <c r="M241" s="5"/>
      <c r="N241" s="5"/>
      <c r="O241" s="5"/>
      <c r="P241" s="5"/>
      <c r="Q241" s="5"/>
      <c r="S241" s="6"/>
    </row>
    <row r="242" spans="2:19" ht="15.9">
      <c r="B242" s="134">
        <v>40</v>
      </c>
      <c r="C242" s="53">
        <v>238</v>
      </c>
      <c r="D242" s="55">
        <v>4.5</v>
      </c>
      <c r="E242" s="55">
        <v>12</v>
      </c>
      <c r="F242" s="55">
        <v>20</v>
      </c>
      <c r="G242" s="55">
        <v>33</v>
      </c>
      <c r="H242" s="55">
        <v>2.75</v>
      </c>
      <c r="I242" s="54">
        <v>5</v>
      </c>
      <c r="J242" s="55"/>
      <c r="K242" s="54">
        <v>20</v>
      </c>
      <c r="M242" s="5"/>
      <c r="N242" s="5"/>
      <c r="O242" s="5"/>
      <c r="P242" s="5"/>
      <c r="Q242" s="5"/>
      <c r="S242" s="6"/>
    </row>
    <row r="243" spans="2:19" ht="15.9">
      <c r="B243" s="134">
        <v>40</v>
      </c>
      <c r="C243" s="53">
        <v>239</v>
      </c>
      <c r="D243" s="55">
        <v>4.5</v>
      </c>
      <c r="E243" s="55">
        <v>16</v>
      </c>
      <c r="F243" s="55">
        <v>8</v>
      </c>
      <c r="G243" s="55">
        <v>7</v>
      </c>
      <c r="H243" s="55">
        <v>8</v>
      </c>
      <c r="I243" s="54">
        <v>7</v>
      </c>
      <c r="J243" s="55">
        <v>3.5</v>
      </c>
      <c r="K243" s="54">
        <v>12</v>
      </c>
      <c r="M243" s="5"/>
      <c r="N243" s="5"/>
      <c r="O243" s="5"/>
      <c r="P243" s="5"/>
      <c r="Q243" s="5"/>
      <c r="S243" s="6"/>
    </row>
    <row r="244" spans="2:19" ht="15.9">
      <c r="B244" s="134">
        <v>40</v>
      </c>
      <c r="C244" s="53">
        <v>240</v>
      </c>
      <c r="D244" s="55">
        <v>10</v>
      </c>
      <c r="E244" s="55">
        <v>10</v>
      </c>
      <c r="F244" s="55">
        <v>1.1000000000000001</v>
      </c>
      <c r="G244" s="55">
        <v>16</v>
      </c>
      <c r="H244" s="55">
        <v>33</v>
      </c>
      <c r="I244" s="54">
        <v>3</v>
      </c>
      <c r="J244" s="55"/>
      <c r="K244" s="54">
        <v>16</v>
      </c>
      <c r="M244" s="5"/>
      <c r="N244" s="5"/>
      <c r="O244" s="5"/>
      <c r="P244" s="5"/>
      <c r="Q244" s="5"/>
      <c r="S244" s="6"/>
    </row>
    <row r="245" spans="2:19" ht="15.9">
      <c r="B245" s="134">
        <v>41</v>
      </c>
      <c r="C245" s="53">
        <v>241</v>
      </c>
      <c r="D245" s="55">
        <v>6</v>
      </c>
      <c r="E245" s="55">
        <v>7.5</v>
      </c>
      <c r="F245" s="55">
        <v>20</v>
      </c>
      <c r="G245" s="55">
        <v>5</v>
      </c>
      <c r="H245" s="55">
        <v>33</v>
      </c>
      <c r="I245" s="54">
        <v>4</v>
      </c>
      <c r="J245" s="55"/>
      <c r="K245" s="54">
        <v>18</v>
      </c>
      <c r="M245" s="5"/>
      <c r="N245" s="5"/>
      <c r="O245" s="5"/>
      <c r="P245" s="5"/>
      <c r="Q245" s="5"/>
      <c r="S245" s="6"/>
    </row>
    <row r="246" spans="2:19" ht="15.9">
      <c r="B246" s="134">
        <v>41</v>
      </c>
      <c r="C246" s="53">
        <v>242</v>
      </c>
      <c r="D246" s="55">
        <v>3.3333333333333335</v>
      </c>
      <c r="E246" s="55">
        <v>7</v>
      </c>
      <c r="F246" s="55">
        <v>10</v>
      </c>
      <c r="G246" s="55">
        <v>3.5</v>
      </c>
      <c r="H246" s="55">
        <v>10</v>
      </c>
      <c r="I246" s="54">
        <v>6</v>
      </c>
      <c r="J246" s="55">
        <v>2.25</v>
      </c>
      <c r="K246" s="54">
        <v>7</v>
      </c>
      <c r="M246" s="5"/>
      <c r="N246" s="5"/>
      <c r="O246" s="5"/>
      <c r="P246" s="5"/>
      <c r="Q246" s="5"/>
      <c r="S246" s="6"/>
    </row>
    <row r="247" spans="2:19" ht="15.9">
      <c r="B247" s="134">
        <v>41</v>
      </c>
      <c r="C247" s="53">
        <v>243</v>
      </c>
      <c r="D247" s="55">
        <v>7.5</v>
      </c>
      <c r="E247" s="55">
        <v>0.36363636363636365</v>
      </c>
      <c r="F247" s="55">
        <v>16</v>
      </c>
      <c r="G247" s="55">
        <v>6</v>
      </c>
      <c r="H247" s="55">
        <v>16</v>
      </c>
      <c r="I247" s="54">
        <v>2</v>
      </c>
      <c r="J247" s="55"/>
      <c r="K247" s="54">
        <v>8</v>
      </c>
      <c r="M247" s="5"/>
      <c r="N247" s="5"/>
      <c r="O247" s="5"/>
      <c r="P247" s="5"/>
      <c r="Q247" s="5"/>
      <c r="S247" s="6"/>
    </row>
    <row r="248" spans="2:19" ht="15.9">
      <c r="B248" s="134">
        <v>41</v>
      </c>
      <c r="C248" s="53">
        <v>244</v>
      </c>
      <c r="D248" s="55">
        <v>4.5</v>
      </c>
      <c r="E248" s="55">
        <v>3.3333333333333335</v>
      </c>
      <c r="F248" s="55">
        <v>10</v>
      </c>
      <c r="G248" s="55">
        <v>2.5</v>
      </c>
      <c r="H248" s="55">
        <v>6.5</v>
      </c>
      <c r="I248" s="54">
        <v>4</v>
      </c>
      <c r="J248" s="55"/>
      <c r="K248" s="54">
        <v>8</v>
      </c>
      <c r="M248" s="5"/>
      <c r="N248" s="5"/>
      <c r="O248" s="5"/>
      <c r="P248" s="5"/>
      <c r="Q248" s="5"/>
      <c r="S248" s="6"/>
    </row>
    <row r="249" spans="2:19" ht="15.9">
      <c r="B249" s="134">
        <v>41</v>
      </c>
      <c r="C249" s="53">
        <v>245</v>
      </c>
      <c r="D249" s="55">
        <v>14</v>
      </c>
      <c r="E249" s="55">
        <v>1.75</v>
      </c>
      <c r="F249" s="55">
        <v>5</v>
      </c>
      <c r="G249" s="55">
        <v>9</v>
      </c>
      <c r="H249" s="55">
        <v>10</v>
      </c>
      <c r="I249" s="54">
        <v>2</v>
      </c>
      <c r="J249" s="55"/>
      <c r="K249" s="54">
        <v>9</v>
      </c>
      <c r="M249" s="5"/>
      <c r="N249" s="5"/>
      <c r="O249" s="5"/>
      <c r="P249" s="5"/>
      <c r="Q249" s="5"/>
      <c r="S249" s="6"/>
    </row>
    <row r="250" spans="2:19" ht="15.9">
      <c r="B250" s="134">
        <v>41</v>
      </c>
      <c r="C250" s="53">
        <v>246</v>
      </c>
      <c r="D250" s="55">
        <v>2.75</v>
      </c>
      <c r="E250" s="55">
        <v>5</v>
      </c>
      <c r="F250" s="55">
        <v>2.5</v>
      </c>
      <c r="G250" s="55">
        <v>14</v>
      </c>
      <c r="H250" s="55">
        <v>16</v>
      </c>
      <c r="I250" s="54">
        <v>3</v>
      </c>
      <c r="J250" s="55"/>
      <c r="K250" s="54">
        <v>11</v>
      </c>
      <c r="M250" s="5"/>
      <c r="N250" s="5"/>
      <c r="O250" s="5"/>
      <c r="P250" s="5"/>
      <c r="Q250" s="5"/>
      <c r="S250" s="6"/>
    </row>
    <row r="251" spans="2:19" ht="15.9">
      <c r="B251" s="134">
        <v>42</v>
      </c>
      <c r="C251" s="53">
        <v>247</v>
      </c>
      <c r="D251" s="55">
        <v>5</v>
      </c>
      <c r="E251" s="55">
        <v>3.5</v>
      </c>
      <c r="F251" s="55">
        <v>7.5</v>
      </c>
      <c r="G251" s="55">
        <v>7.5</v>
      </c>
      <c r="H251" s="55">
        <v>1.1000000000000001</v>
      </c>
      <c r="I251" s="54">
        <v>5</v>
      </c>
      <c r="J251" s="55"/>
      <c r="K251" s="54">
        <v>5</v>
      </c>
      <c r="M251" s="5"/>
      <c r="N251" s="5"/>
      <c r="O251" s="5"/>
      <c r="P251" s="5"/>
      <c r="Q251" s="5"/>
      <c r="S251" s="6"/>
    </row>
    <row r="252" spans="2:19" ht="15.9">
      <c r="B252" s="134">
        <v>42</v>
      </c>
      <c r="C252" s="53">
        <v>248</v>
      </c>
      <c r="D252" s="55">
        <v>5</v>
      </c>
      <c r="E252" s="55">
        <v>4</v>
      </c>
      <c r="F252" s="55">
        <v>8</v>
      </c>
      <c r="G252" s="55">
        <v>2.5</v>
      </c>
      <c r="H252" s="55">
        <v>25</v>
      </c>
      <c r="I252" s="54">
        <v>4</v>
      </c>
      <c r="J252" s="55"/>
      <c r="K252" s="54">
        <v>8</v>
      </c>
      <c r="M252" s="5"/>
      <c r="N252" s="5"/>
      <c r="O252" s="5"/>
      <c r="P252" s="5"/>
      <c r="Q252" s="5"/>
      <c r="S252" s="6"/>
    </row>
    <row r="253" spans="2:19" ht="15.9">
      <c r="B253" s="134">
        <v>42</v>
      </c>
      <c r="C253" s="53">
        <v>249</v>
      </c>
      <c r="D253" s="55">
        <v>1.75</v>
      </c>
      <c r="E253" s="55">
        <v>7</v>
      </c>
      <c r="F253" s="55">
        <v>2</v>
      </c>
      <c r="G253" s="55">
        <v>7</v>
      </c>
      <c r="H253" s="55">
        <v>8.5</v>
      </c>
      <c r="I253" s="54">
        <v>1</v>
      </c>
      <c r="J253" s="55"/>
      <c r="K253" s="54">
        <v>7</v>
      </c>
      <c r="M253" s="5"/>
      <c r="N253" s="5"/>
      <c r="O253" s="5"/>
      <c r="P253" s="5"/>
      <c r="Q253" s="5"/>
      <c r="S253" s="6"/>
    </row>
    <row r="254" spans="2:19" ht="15.9">
      <c r="B254" s="134">
        <v>42</v>
      </c>
      <c r="C254" s="53">
        <v>250</v>
      </c>
      <c r="D254" s="55">
        <v>2.75</v>
      </c>
      <c r="E254" s="55">
        <v>7</v>
      </c>
      <c r="F254" s="55">
        <v>20</v>
      </c>
      <c r="G254" s="55">
        <v>3.5</v>
      </c>
      <c r="H254" s="55">
        <v>1.875</v>
      </c>
      <c r="I254" s="54">
        <v>5</v>
      </c>
      <c r="J254" s="55"/>
      <c r="K254" s="54">
        <v>10</v>
      </c>
      <c r="M254" s="5"/>
      <c r="N254" s="5"/>
      <c r="O254" s="5"/>
      <c r="P254" s="5"/>
      <c r="Q254" s="5"/>
      <c r="S254" s="6"/>
    </row>
    <row r="255" spans="2:19" ht="15.9">
      <c r="B255" s="134">
        <v>42</v>
      </c>
      <c r="C255" s="53">
        <v>251</v>
      </c>
      <c r="D255" s="55">
        <v>4</v>
      </c>
      <c r="E255" s="55">
        <v>3</v>
      </c>
      <c r="F255" s="55">
        <v>4</v>
      </c>
      <c r="G255" s="55">
        <v>11</v>
      </c>
      <c r="H255" s="55">
        <v>3.3333333333333335</v>
      </c>
      <c r="I255" s="54">
        <v>2</v>
      </c>
      <c r="J255" s="55"/>
      <c r="K255" s="54">
        <v>9</v>
      </c>
      <c r="M255" s="5"/>
      <c r="N255" s="5"/>
      <c r="O255" s="5"/>
      <c r="P255" s="5"/>
      <c r="Q255" s="5"/>
      <c r="S255" s="6"/>
    </row>
    <row r="256" spans="2:19" ht="15.9">
      <c r="B256" s="134">
        <v>42</v>
      </c>
      <c r="C256" s="53">
        <v>252</v>
      </c>
      <c r="D256" s="55">
        <v>0.61538461538461542</v>
      </c>
      <c r="E256" s="55">
        <v>33</v>
      </c>
      <c r="F256" s="55">
        <v>9</v>
      </c>
      <c r="G256" s="55">
        <v>4</v>
      </c>
      <c r="H256" s="55">
        <v>20</v>
      </c>
      <c r="I256" s="54">
        <v>1</v>
      </c>
      <c r="J256" s="55"/>
      <c r="K256" s="54">
        <v>13</v>
      </c>
      <c r="M256" s="5"/>
      <c r="N256" s="5"/>
      <c r="O256" s="5"/>
      <c r="P256" s="5"/>
      <c r="Q256" s="5"/>
      <c r="S256" s="6"/>
    </row>
    <row r="257" spans="2:19" ht="15.9">
      <c r="B257" s="134">
        <v>43</v>
      </c>
      <c r="C257" s="53">
        <v>253</v>
      </c>
      <c r="D257" s="55">
        <v>33</v>
      </c>
      <c r="E257" s="55">
        <v>10</v>
      </c>
      <c r="F257" s="55">
        <v>4</v>
      </c>
      <c r="G257" s="55">
        <v>1.1000000000000001</v>
      </c>
      <c r="H257" s="55">
        <v>5</v>
      </c>
      <c r="I257" s="54">
        <v>4</v>
      </c>
      <c r="J257" s="55"/>
      <c r="K257" s="54">
        <v>8</v>
      </c>
      <c r="M257" s="5"/>
      <c r="N257" s="5"/>
      <c r="O257" s="5"/>
      <c r="P257" s="5"/>
      <c r="Q257" s="5"/>
      <c r="S257" s="6"/>
    </row>
    <row r="258" spans="2:19" ht="15.9">
      <c r="B258" s="134">
        <v>43</v>
      </c>
      <c r="C258" s="53">
        <v>254</v>
      </c>
      <c r="D258" s="55">
        <v>4.5</v>
      </c>
      <c r="E258" s="55">
        <v>6.5</v>
      </c>
      <c r="F258" s="55">
        <v>3</v>
      </c>
      <c r="G258" s="55">
        <v>3.3333333333333335</v>
      </c>
      <c r="H258" s="55">
        <v>8</v>
      </c>
      <c r="I258" s="54">
        <v>3</v>
      </c>
      <c r="J258" s="55"/>
      <c r="K258" s="54">
        <v>10</v>
      </c>
      <c r="M258" s="5"/>
      <c r="N258" s="5"/>
      <c r="O258" s="5"/>
      <c r="P258" s="5"/>
      <c r="Q258" s="5"/>
      <c r="S258" s="6"/>
    </row>
    <row r="259" spans="2:19" ht="15.9">
      <c r="B259" s="134">
        <v>43</v>
      </c>
      <c r="C259" s="53">
        <v>255</v>
      </c>
      <c r="D259" s="55">
        <v>2</v>
      </c>
      <c r="E259" s="55">
        <v>10</v>
      </c>
      <c r="F259" s="55">
        <v>6</v>
      </c>
      <c r="G259" s="55">
        <v>7</v>
      </c>
      <c r="H259" s="55">
        <v>4.5</v>
      </c>
      <c r="I259" s="54">
        <v>1</v>
      </c>
      <c r="J259" s="55"/>
      <c r="K259" s="54">
        <v>14</v>
      </c>
      <c r="M259" s="5"/>
      <c r="N259" s="5"/>
      <c r="O259" s="5"/>
      <c r="P259" s="5"/>
      <c r="Q259" s="5"/>
      <c r="S259" s="6"/>
    </row>
    <row r="260" spans="2:19" ht="15.9">
      <c r="B260" s="134">
        <v>43</v>
      </c>
      <c r="C260" s="53">
        <v>256</v>
      </c>
      <c r="D260" s="55">
        <v>4</v>
      </c>
      <c r="E260" s="55">
        <v>3</v>
      </c>
      <c r="F260" s="55">
        <v>9</v>
      </c>
      <c r="G260" s="55">
        <v>25</v>
      </c>
      <c r="H260" s="55">
        <v>25</v>
      </c>
      <c r="I260" s="54">
        <v>2</v>
      </c>
      <c r="J260" s="55"/>
      <c r="K260" s="54">
        <v>11</v>
      </c>
      <c r="M260" s="5"/>
      <c r="N260" s="5"/>
      <c r="O260" s="5"/>
      <c r="P260" s="5"/>
      <c r="Q260" s="5"/>
      <c r="S260" s="6"/>
    </row>
    <row r="261" spans="2:19" ht="15.9">
      <c r="B261" s="134">
        <v>43</v>
      </c>
      <c r="C261" s="53">
        <v>257</v>
      </c>
      <c r="D261" s="55">
        <v>16</v>
      </c>
      <c r="E261" s="55">
        <v>4.5</v>
      </c>
      <c r="F261" s="55">
        <v>9</v>
      </c>
      <c r="G261" s="55">
        <v>25</v>
      </c>
      <c r="H261" s="55">
        <v>40</v>
      </c>
      <c r="I261" s="54">
        <v>2</v>
      </c>
      <c r="J261" s="55"/>
      <c r="K261" s="54">
        <v>20</v>
      </c>
      <c r="M261" s="5"/>
      <c r="N261" s="5"/>
      <c r="O261" s="5"/>
      <c r="P261" s="5"/>
      <c r="Q261" s="5"/>
      <c r="S261" s="6"/>
    </row>
    <row r="262" spans="2:19" ht="15.9">
      <c r="B262" s="134">
        <v>43</v>
      </c>
      <c r="C262" s="53">
        <v>258</v>
      </c>
      <c r="D262" s="55">
        <v>2</v>
      </c>
      <c r="E262" s="55">
        <v>7</v>
      </c>
      <c r="F262" s="55">
        <v>33</v>
      </c>
      <c r="G262" s="55">
        <v>2.2000000000000002</v>
      </c>
      <c r="H262" s="55">
        <v>25</v>
      </c>
      <c r="I262" s="54">
        <v>1</v>
      </c>
      <c r="J262" s="55"/>
      <c r="K262" s="54">
        <v>14</v>
      </c>
      <c r="M262" s="5"/>
      <c r="N262" s="5"/>
      <c r="O262" s="5"/>
      <c r="P262" s="5"/>
      <c r="Q262" s="5"/>
      <c r="S262" s="6"/>
    </row>
    <row r="263" spans="2:19" ht="15.9">
      <c r="B263" s="134">
        <v>44</v>
      </c>
      <c r="C263" s="53">
        <v>259</v>
      </c>
      <c r="D263" s="55">
        <v>8</v>
      </c>
      <c r="E263" s="55">
        <v>14</v>
      </c>
      <c r="F263" s="55">
        <v>3.5</v>
      </c>
      <c r="G263" s="55">
        <v>2.75</v>
      </c>
      <c r="H263" s="55">
        <v>20</v>
      </c>
      <c r="I263" s="54">
        <v>4</v>
      </c>
      <c r="J263" s="55"/>
      <c r="K263" s="54">
        <v>9</v>
      </c>
      <c r="M263" s="5"/>
      <c r="N263" s="5"/>
      <c r="O263" s="5"/>
      <c r="P263" s="5"/>
      <c r="Q263" s="5"/>
      <c r="S263" s="6"/>
    </row>
    <row r="264" spans="2:19" ht="15.9">
      <c r="B264" s="134">
        <v>44</v>
      </c>
      <c r="C264" s="53">
        <v>260</v>
      </c>
      <c r="D264" s="55">
        <v>4</v>
      </c>
      <c r="E264" s="55">
        <v>10</v>
      </c>
      <c r="F264" s="55">
        <v>12</v>
      </c>
      <c r="G264" s="55">
        <v>1.625</v>
      </c>
      <c r="H264" s="55">
        <v>3</v>
      </c>
      <c r="I264" s="54">
        <v>4</v>
      </c>
      <c r="J264" s="55"/>
      <c r="K264" s="54">
        <v>7</v>
      </c>
      <c r="M264" s="5"/>
      <c r="N264" s="5"/>
      <c r="O264" s="5"/>
      <c r="P264" s="5"/>
      <c r="Q264" s="5"/>
      <c r="S264" s="6"/>
    </row>
    <row r="265" spans="2:19" ht="15.9">
      <c r="B265" s="134">
        <v>44</v>
      </c>
      <c r="C265" s="53">
        <v>261</v>
      </c>
      <c r="D265" s="55">
        <v>5</v>
      </c>
      <c r="E265" s="55">
        <v>20</v>
      </c>
      <c r="F265" s="55">
        <v>1.75</v>
      </c>
      <c r="G265" s="55">
        <v>6</v>
      </c>
      <c r="H265" s="55">
        <v>16</v>
      </c>
      <c r="I265" s="54">
        <v>3</v>
      </c>
      <c r="J265" s="55"/>
      <c r="K265" s="54">
        <v>13</v>
      </c>
      <c r="M265" s="5"/>
      <c r="N265" s="5"/>
      <c r="O265" s="5"/>
      <c r="P265" s="5"/>
      <c r="Q265" s="5"/>
      <c r="S265" s="6"/>
    </row>
    <row r="266" spans="2:19" ht="15.9">
      <c r="B266" s="134">
        <v>44</v>
      </c>
      <c r="C266" s="53">
        <v>262</v>
      </c>
      <c r="D266" s="55">
        <v>4.5</v>
      </c>
      <c r="E266" s="55">
        <v>7</v>
      </c>
      <c r="F266" s="55">
        <v>1.75</v>
      </c>
      <c r="G266" s="55">
        <v>7.5</v>
      </c>
      <c r="H266" s="55">
        <v>22</v>
      </c>
      <c r="I266" s="54">
        <v>3</v>
      </c>
      <c r="J266" s="55"/>
      <c r="K266" s="54">
        <v>11</v>
      </c>
      <c r="M266" s="5"/>
      <c r="N266" s="5"/>
      <c r="O266" s="5"/>
      <c r="P266" s="5"/>
      <c r="Q266" s="5"/>
      <c r="S266" s="6"/>
    </row>
    <row r="267" spans="2:19" ht="15.9">
      <c r="B267" s="134">
        <v>44</v>
      </c>
      <c r="C267" s="53">
        <v>263</v>
      </c>
      <c r="D267" s="55">
        <v>5</v>
      </c>
      <c r="E267" s="55">
        <v>1.875</v>
      </c>
      <c r="F267" s="55">
        <v>9</v>
      </c>
      <c r="G267" s="55">
        <v>3.5</v>
      </c>
      <c r="H267" s="55">
        <v>40</v>
      </c>
      <c r="I267" s="54">
        <v>2</v>
      </c>
      <c r="J267" s="55"/>
      <c r="K267" s="54">
        <v>12</v>
      </c>
      <c r="M267" s="5"/>
      <c r="N267" s="5"/>
      <c r="O267" s="5"/>
      <c r="P267" s="5"/>
      <c r="Q267" s="5"/>
      <c r="S267" s="6"/>
    </row>
    <row r="268" spans="2:19" ht="15.9">
      <c r="B268" s="134">
        <v>44</v>
      </c>
      <c r="C268" s="53">
        <v>264</v>
      </c>
      <c r="D268" s="55">
        <v>20</v>
      </c>
      <c r="E268" s="55">
        <v>12</v>
      </c>
      <c r="F268" s="55">
        <v>4</v>
      </c>
      <c r="G268" s="55">
        <v>5</v>
      </c>
      <c r="H268" s="55">
        <v>20</v>
      </c>
      <c r="I268" s="54">
        <v>3</v>
      </c>
      <c r="J268" s="55"/>
      <c r="K268" s="54">
        <v>16</v>
      </c>
      <c r="M268" s="5"/>
      <c r="N268" s="5"/>
      <c r="O268" s="5"/>
      <c r="P268" s="5"/>
      <c r="Q268" s="5"/>
      <c r="S268" s="6"/>
    </row>
    <row r="269" spans="2:19" ht="15.9">
      <c r="B269" s="134">
        <v>45</v>
      </c>
      <c r="C269" s="53">
        <v>265</v>
      </c>
      <c r="D269" s="55">
        <v>2.25</v>
      </c>
      <c r="E269" s="55">
        <v>1.875</v>
      </c>
      <c r="F269" s="55">
        <v>10</v>
      </c>
      <c r="G269" s="55">
        <v>6</v>
      </c>
      <c r="H269" s="55">
        <v>7</v>
      </c>
      <c r="I269" s="54">
        <v>2</v>
      </c>
      <c r="J269" s="55"/>
      <c r="K269" s="54">
        <v>8</v>
      </c>
      <c r="M269" s="5"/>
      <c r="N269" s="5"/>
      <c r="O269" s="5"/>
      <c r="P269" s="5"/>
      <c r="Q269" s="5"/>
      <c r="S269" s="6"/>
    </row>
    <row r="270" spans="2:19" ht="15.9">
      <c r="B270" s="134">
        <v>45</v>
      </c>
      <c r="C270" s="53">
        <v>266</v>
      </c>
      <c r="D270" s="55">
        <v>16</v>
      </c>
      <c r="E270" s="55">
        <v>10</v>
      </c>
      <c r="F270" s="55">
        <v>11</v>
      </c>
      <c r="G270" s="55">
        <v>14</v>
      </c>
      <c r="H270" s="55">
        <v>3.3333333333333335</v>
      </c>
      <c r="I270" s="54">
        <v>5</v>
      </c>
      <c r="J270" s="55"/>
      <c r="K270" s="54">
        <v>16</v>
      </c>
      <c r="M270" s="5"/>
      <c r="N270" s="5"/>
      <c r="O270" s="5"/>
      <c r="P270" s="5"/>
      <c r="Q270" s="5"/>
      <c r="S270" s="6"/>
    </row>
    <row r="271" spans="2:19" ht="15.9">
      <c r="B271" s="134">
        <v>45</v>
      </c>
      <c r="C271" s="53">
        <v>267</v>
      </c>
      <c r="D271" s="55">
        <v>22</v>
      </c>
      <c r="E271" s="55">
        <v>33</v>
      </c>
      <c r="F271" s="55">
        <v>28</v>
      </c>
      <c r="G271" s="55">
        <v>6</v>
      </c>
      <c r="H271" s="55">
        <v>8</v>
      </c>
      <c r="I271" s="54">
        <v>6</v>
      </c>
      <c r="J271" s="55">
        <v>3</v>
      </c>
      <c r="K271" s="54">
        <v>18</v>
      </c>
      <c r="M271" s="5"/>
      <c r="N271" s="5"/>
      <c r="O271" s="5"/>
      <c r="P271" s="5"/>
      <c r="Q271" s="5"/>
      <c r="S271" s="6"/>
    </row>
    <row r="272" spans="2:19" ht="15.9">
      <c r="B272" s="134">
        <v>45</v>
      </c>
      <c r="C272" s="53">
        <v>268</v>
      </c>
      <c r="D272" s="55">
        <v>0.66666666666666663</v>
      </c>
      <c r="E272" s="55">
        <v>9</v>
      </c>
      <c r="F272" s="55">
        <v>8</v>
      </c>
      <c r="G272" s="55">
        <v>4</v>
      </c>
      <c r="H272" s="55">
        <v>12</v>
      </c>
      <c r="I272" s="54">
        <v>1</v>
      </c>
      <c r="J272" s="55"/>
      <c r="K272" s="54">
        <v>7</v>
      </c>
      <c r="M272" s="5"/>
      <c r="N272" s="5"/>
      <c r="O272" s="5"/>
      <c r="P272" s="5"/>
      <c r="Q272" s="5"/>
      <c r="S272" s="6"/>
    </row>
    <row r="273" spans="2:19" ht="15.9">
      <c r="B273" s="134">
        <v>45</v>
      </c>
      <c r="C273" s="53">
        <v>269</v>
      </c>
      <c r="D273" s="55">
        <v>2</v>
      </c>
      <c r="E273" s="55">
        <v>5</v>
      </c>
      <c r="F273" s="55">
        <v>3.5</v>
      </c>
      <c r="G273" s="55">
        <v>6</v>
      </c>
      <c r="H273" s="55">
        <v>10</v>
      </c>
      <c r="I273" s="54">
        <v>1</v>
      </c>
      <c r="J273" s="55"/>
      <c r="K273" s="54">
        <v>11</v>
      </c>
      <c r="M273" s="5"/>
      <c r="N273" s="5"/>
      <c r="O273" s="5"/>
      <c r="P273" s="5"/>
      <c r="Q273" s="5"/>
      <c r="S273" s="6"/>
    </row>
    <row r="274" spans="2:19" ht="15.9">
      <c r="B274" s="134">
        <v>45</v>
      </c>
      <c r="C274" s="53">
        <v>270</v>
      </c>
      <c r="D274" s="55">
        <v>1</v>
      </c>
      <c r="E274" s="55">
        <v>1.2</v>
      </c>
      <c r="F274" s="55">
        <v>12</v>
      </c>
      <c r="G274" s="55">
        <v>14</v>
      </c>
      <c r="H274" s="55">
        <v>33</v>
      </c>
      <c r="I274" s="54">
        <v>1</v>
      </c>
      <c r="J274" s="55"/>
      <c r="K274" s="54">
        <v>15</v>
      </c>
      <c r="M274" s="5"/>
      <c r="N274" s="5"/>
      <c r="O274" s="5"/>
      <c r="P274" s="5"/>
      <c r="Q274" s="5"/>
      <c r="S274" s="6"/>
    </row>
    <row r="275" spans="2:19" ht="15.9">
      <c r="B275" s="134">
        <v>46</v>
      </c>
      <c r="C275" s="53">
        <v>271</v>
      </c>
      <c r="D275" s="55">
        <v>8</v>
      </c>
      <c r="E275" s="55">
        <v>25</v>
      </c>
      <c r="F275" s="55">
        <v>33</v>
      </c>
      <c r="G275" s="55">
        <v>12</v>
      </c>
      <c r="H275" s="55">
        <v>9</v>
      </c>
      <c r="I275" s="54">
        <v>8</v>
      </c>
      <c r="J275" s="55">
        <v>4</v>
      </c>
      <c r="K275" s="54">
        <v>23</v>
      </c>
      <c r="M275" s="5"/>
      <c r="N275" s="5"/>
      <c r="O275" s="5"/>
      <c r="P275" s="5"/>
      <c r="Q275" s="5"/>
      <c r="S275" s="6"/>
    </row>
    <row r="276" spans="2:19" ht="15.9">
      <c r="B276" s="134">
        <v>46</v>
      </c>
      <c r="C276" s="53">
        <v>272</v>
      </c>
      <c r="D276" s="55">
        <v>1.375</v>
      </c>
      <c r="E276" s="55">
        <v>8</v>
      </c>
      <c r="F276" s="55">
        <v>1.2</v>
      </c>
      <c r="G276" s="55">
        <v>16</v>
      </c>
      <c r="H276" s="55">
        <v>14</v>
      </c>
      <c r="I276" s="54">
        <v>3</v>
      </c>
      <c r="J276" s="55"/>
      <c r="K276" s="54">
        <v>7</v>
      </c>
      <c r="M276" s="5"/>
      <c r="N276" s="5"/>
      <c r="O276" s="5"/>
      <c r="P276" s="5"/>
      <c r="Q276" s="5"/>
      <c r="S276" s="6"/>
    </row>
    <row r="277" spans="2:19" ht="15.9">
      <c r="B277" s="134">
        <v>46</v>
      </c>
      <c r="C277" s="53">
        <v>273</v>
      </c>
      <c r="D277" s="55">
        <v>3.5</v>
      </c>
      <c r="E277" s="55">
        <v>12</v>
      </c>
      <c r="F277" s="55">
        <v>2.5</v>
      </c>
      <c r="G277" s="55">
        <v>4.5</v>
      </c>
      <c r="H277" s="55">
        <v>6</v>
      </c>
      <c r="I277" s="54">
        <v>3</v>
      </c>
      <c r="J277" s="55"/>
      <c r="K277" s="54">
        <v>7</v>
      </c>
      <c r="M277" s="5"/>
      <c r="N277" s="5"/>
      <c r="O277" s="5"/>
      <c r="P277" s="5"/>
      <c r="Q277" s="5"/>
      <c r="S277" s="6"/>
    </row>
    <row r="278" spans="2:19" ht="15.9">
      <c r="B278" s="134">
        <v>46</v>
      </c>
      <c r="C278" s="53">
        <v>274</v>
      </c>
      <c r="D278" s="55">
        <v>16</v>
      </c>
      <c r="E278" s="55">
        <v>16</v>
      </c>
      <c r="F278" s="55">
        <v>16</v>
      </c>
      <c r="G278" s="55">
        <v>3</v>
      </c>
      <c r="H278" s="55">
        <v>3.25</v>
      </c>
      <c r="I278" s="54">
        <v>4</v>
      </c>
      <c r="J278" s="55"/>
      <c r="K278" s="54">
        <v>19</v>
      </c>
      <c r="M278" s="5"/>
      <c r="N278" s="5"/>
      <c r="O278" s="5"/>
      <c r="P278" s="5"/>
      <c r="Q278" s="5"/>
      <c r="S278" s="6"/>
    </row>
    <row r="279" spans="2:19" ht="15.9">
      <c r="B279" s="134">
        <v>46</v>
      </c>
      <c r="C279" s="53">
        <v>275</v>
      </c>
      <c r="D279" s="55">
        <v>10</v>
      </c>
      <c r="E279" s="55">
        <v>3.5</v>
      </c>
      <c r="F279" s="55">
        <v>2.75</v>
      </c>
      <c r="G279" s="55">
        <v>12</v>
      </c>
      <c r="H279" s="55">
        <v>20</v>
      </c>
      <c r="I279" s="54">
        <v>3</v>
      </c>
      <c r="J279" s="55"/>
      <c r="K279" s="54">
        <v>11</v>
      </c>
      <c r="M279" s="5"/>
      <c r="N279" s="5"/>
      <c r="O279" s="5"/>
      <c r="P279" s="5"/>
      <c r="Q279" s="5"/>
      <c r="S279" s="6"/>
    </row>
    <row r="280" spans="2:19" ht="15.9">
      <c r="B280" s="134">
        <v>46</v>
      </c>
      <c r="C280" s="53">
        <v>276</v>
      </c>
      <c r="D280" s="55">
        <v>0.90909090909090906</v>
      </c>
      <c r="E280" s="55">
        <v>1.5</v>
      </c>
      <c r="F280" s="55">
        <v>7</v>
      </c>
      <c r="G280" s="55">
        <v>25</v>
      </c>
      <c r="H280" s="55">
        <v>14</v>
      </c>
      <c r="I280" s="54">
        <v>1</v>
      </c>
      <c r="J280" s="55"/>
      <c r="K280" s="54">
        <v>13</v>
      </c>
      <c r="M280" s="5"/>
      <c r="N280" s="5"/>
      <c r="O280" s="5"/>
      <c r="P280" s="5"/>
      <c r="Q280" s="5"/>
      <c r="S280" s="6"/>
    </row>
    <row r="281" spans="2:19" ht="15.9">
      <c r="B281" s="134">
        <v>47</v>
      </c>
      <c r="C281" s="53">
        <v>277</v>
      </c>
      <c r="D281" s="55">
        <v>2.25</v>
      </c>
      <c r="E281" s="55">
        <v>4</v>
      </c>
      <c r="F281" s="55">
        <v>1.5</v>
      </c>
      <c r="G281" s="55">
        <v>7.5</v>
      </c>
      <c r="H281" s="55">
        <v>25</v>
      </c>
      <c r="I281" s="54">
        <v>3</v>
      </c>
      <c r="J281" s="55"/>
      <c r="K281" s="54">
        <v>11</v>
      </c>
      <c r="M281" s="5"/>
      <c r="N281" s="5"/>
      <c r="O281" s="5"/>
      <c r="P281" s="5"/>
      <c r="Q281" s="5"/>
      <c r="S281" s="6"/>
    </row>
    <row r="282" spans="2:19" ht="15.9">
      <c r="B282" s="134">
        <v>47</v>
      </c>
      <c r="C282" s="53">
        <v>278</v>
      </c>
      <c r="D282" s="55">
        <v>2</v>
      </c>
      <c r="E282" s="55">
        <v>8</v>
      </c>
      <c r="F282" s="55">
        <v>4.5</v>
      </c>
      <c r="G282" s="55">
        <v>6</v>
      </c>
      <c r="H282" s="55">
        <v>11</v>
      </c>
      <c r="I282" s="54">
        <v>1</v>
      </c>
      <c r="J282" s="55"/>
      <c r="K282" s="54">
        <v>11</v>
      </c>
      <c r="M282" s="5"/>
      <c r="N282" s="5"/>
      <c r="O282" s="5"/>
      <c r="P282" s="5"/>
      <c r="Q282" s="5"/>
      <c r="S282" s="6"/>
    </row>
    <row r="283" spans="2:19" ht="15.9">
      <c r="B283" s="134">
        <v>47</v>
      </c>
      <c r="C283" s="53">
        <v>279</v>
      </c>
      <c r="D283" s="55">
        <v>3.5</v>
      </c>
      <c r="E283" s="55">
        <v>10</v>
      </c>
      <c r="F283" s="55">
        <v>8</v>
      </c>
      <c r="G283" s="55">
        <v>9</v>
      </c>
      <c r="H283" s="55">
        <v>10</v>
      </c>
      <c r="I283" s="54">
        <v>1</v>
      </c>
      <c r="J283" s="55"/>
      <c r="K283" s="54">
        <v>12</v>
      </c>
      <c r="M283" s="5"/>
      <c r="N283" s="5"/>
      <c r="O283" s="5"/>
      <c r="P283" s="5"/>
      <c r="Q283" s="5"/>
      <c r="S283" s="6"/>
    </row>
    <row r="284" spans="2:19" ht="15.9">
      <c r="B284" s="134">
        <v>47</v>
      </c>
      <c r="C284" s="53">
        <v>280</v>
      </c>
      <c r="D284" s="53">
        <v>5</v>
      </c>
      <c r="E284" s="55">
        <v>10</v>
      </c>
      <c r="F284" s="55">
        <v>7</v>
      </c>
      <c r="G284" s="55">
        <v>1.625</v>
      </c>
      <c r="H284" s="55">
        <v>5</v>
      </c>
      <c r="I284" s="54">
        <v>4</v>
      </c>
      <c r="J284" s="55"/>
      <c r="K284" s="54">
        <v>10</v>
      </c>
      <c r="M284" s="5"/>
      <c r="N284" s="5"/>
      <c r="O284" s="5"/>
      <c r="P284" s="5"/>
      <c r="Q284" s="5"/>
      <c r="S284" s="6"/>
    </row>
    <row r="285" spans="2:19" ht="15.9">
      <c r="B285" s="134">
        <v>47</v>
      </c>
      <c r="C285" s="53">
        <v>281</v>
      </c>
      <c r="D285" s="55">
        <v>1.875</v>
      </c>
      <c r="E285" s="55">
        <v>6</v>
      </c>
      <c r="F285" s="55">
        <v>4.5</v>
      </c>
      <c r="G285" s="55">
        <v>14</v>
      </c>
      <c r="H285" s="55">
        <v>16</v>
      </c>
      <c r="I285" s="54">
        <v>7</v>
      </c>
      <c r="J285" s="55">
        <v>2.25</v>
      </c>
      <c r="K285" s="54">
        <v>11</v>
      </c>
      <c r="M285" s="5"/>
      <c r="N285" s="5"/>
      <c r="O285" s="5"/>
      <c r="P285" s="5"/>
      <c r="Q285" s="5"/>
      <c r="S285" s="6"/>
    </row>
    <row r="286" spans="2:19" ht="15.9">
      <c r="B286" s="134">
        <v>47</v>
      </c>
      <c r="C286" s="53">
        <v>282</v>
      </c>
      <c r="D286" s="55">
        <v>4</v>
      </c>
      <c r="E286" s="55">
        <v>6</v>
      </c>
      <c r="F286" s="55">
        <v>1.625</v>
      </c>
      <c r="G286" s="55">
        <v>25</v>
      </c>
      <c r="H286" s="55">
        <v>16</v>
      </c>
      <c r="I286" s="54">
        <v>3</v>
      </c>
      <c r="J286" s="55"/>
      <c r="K286" s="54">
        <v>11</v>
      </c>
      <c r="M286" s="5"/>
      <c r="N286" s="5"/>
      <c r="O286" s="5"/>
      <c r="P286" s="5"/>
      <c r="Q286" s="5"/>
      <c r="S286" s="6"/>
    </row>
    <row r="287" spans="2:19" ht="15.9">
      <c r="B287" s="134">
        <v>48</v>
      </c>
      <c r="C287" s="53">
        <v>283</v>
      </c>
      <c r="D287" s="55">
        <v>1.625</v>
      </c>
      <c r="E287" s="55">
        <v>14</v>
      </c>
      <c r="F287" s="55">
        <v>1.75</v>
      </c>
      <c r="G287" s="55">
        <v>9</v>
      </c>
      <c r="H287" s="55">
        <v>50</v>
      </c>
      <c r="I287" s="54">
        <v>1</v>
      </c>
      <c r="J287" s="55"/>
      <c r="K287" s="54">
        <v>6</v>
      </c>
      <c r="M287" s="5"/>
      <c r="N287" s="5"/>
      <c r="O287" s="5"/>
      <c r="P287" s="5"/>
      <c r="Q287" s="5"/>
      <c r="S287" s="6"/>
    </row>
    <row r="288" spans="2:19" ht="15.9">
      <c r="B288" s="134">
        <v>48</v>
      </c>
      <c r="C288" s="53">
        <v>284</v>
      </c>
      <c r="D288" s="55">
        <v>1.875</v>
      </c>
      <c r="E288" s="55">
        <v>7</v>
      </c>
      <c r="F288" s="55">
        <v>25</v>
      </c>
      <c r="G288" s="55">
        <v>4</v>
      </c>
      <c r="H288" s="55">
        <v>3.5</v>
      </c>
      <c r="I288" s="54">
        <v>1</v>
      </c>
      <c r="J288" s="55"/>
      <c r="K288" s="54">
        <v>11</v>
      </c>
      <c r="M288" s="5"/>
      <c r="N288" s="5"/>
      <c r="O288" s="5"/>
      <c r="P288" s="5"/>
      <c r="Q288" s="5"/>
      <c r="S288" s="6"/>
    </row>
    <row r="289" spans="2:19" ht="15.9">
      <c r="B289" s="134">
        <v>48</v>
      </c>
      <c r="C289" s="53">
        <v>285</v>
      </c>
      <c r="D289" s="55">
        <v>4</v>
      </c>
      <c r="E289" s="55">
        <v>10</v>
      </c>
      <c r="F289" s="55">
        <v>11</v>
      </c>
      <c r="G289" s="55">
        <v>14</v>
      </c>
      <c r="H289" s="55">
        <v>12</v>
      </c>
      <c r="I289" s="54">
        <v>1</v>
      </c>
      <c r="J289" s="55"/>
      <c r="K289" s="54">
        <v>14</v>
      </c>
      <c r="M289" s="5"/>
      <c r="N289" s="5"/>
      <c r="O289" s="5"/>
      <c r="P289" s="5"/>
      <c r="Q289" s="5"/>
      <c r="S289" s="6"/>
    </row>
    <row r="290" spans="2:19" ht="15.9">
      <c r="B290" s="134">
        <v>48</v>
      </c>
      <c r="C290" s="53">
        <v>286</v>
      </c>
      <c r="D290" s="55">
        <v>2</v>
      </c>
      <c r="E290" s="55">
        <v>4.5</v>
      </c>
      <c r="F290" s="55">
        <v>10</v>
      </c>
      <c r="G290" s="55">
        <v>6</v>
      </c>
      <c r="H290" s="55">
        <v>22</v>
      </c>
      <c r="I290" s="54">
        <v>1</v>
      </c>
      <c r="J290" s="55"/>
      <c r="K290" s="54">
        <v>10</v>
      </c>
      <c r="M290" s="5"/>
      <c r="N290" s="5"/>
      <c r="O290" s="5"/>
      <c r="P290" s="5"/>
      <c r="Q290" s="5"/>
      <c r="S290" s="6"/>
    </row>
    <row r="291" spans="2:19" ht="15.9">
      <c r="B291" s="134">
        <v>48</v>
      </c>
      <c r="C291" s="53">
        <v>287</v>
      </c>
      <c r="D291" s="55">
        <v>16</v>
      </c>
      <c r="E291" s="55">
        <v>4</v>
      </c>
      <c r="F291" s="55">
        <v>3.5</v>
      </c>
      <c r="G291" s="55">
        <v>6</v>
      </c>
      <c r="H291" s="55">
        <v>5.5</v>
      </c>
      <c r="I291" s="54">
        <v>3</v>
      </c>
      <c r="J291" s="55"/>
      <c r="K291" s="54">
        <v>9</v>
      </c>
      <c r="M291" s="5"/>
      <c r="N291" s="5"/>
      <c r="O291" s="5"/>
      <c r="P291" s="5"/>
      <c r="Q291" s="5"/>
      <c r="S291" s="6"/>
    </row>
    <row r="292" spans="2:19" ht="15.9">
      <c r="B292" s="134">
        <v>48</v>
      </c>
      <c r="C292" s="53">
        <v>288</v>
      </c>
      <c r="D292" s="55">
        <v>25</v>
      </c>
      <c r="E292" s="55">
        <v>25</v>
      </c>
      <c r="F292" s="55">
        <v>3</v>
      </c>
      <c r="G292" s="55">
        <v>6</v>
      </c>
      <c r="H292" s="55">
        <v>5</v>
      </c>
      <c r="I292" s="54">
        <v>10</v>
      </c>
      <c r="J292" s="55">
        <v>2</v>
      </c>
      <c r="K292" s="54">
        <v>10</v>
      </c>
      <c r="M292" s="5"/>
      <c r="N292" s="5"/>
      <c r="O292" s="5"/>
      <c r="P292" s="5"/>
      <c r="Q292" s="5"/>
      <c r="S292" s="6"/>
    </row>
    <row r="293" spans="2:19" ht="15.9">
      <c r="B293" s="134">
        <v>49</v>
      </c>
      <c r="C293" s="53">
        <v>289</v>
      </c>
      <c r="D293" s="55">
        <v>1.1000000000000001</v>
      </c>
      <c r="E293" s="55">
        <v>12</v>
      </c>
      <c r="F293" s="55">
        <v>1.875</v>
      </c>
      <c r="G293" s="55">
        <v>5</v>
      </c>
      <c r="H293" s="55">
        <v>33</v>
      </c>
      <c r="I293" s="54">
        <v>1</v>
      </c>
      <c r="J293" s="55"/>
      <c r="K293" s="54">
        <v>9</v>
      </c>
      <c r="M293" s="5"/>
      <c r="N293" s="5"/>
      <c r="O293" s="5"/>
      <c r="P293" s="5"/>
      <c r="Q293" s="5"/>
      <c r="S293" s="6"/>
    </row>
    <row r="294" spans="2:19" ht="15.9">
      <c r="B294" s="134">
        <v>49</v>
      </c>
      <c r="C294" s="53">
        <v>290</v>
      </c>
      <c r="D294" s="55">
        <v>1.875</v>
      </c>
      <c r="E294" s="55">
        <v>1.375</v>
      </c>
      <c r="F294" s="55">
        <v>2.75</v>
      </c>
      <c r="G294" s="55">
        <v>50</v>
      </c>
      <c r="H294" s="55">
        <v>50</v>
      </c>
      <c r="I294" s="54">
        <v>2</v>
      </c>
      <c r="J294" s="55"/>
      <c r="K294" s="54">
        <v>9</v>
      </c>
      <c r="M294" s="5"/>
      <c r="N294" s="5"/>
      <c r="O294" s="5"/>
      <c r="P294" s="5"/>
      <c r="Q294" s="5"/>
      <c r="S294" s="6"/>
    </row>
    <row r="295" spans="2:19" ht="15.9">
      <c r="B295" s="134">
        <v>49</v>
      </c>
      <c r="C295" s="53">
        <v>291</v>
      </c>
      <c r="D295" s="55">
        <v>2.75</v>
      </c>
      <c r="E295" s="55">
        <v>5</v>
      </c>
      <c r="F295" s="55">
        <v>0.72727272727272729</v>
      </c>
      <c r="G295" s="55">
        <v>100</v>
      </c>
      <c r="H295" s="55">
        <v>10</v>
      </c>
      <c r="I295" s="54">
        <v>3</v>
      </c>
      <c r="J295" s="55"/>
      <c r="K295" s="54">
        <v>7</v>
      </c>
      <c r="M295" s="5"/>
      <c r="N295" s="5"/>
      <c r="O295" s="5"/>
      <c r="P295" s="5"/>
      <c r="Q295" s="5"/>
      <c r="S295" s="6"/>
    </row>
    <row r="296" spans="2:19" ht="15.9">
      <c r="B296" s="134">
        <v>49</v>
      </c>
      <c r="C296" s="53">
        <v>292</v>
      </c>
      <c r="D296" s="55">
        <v>2.75</v>
      </c>
      <c r="E296" s="55">
        <v>5.5</v>
      </c>
      <c r="F296" s="55">
        <v>5</v>
      </c>
      <c r="G296" s="55">
        <v>8</v>
      </c>
      <c r="H296" s="55">
        <v>2.5</v>
      </c>
      <c r="I296" s="54">
        <v>5</v>
      </c>
      <c r="J296" s="55"/>
      <c r="K296" s="54">
        <v>8</v>
      </c>
      <c r="M296" s="5"/>
      <c r="N296" s="5"/>
      <c r="O296" s="5"/>
      <c r="P296" s="5"/>
      <c r="Q296" s="5"/>
      <c r="S296" s="6"/>
    </row>
    <row r="297" spans="2:19" ht="15.9">
      <c r="B297" s="134">
        <v>49</v>
      </c>
      <c r="C297" s="53">
        <v>293</v>
      </c>
      <c r="D297" s="55">
        <v>16</v>
      </c>
      <c r="E297" s="55">
        <v>7.5</v>
      </c>
      <c r="F297" s="55">
        <v>5.5</v>
      </c>
      <c r="G297" s="55">
        <v>4.5</v>
      </c>
      <c r="H297" s="55">
        <v>12</v>
      </c>
      <c r="I297" s="54">
        <v>4</v>
      </c>
      <c r="J297" s="55"/>
      <c r="K297" s="54">
        <v>13</v>
      </c>
      <c r="M297" s="5"/>
      <c r="N297" s="5"/>
      <c r="O297" s="5"/>
      <c r="P297" s="5"/>
      <c r="Q297" s="5"/>
      <c r="S297" s="6"/>
    </row>
    <row r="298" spans="2:19" ht="15.9">
      <c r="B298" s="134">
        <v>49</v>
      </c>
      <c r="C298" s="53">
        <v>294</v>
      </c>
      <c r="D298" s="55">
        <v>5</v>
      </c>
      <c r="E298" s="55">
        <v>8</v>
      </c>
      <c r="F298" s="55">
        <v>9</v>
      </c>
      <c r="G298" s="55">
        <v>7.5</v>
      </c>
      <c r="H298" s="55">
        <v>2</v>
      </c>
      <c r="I298" s="54">
        <v>5</v>
      </c>
      <c r="J298" s="55"/>
      <c r="K298" s="54">
        <v>12</v>
      </c>
      <c r="M298" s="5"/>
      <c r="N298" s="5"/>
      <c r="O298" s="5"/>
      <c r="P298" s="5"/>
      <c r="Q298" s="5"/>
      <c r="S298" s="6"/>
    </row>
    <row r="299" spans="2:19" ht="15.9">
      <c r="B299" s="134">
        <v>50</v>
      </c>
      <c r="C299" s="53">
        <v>295</v>
      </c>
      <c r="D299" s="55">
        <v>3.5</v>
      </c>
      <c r="E299" s="55">
        <v>20</v>
      </c>
      <c r="F299" s="55">
        <v>8</v>
      </c>
      <c r="G299" s="55">
        <v>12</v>
      </c>
      <c r="H299" s="55">
        <v>4.5</v>
      </c>
      <c r="I299" s="54">
        <v>1</v>
      </c>
      <c r="J299" s="55"/>
      <c r="K299" s="54">
        <v>19</v>
      </c>
      <c r="M299" s="5"/>
      <c r="N299" s="5"/>
      <c r="O299" s="5"/>
      <c r="P299" s="5"/>
      <c r="Q299" s="5"/>
      <c r="S299" s="6"/>
    </row>
    <row r="300" spans="2:19" ht="15.9">
      <c r="B300" s="134">
        <v>50</v>
      </c>
      <c r="C300" s="53">
        <v>296</v>
      </c>
      <c r="D300" s="55">
        <v>16</v>
      </c>
      <c r="E300" s="55">
        <v>20</v>
      </c>
      <c r="F300" s="55">
        <v>16</v>
      </c>
      <c r="G300" s="55">
        <v>9</v>
      </c>
      <c r="H300" s="55">
        <v>10</v>
      </c>
      <c r="I300" s="54">
        <v>9</v>
      </c>
      <c r="J300" s="55">
        <v>3.5</v>
      </c>
      <c r="K300" s="54">
        <v>23</v>
      </c>
      <c r="M300" s="5"/>
      <c r="N300" s="5"/>
      <c r="O300" s="5"/>
      <c r="P300" s="5"/>
      <c r="Q300" s="5"/>
      <c r="S300" s="6"/>
    </row>
    <row r="301" spans="2:19" ht="15.9">
      <c r="B301" s="134">
        <v>50</v>
      </c>
      <c r="C301" s="53">
        <v>297</v>
      </c>
      <c r="D301" s="55">
        <v>0.72727272727272729</v>
      </c>
      <c r="E301" s="55">
        <v>2.25</v>
      </c>
      <c r="F301" s="55">
        <v>14</v>
      </c>
      <c r="G301" s="55">
        <v>33</v>
      </c>
      <c r="H301" s="55">
        <v>7</v>
      </c>
      <c r="I301" s="54">
        <v>1</v>
      </c>
      <c r="J301" s="55"/>
      <c r="K301" s="54">
        <v>14</v>
      </c>
      <c r="M301" s="5"/>
      <c r="N301" s="5"/>
      <c r="O301" s="5"/>
      <c r="P301" s="5"/>
      <c r="Q301" s="5"/>
      <c r="S301" s="6"/>
    </row>
    <row r="302" spans="2:19" ht="15.9">
      <c r="B302" s="134">
        <v>50</v>
      </c>
      <c r="C302" s="53">
        <v>298</v>
      </c>
      <c r="D302" s="55">
        <v>16</v>
      </c>
      <c r="E302" s="55">
        <v>6.5</v>
      </c>
      <c r="F302" s="55">
        <v>12</v>
      </c>
      <c r="G302" s="55">
        <v>12</v>
      </c>
      <c r="H302" s="55">
        <v>25</v>
      </c>
      <c r="I302" s="54">
        <v>8</v>
      </c>
      <c r="J302" s="55">
        <v>4</v>
      </c>
      <c r="K302" s="54">
        <v>15</v>
      </c>
      <c r="M302" s="5"/>
      <c r="N302" s="5"/>
      <c r="O302" s="5"/>
      <c r="P302" s="5"/>
      <c r="Q302" s="5"/>
      <c r="S302" s="6"/>
    </row>
    <row r="303" spans="2:19" ht="15.9">
      <c r="B303" s="134">
        <v>50</v>
      </c>
      <c r="C303" s="53">
        <v>299</v>
      </c>
      <c r="D303" s="55">
        <v>10</v>
      </c>
      <c r="E303" s="55">
        <v>5</v>
      </c>
      <c r="F303" s="55">
        <v>11</v>
      </c>
      <c r="G303" s="55">
        <v>14</v>
      </c>
      <c r="H303" s="55">
        <v>20</v>
      </c>
      <c r="I303" s="54">
        <v>2</v>
      </c>
      <c r="J303" s="55"/>
      <c r="K303" s="54">
        <v>13</v>
      </c>
      <c r="M303" s="5"/>
      <c r="N303" s="5"/>
      <c r="O303" s="5"/>
      <c r="P303" s="5"/>
      <c r="Q303" s="5"/>
      <c r="S303" s="6"/>
    </row>
    <row r="304" spans="2:19" ht="15.9">
      <c r="B304" s="134">
        <v>50</v>
      </c>
      <c r="C304" s="53">
        <v>300</v>
      </c>
      <c r="D304" s="55">
        <v>7.5</v>
      </c>
      <c r="E304" s="55">
        <v>8</v>
      </c>
      <c r="F304" s="55">
        <v>6.5</v>
      </c>
      <c r="G304" s="55">
        <v>10</v>
      </c>
      <c r="H304" s="55">
        <v>6</v>
      </c>
      <c r="I304" s="54">
        <v>10</v>
      </c>
      <c r="J304" s="55">
        <v>4.5</v>
      </c>
      <c r="K304" s="54">
        <v>14</v>
      </c>
      <c r="M304" s="5"/>
      <c r="N304" s="5"/>
      <c r="O304" s="5"/>
      <c r="P304" s="5"/>
      <c r="Q304" s="5"/>
      <c r="S304" s="6"/>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sheetData>
  <mergeCells count="1">
    <mergeCell ref="C2:K2"/>
  </mergeCells>
  <conditionalFormatting sqref="S1:S1048576">
    <cfRule type="cellIs" dxfId="129" priority="1" operator="lessThan">
      <formula>0</formula>
    </cfRule>
    <cfRule type="cellIs" dxfId="128" priority="5" operator="greaterThan">
      <formula>0</formula>
    </cfRule>
    <cfRule type="cellIs" dxfId="127" priority="7" operator="greaterThan">
      <formula>0</formula>
    </cfRule>
  </conditionalFormatting>
  <conditionalFormatting sqref="S7">
    <cfRule type="cellIs" dxfId="126" priority="6" operator="greaterThan">
      <formula>0</formula>
    </cfRule>
  </conditionalFormatting>
  <conditionalFormatting sqref="S5:S26">
    <cfRule type="cellIs" dxfId="125" priority="4" operator="greaterThan">
      <formula>0</formula>
    </cfRule>
  </conditionalFormatting>
  <conditionalFormatting sqref="T5:T304">
    <cfRule type="cellIs" dxfId="124" priority="3" operator="greaterThan">
      <formula>0</formula>
    </cfRule>
  </conditionalFormatting>
  <conditionalFormatting sqref="T1:T1048576">
    <cfRule type="cellIs" dxfId="123" priority="2" operator="lessThan">
      <formula>0</formula>
    </cfRule>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60"/>
  <sheetViews>
    <sheetView showGridLines="0" topLeftCell="A360" zoomScale="75" zoomScaleNormal="80" zoomScalePageLayoutView="80" workbookViewId="0">
      <selection activeCell="T324" sqref="T324"/>
    </sheetView>
  </sheetViews>
  <sheetFormatPr defaultColWidth="11.3828125" defaultRowHeight="14.6" outlineLevelRow="2"/>
  <cols>
    <col min="1" max="1" width="8.3046875" customWidth="1"/>
    <col min="2" max="2" width="18.3828125" style="1" customWidth="1"/>
    <col min="3" max="3" width="14.84375" style="1" customWidth="1"/>
    <col min="4" max="4" width="28.69140625" style="1" customWidth="1"/>
    <col min="5" max="6" width="28.69140625" customWidth="1"/>
    <col min="7" max="7" width="28.69140625" style="51" customWidth="1"/>
    <col min="8" max="8" width="28.69140625" style="7" customWidth="1"/>
  </cols>
  <sheetData>
    <row r="1" spans="1:12" s="43" customFormat="1" ht="44.15" customHeight="1">
      <c r="A1" s="40"/>
      <c r="B1" s="241" t="s">
        <v>55</v>
      </c>
      <c r="C1" s="242"/>
      <c r="D1" s="245" t="s">
        <v>57</v>
      </c>
      <c r="E1" s="246"/>
      <c r="F1" s="246"/>
      <c r="G1" s="246"/>
      <c r="H1" s="246"/>
      <c r="I1" s="56"/>
      <c r="J1" s="56"/>
      <c r="K1" s="56"/>
      <c r="L1" s="56"/>
    </row>
    <row r="2" spans="1:12" s="38" customFormat="1" ht="21" customHeight="1">
      <c r="A2" s="41"/>
      <c r="B2" s="243" t="s">
        <v>56</v>
      </c>
      <c r="C2" s="244"/>
      <c r="D2" s="247"/>
      <c r="E2" s="248"/>
      <c r="F2" s="248"/>
      <c r="G2" s="248"/>
      <c r="H2" s="248"/>
      <c r="I2" s="57"/>
      <c r="J2" s="57"/>
      <c r="K2" s="57"/>
      <c r="L2" s="57"/>
    </row>
    <row r="3" spans="1:12" s="19" customFormat="1" ht="5.15" customHeight="1" thickBot="1">
      <c r="A3" s="17"/>
      <c r="C3" s="42"/>
      <c r="G3" s="50"/>
    </row>
    <row r="4" spans="1:12" ht="34" customHeight="1">
      <c r="B4" s="8"/>
      <c r="C4" s="8"/>
      <c r="D4" s="8"/>
    </row>
    <row r="5" spans="1:12" ht="24" customHeight="1">
      <c r="B5" s="58" t="s">
        <v>83</v>
      </c>
      <c r="C5" s="8"/>
      <c r="D5" s="8"/>
    </row>
    <row r="6" spans="1:12" ht="9" customHeight="1"/>
    <row r="7" spans="1:12" s="48" customFormat="1" ht="54" customHeight="1">
      <c r="B7" s="65" t="s">
        <v>81</v>
      </c>
      <c r="C7" s="65" t="s">
        <v>78</v>
      </c>
      <c r="D7" s="65" t="s">
        <v>23</v>
      </c>
      <c r="E7" s="65" t="s">
        <v>85</v>
      </c>
      <c r="F7" s="65" t="s">
        <v>187</v>
      </c>
      <c r="G7" s="65" t="s">
        <v>82</v>
      </c>
      <c r="H7" s="66" t="s">
        <v>188</v>
      </c>
    </row>
    <row r="8" spans="1:12" ht="17.149999999999999" hidden="1" customHeight="1" outlineLevel="2">
      <c r="B8" s="31">
        <v>41</v>
      </c>
      <c r="C8" s="33">
        <v>2</v>
      </c>
      <c r="D8" s="33">
        <v>3</v>
      </c>
      <c r="E8" s="45">
        <f>IF(C8=1,1,0)</f>
        <v>0</v>
      </c>
      <c r="F8" s="45"/>
      <c r="G8" s="52"/>
      <c r="H8" s="46"/>
    </row>
    <row r="9" spans="1:12" ht="14.15" hidden="1" customHeight="1" outlineLevel="2">
      <c r="B9" s="31">
        <v>89</v>
      </c>
      <c r="C9" s="33">
        <v>1</v>
      </c>
      <c r="D9" s="33">
        <v>3</v>
      </c>
      <c r="E9" s="45">
        <f>IF(C9=1,1,0)</f>
        <v>1</v>
      </c>
      <c r="F9" s="45"/>
      <c r="G9" s="52"/>
      <c r="H9" s="46"/>
    </row>
    <row r="10" spans="1:12" ht="16" hidden="1" customHeight="1" outlineLevel="2">
      <c r="B10" s="31">
        <v>57</v>
      </c>
      <c r="C10" s="33">
        <v>1</v>
      </c>
      <c r="D10" s="33">
        <v>3</v>
      </c>
      <c r="E10" s="45">
        <f>IF(C10=1,1,0)</f>
        <v>1</v>
      </c>
      <c r="F10" s="45"/>
      <c r="G10" s="52"/>
      <c r="H10" s="46"/>
    </row>
    <row r="11" spans="1:12" ht="18.45" outlineLevel="1" collapsed="1">
      <c r="B11" s="59"/>
      <c r="C11" s="60"/>
      <c r="D11" s="60" t="s">
        <v>21</v>
      </c>
      <c r="E11" s="61">
        <f>SUBTOTAL(9,E8:E10)</f>
        <v>2</v>
      </c>
      <c r="F11" s="105">
        <v>3</v>
      </c>
      <c r="G11" s="62">
        <v>3</v>
      </c>
      <c r="H11" s="81">
        <f t="shared" ref="H11:H59" si="0">E11/G11</f>
        <v>0.66666666666666663</v>
      </c>
    </row>
    <row r="12" spans="1:12" ht="15" hidden="1" customHeight="1" outlineLevel="2">
      <c r="B12" s="59">
        <v>29</v>
      </c>
      <c r="C12" s="60">
        <v>1</v>
      </c>
      <c r="D12" s="60">
        <v>4</v>
      </c>
      <c r="E12" s="61">
        <f>IF(C12=1,1,0)</f>
        <v>1</v>
      </c>
      <c r="F12" s="61"/>
      <c r="G12" s="62"/>
      <c r="H12" s="81"/>
    </row>
    <row r="13" spans="1:12" ht="15" hidden="1" customHeight="1" outlineLevel="2">
      <c r="B13" s="59">
        <v>18</v>
      </c>
      <c r="C13" s="60">
        <v>2</v>
      </c>
      <c r="D13" s="60">
        <v>4</v>
      </c>
      <c r="E13" s="61">
        <f>IF(C13=1,1,0)</f>
        <v>0</v>
      </c>
      <c r="F13" s="61"/>
      <c r="G13" s="62"/>
      <c r="H13" s="81"/>
    </row>
    <row r="14" spans="1:12" ht="15" hidden="1" customHeight="1" outlineLevel="2">
      <c r="B14" s="59">
        <v>59</v>
      </c>
      <c r="C14" s="60">
        <v>2</v>
      </c>
      <c r="D14" s="60">
        <v>4</v>
      </c>
      <c r="E14" s="61">
        <f>IF(C14=1,1,0)</f>
        <v>0</v>
      </c>
      <c r="F14" s="61"/>
      <c r="G14" s="62"/>
      <c r="H14" s="81"/>
    </row>
    <row r="15" spans="1:12" ht="15" hidden="1" customHeight="1" outlineLevel="2">
      <c r="B15" s="59">
        <v>123</v>
      </c>
      <c r="C15" s="60">
        <v>1</v>
      </c>
      <c r="D15" s="60">
        <v>4</v>
      </c>
      <c r="E15" s="61">
        <f>IF(C15=1,1,0)</f>
        <v>1</v>
      </c>
      <c r="F15" s="61"/>
      <c r="G15" s="62"/>
      <c r="H15" s="81"/>
    </row>
    <row r="16" spans="1:12" ht="15" hidden="1" customHeight="1" outlineLevel="2">
      <c r="B16" s="59">
        <v>91</v>
      </c>
      <c r="C16" s="60">
        <v>1</v>
      </c>
      <c r="D16" s="60">
        <v>4</v>
      </c>
      <c r="E16" s="61">
        <f>IF(C16=1,1,0)</f>
        <v>1</v>
      </c>
      <c r="F16" s="61"/>
      <c r="G16" s="62"/>
      <c r="H16" s="81"/>
    </row>
    <row r="17" spans="2:8" ht="18.45" outlineLevel="1" collapsed="1">
      <c r="B17" s="59"/>
      <c r="C17" s="60"/>
      <c r="D17" s="60" t="s">
        <v>20</v>
      </c>
      <c r="E17" s="61">
        <f>SUBTOTAL(9,E12:E16)</f>
        <v>3</v>
      </c>
      <c r="F17" s="78">
        <v>4</v>
      </c>
      <c r="G17" s="62">
        <v>5</v>
      </c>
      <c r="H17" s="81">
        <f t="shared" si="0"/>
        <v>0.6</v>
      </c>
    </row>
    <row r="18" spans="2:8" ht="15" hidden="1" customHeight="1" outlineLevel="2">
      <c r="B18" s="59">
        <v>21</v>
      </c>
      <c r="C18" s="60">
        <v>3</v>
      </c>
      <c r="D18" s="60">
        <v>5</v>
      </c>
      <c r="E18" s="61">
        <f t="shared" ref="E18:E30" si="1">IF(C18=1,1,0)</f>
        <v>0</v>
      </c>
      <c r="F18" s="61"/>
      <c r="G18" s="62"/>
      <c r="H18" s="81"/>
    </row>
    <row r="19" spans="2:8" ht="15" hidden="1" customHeight="1" outlineLevel="2">
      <c r="B19" s="59">
        <v>19</v>
      </c>
      <c r="C19" s="60">
        <v>1</v>
      </c>
      <c r="D19" s="60">
        <v>5</v>
      </c>
      <c r="E19" s="61">
        <f t="shared" si="1"/>
        <v>1</v>
      </c>
      <c r="F19" s="61"/>
      <c r="G19" s="62"/>
      <c r="H19" s="81"/>
    </row>
    <row r="20" spans="2:8" ht="15" hidden="1" customHeight="1" outlineLevel="2">
      <c r="B20" s="59">
        <v>72</v>
      </c>
      <c r="C20" s="60">
        <v>2</v>
      </c>
      <c r="D20" s="60">
        <v>5</v>
      </c>
      <c r="E20" s="61">
        <f t="shared" si="1"/>
        <v>0</v>
      </c>
      <c r="F20" s="61"/>
      <c r="G20" s="62"/>
      <c r="H20" s="81"/>
    </row>
    <row r="21" spans="2:8" ht="15" hidden="1" customHeight="1" outlineLevel="2">
      <c r="B21" s="59">
        <v>131</v>
      </c>
      <c r="C21" s="60">
        <v>1</v>
      </c>
      <c r="D21" s="60">
        <v>5</v>
      </c>
      <c r="E21" s="61">
        <f t="shared" si="1"/>
        <v>1</v>
      </c>
      <c r="F21" s="61"/>
      <c r="G21" s="62"/>
      <c r="H21" s="81"/>
    </row>
    <row r="22" spans="2:8" ht="15" hidden="1" customHeight="1" outlineLevel="2">
      <c r="B22" s="59">
        <v>247</v>
      </c>
      <c r="C22" s="60">
        <v>5</v>
      </c>
      <c r="D22" s="60">
        <v>5</v>
      </c>
      <c r="E22" s="61">
        <f t="shared" si="1"/>
        <v>0</v>
      </c>
      <c r="F22" s="61"/>
      <c r="G22" s="62"/>
      <c r="H22" s="81"/>
    </row>
    <row r="23" spans="2:8" ht="15" hidden="1" customHeight="1" outlineLevel="2">
      <c r="B23" s="59">
        <v>82</v>
      </c>
      <c r="C23" s="60">
        <v>1</v>
      </c>
      <c r="D23" s="60">
        <v>5</v>
      </c>
      <c r="E23" s="61">
        <f t="shared" si="1"/>
        <v>1</v>
      </c>
      <c r="F23" s="61"/>
      <c r="G23" s="62"/>
      <c r="H23" s="81"/>
    </row>
    <row r="24" spans="2:8" ht="15" hidden="1" customHeight="1" outlineLevel="2">
      <c r="B24" s="59">
        <v>103</v>
      </c>
      <c r="C24" s="60">
        <v>2</v>
      </c>
      <c r="D24" s="60">
        <v>5</v>
      </c>
      <c r="E24" s="61">
        <f t="shared" si="1"/>
        <v>0</v>
      </c>
      <c r="F24" s="61"/>
      <c r="G24" s="62"/>
      <c r="H24" s="81"/>
    </row>
    <row r="25" spans="2:8" ht="15" hidden="1" customHeight="1" outlineLevel="2">
      <c r="B25" s="59">
        <v>124</v>
      </c>
      <c r="C25" s="60">
        <v>2</v>
      </c>
      <c r="D25" s="60">
        <v>5</v>
      </c>
      <c r="E25" s="61">
        <f t="shared" si="1"/>
        <v>0</v>
      </c>
      <c r="F25" s="61"/>
      <c r="G25" s="62"/>
      <c r="H25" s="81"/>
    </row>
    <row r="26" spans="2:8" ht="15" hidden="1" customHeight="1" outlineLevel="2">
      <c r="B26" s="59">
        <v>196</v>
      </c>
      <c r="C26" s="60">
        <v>1</v>
      </c>
      <c r="D26" s="60">
        <v>5</v>
      </c>
      <c r="E26" s="61">
        <f t="shared" si="1"/>
        <v>1</v>
      </c>
      <c r="F26" s="61"/>
      <c r="G26" s="62"/>
      <c r="H26" s="81"/>
    </row>
    <row r="27" spans="2:8" ht="15" hidden="1" customHeight="1" outlineLevel="2">
      <c r="B27" s="59">
        <v>165</v>
      </c>
      <c r="C27" s="60">
        <v>1</v>
      </c>
      <c r="D27" s="60">
        <v>5</v>
      </c>
      <c r="E27" s="61">
        <f t="shared" si="1"/>
        <v>1</v>
      </c>
      <c r="F27" s="61"/>
      <c r="G27" s="62"/>
      <c r="H27" s="81"/>
    </row>
    <row r="28" spans="2:8" ht="15" hidden="1" customHeight="1" outlineLevel="2">
      <c r="B28" s="59">
        <v>58</v>
      </c>
      <c r="C28" s="60">
        <v>4</v>
      </c>
      <c r="D28" s="60">
        <v>5</v>
      </c>
      <c r="E28" s="61">
        <f t="shared" si="1"/>
        <v>0</v>
      </c>
      <c r="F28" s="61"/>
      <c r="G28" s="62"/>
      <c r="H28" s="81"/>
    </row>
    <row r="29" spans="2:8" ht="15" hidden="1" customHeight="1" outlineLevel="2">
      <c r="B29" s="59">
        <v>77</v>
      </c>
      <c r="C29" s="60">
        <v>2</v>
      </c>
      <c r="D29" s="60">
        <v>5</v>
      </c>
      <c r="E29" s="61">
        <f t="shared" si="1"/>
        <v>0</v>
      </c>
      <c r="F29" s="61"/>
      <c r="G29" s="62"/>
      <c r="H29" s="81"/>
    </row>
    <row r="30" spans="2:8" ht="15" hidden="1" customHeight="1" outlineLevel="2">
      <c r="B30" s="59">
        <v>211</v>
      </c>
      <c r="C30" s="60">
        <v>1</v>
      </c>
      <c r="D30" s="60">
        <v>5</v>
      </c>
      <c r="E30" s="61">
        <f t="shared" si="1"/>
        <v>1</v>
      </c>
      <c r="F30" s="61"/>
      <c r="G30" s="62"/>
      <c r="H30" s="81"/>
    </row>
    <row r="31" spans="2:8" ht="18.45" outlineLevel="1" collapsed="1">
      <c r="B31" s="59"/>
      <c r="C31" s="60"/>
      <c r="D31" s="60" t="s">
        <v>19</v>
      </c>
      <c r="E31" s="61">
        <f>SUBTOTAL(9,E18:E30)</f>
        <v>6</v>
      </c>
      <c r="F31" s="78">
        <v>5</v>
      </c>
      <c r="G31" s="62">
        <v>13</v>
      </c>
      <c r="H31" s="81">
        <f t="shared" si="0"/>
        <v>0.46153846153846156</v>
      </c>
    </row>
    <row r="32" spans="2:8" ht="15" hidden="1" customHeight="1" outlineLevel="2">
      <c r="B32" s="59">
        <v>32</v>
      </c>
      <c r="C32" s="60">
        <v>2</v>
      </c>
      <c r="D32" s="60">
        <v>6</v>
      </c>
      <c r="E32" s="61">
        <f t="shared" ref="E32:E58" si="2">IF(C32=1,1,0)</f>
        <v>0</v>
      </c>
      <c r="F32" s="61"/>
      <c r="G32" s="62"/>
      <c r="H32" s="81"/>
    </row>
    <row r="33" spans="2:8" ht="15" hidden="1" customHeight="1" outlineLevel="2">
      <c r="B33" s="59">
        <v>20</v>
      </c>
      <c r="C33" s="60">
        <v>1</v>
      </c>
      <c r="D33" s="60">
        <v>6</v>
      </c>
      <c r="E33" s="61">
        <f t="shared" si="2"/>
        <v>1</v>
      </c>
      <c r="F33" s="61"/>
      <c r="G33" s="62"/>
      <c r="H33" s="81"/>
    </row>
    <row r="34" spans="2:8" ht="15" hidden="1" customHeight="1" outlineLevel="2">
      <c r="B34" s="59">
        <v>137</v>
      </c>
      <c r="C34" s="60">
        <v>1</v>
      </c>
      <c r="D34" s="60">
        <v>6</v>
      </c>
      <c r="E34" s="61">
        <f t="shared" si="2"/>
        <v>1</v>
      </c>
      <c r="F34" s="61"/>
      <c r="G34" s="62"/>
      <c r="H34" s="81"/>
    </row>
    <row r="35" spans="2:8" ht="15" hidden="1" customHeight="1" outlineLevel="2">
      <c r="B35" s="59">
        <v>283</v>
      </c>
      <c r="C35" s="60">
        <v>1</v>
      </c>
      <c r="D35" s="60">
        <v>6</v>
      </c>
      <c r="E35" s="61">
        <f t="shared" si="2"/>
        <v>1</v>
      </c>
      <c r="F35" s="61"/>
      <c r="G35" s="62"/>
      <c r="H35" s="81"/>
    </row>
    <row r="36" spans="2:8" ht="15" hidden="1" customHeight="1" outlineLevel="2">
      <c r="B36" s="59">
        <v>148</v>
      </c>
      <c r="C36" s="60">
        <v>1</v>
      </c>
      <c r="D36" s="60">
        <v>6</v>
      </c>
      <c r="E36" s="61">
        <f t="shared" si="2"/>
        <v>1</v>
      </c>
      <c r="F36" s="61"/>
      <c r="G36" s="62"/>
      <c r="H36" s="81"/>
    </row>
    <row r="37" spans="2:8" ht="15" hidden="1" customHeight="1" outlineLevel="2">
      <c r="B37" s="59">
        <v>156</v>
      </c>
      <c r="C37" s="60">
        <v>1</v>
      </c>
      <c r="D37" s="60">
        <v>6</v>
      </c>
      <c r="E37" s="61">
        <f t="shared" si="2"/>
        <v>1</v>
      </c>
      <c r="F37" s="61"/>
      <c r="G37" s="62"/>
      <c r="H37" s="81"/>
    </row>
    <row r="38" spans="2:8" ht="15" hidden="1" customHeight="1" outlineLevel="2">
      <c r="B38" s="59">
        <v>163</v>
      </c>
      <c r="C38" s="60">
        <v>1</v>
      </c>
      <c r="D38" s="60">
        <v>6</v>
      </c>
      <c r="E38" s="61">
        <f t="shared" si="2"/>
        <v>1</v>
      </c>
      <c r="F38" s="61"/>
      <c r="G38" s="62"/>
      <c r="H38" s="81"/>
    </row>
    <row r="39" spans="2:8" ht="15" hidden="1" customHeight="1" outlineLevel="2">
      <c r="B39" s="59">
        <v>34</v>
      </c>
      <c r="C39" s="60">
        <v>4</v>
      </c>
      <c r="D39" s="60">
        <v>6</v>
      </c>
      <c r="E39" s="61">
        <f t="shared" si="2"/>
        <v>0</v>
      </c>
      <c r="F39" s="61"/>
      <c r="G39" s="62"/>
      <c r="H39" s="81"/>
    </row>
    <row r="40" spans="2:8" ht="15" hidden="1" customHeight="1" outlineLevel="2">
      <c r="B40" s="59">
        <v>67</v>
      </c>
      <c r="C40" s="60">
        <v>3</v>
      </c>
      <c r="D40" s="60">
        <v>6</v>
      </c>
      <c r="E40" s="61">
        <f t="shared" si="2"/>
        <v>0</v>
      </c>
      <c r="F40" s="61"/>
      <c r="G40" s="62"/>
      <c r="H40" s="81"/>
    </row>
    <row r="41" spans="2:8" ht="15" hidden="1" customHeight="1" outlineLevel="2">
      <c r="B41" s="59">
        <v>40</v>
      </c>
      <c r="C41" s="60">
        <v>3</v>
      </c>
      <c r="D41" s="60">
        <v>6</v>
      </c>
      <c r="E41" s="61">
        <f t="shared" si="2"/>
        <v>0</v>
      </c>
      <c r="F41" s="61"/>
      <c r="G41" s="62"/>
      <c r="H41" s="81"/>
    </row>
    <row r="42" spans="2:8" ht="15" hidden="1" customHeight="1" outlineLevel="2">
      <c r="B42" s="59">
        <v>30</v>
      </c>
      <c r="C42" s="60">
        <v>1</v>
      </c>
      <c r="D42" s="60">
        <v>6</v>
      </c>
      <c r="E42" s="61">
        <f t="shared" si="2"/>
        <v>1</v>
      </c>
      <c r="F42" s="61"/>
      <c r="G42" s="62"/>
      <c r="H42" s="81"/>
    </row>
    <row r="43" spans="2:8" ht="15" hidden="1" customHeight="1" outlineLevel="2">
      <c r="B43" s="59">
        <v>119</v>
      </c>
      <c r="C43" s="60">
        <v>1</v>
      </c>
      <c r="D43" s="60">
        <v>6</v>
      </c>
      <c r="E43" s="61">
        <f t="shared" si="2"/>
        <v>1</v>
      </c>
      <c r="F43" s="61"/>
      <c r="G43" s="62"/>
      <c r="H43" s="81"/>
    </row>
    <row r="44" spans="2:8" ht="15" hidden="1" customHeight="1" outlineLevel="2">
      <c r="B44" s="59">
        <v>68</v>
      </c>
      <c r="C44" s="60">
        <v>1</v>
      </c>
      <c r="D44" s="60">
        <v>6</v>
      </c>
      <c r="E44" s="61">
        <f t="shared" si="2"/>
        <v>1</v>
      </c>
      <c r="F44" s="61"/>
      <c r="G44" s="62"/>
      <c r="H44" s="81"/>
    </row>
    <row r="45" spans="2:8" ht="15" hidden="1" customHeight="1" outlineLevel="2">
      <c r="B45" s="59">
        <v>120</v>
      </c>
      <c r="C45" s="60">
        <v>1</v>
      </c>
      <c r="D45" s="60">
        <v>6</v>
      </c>
      <c r="E45" s="61">
        <f t="shared" si="2"/>
        <v>1</v>
      </c>
      <c r="F45" s="61"/>
      <c r="G45" s="62"/>
      <c r="H45" s="81"/>
    </row>
    <row r="46" spans="2:8" ht="15" hidden="1" customHeight="1" outlineLevel="2">
      <c r="B46" s="59">
        <v>197</v>
      </c>
      <c r="C46" s="60">
        <v>1</v>
      </c>
      <c r="D46" s="60">
        <v>6</v>
      </c>
      <c r="E46" s="61">
        <f t="shared" si="2"/>
        <v>1</v>
      </c>
      <c r="F46" s="61"/>
      <c r="G46" s="62"/>
      <c r="H46" s="81"/>
    </row>
    <row r="47" spans="2:8" ht="15" hidden="1" customHeight="1" outlineLevel="2">
      <c r="B47" s="59">
        <v>36</v>
      </c>
      <c r="C47" s="60">
        <v>1</v>
      </c>
      <c r="D47" s="60">
        <v>6</v>
      </c>
      <c r="E47" s="61">
        <f t="shared" si="2"/>
        <v>1</v>
      </c>
      <c r="F47" s="61"/>
      <c r="G47" s="62"/>
      <c r="H47" s="81"/>
    </row>
    <row r="48" spans="2:8" ht="15" hidden="1" customHeight="1" outlineLevel="2">
      <c r="B48" s="59">
        <v>17</v>
      </c>
      <c r="C48" s="60">
        <v>1</v>
      </c>
      <c r="D48" s="60">
        <v>6</v>
      </c>
      <c r="E48" s="61">
        <f t="shared" si="2"/>
        <v>1</v>
      </c>
      <c r="F48" s="61"/>
      <c r="G48" s="62"/>
      <c r="H48" s="81"/>
    </row>
    <row r="49" spans="2:8" ht="15" hidden="1" customHeight="1" outlineLevel="2">
      <c r="B49" s="59">
        <v>190</v>
      </c>
      <c r="C49" s="60">
        <v>1</v>
      </c>
      <c r="D49" s="60">
        <v>6</v>
      </c>
      <c r="E49" s="61">
        <f t="shared" si="2"/>
        <v>1</v>
      </c>
      <c r="F49" s="61"/>
      <c r="G49" s="62"/>
      <c r="H49" s="81"/>
    </row>
    <row r="50" spans="2:8" ht="15" hidden="1" customHeight="1" outlineLevel="2">
      <c r="B50" s="59">
        <v>146</v>
      </c>
      <c r="C50" s="60">
        <v>4</v>
      </c>
      <c r="D50" s="60">
        <v>6</v>
      </c>
      <c r="E50" s="61">
        <f t="shared" si="2"/>
        <v>0</v>
      </c>
      <c r="F50" s="61"/>
      <c r="G50" s="62"/>
      <c r="H50" s="81"/>
    </row>
    <row r="51" spans="2:8" ht="15" hidden="1" customHeight="1" outlineLevel="2">
      <c r="B51" s="59">
        <v>69</v>
      </c>
      <c r="C51" s="60">
        <v>1</v>
      </c>
      <c r="D51" s="60">
        <v>6</v>
      </c>
      <c r="E51" s="61">
        <f t="shared" si="2"/>
        <v>1</v>
      </c>
      <c r="F51" s="61"/>
      <c r="G51" s="62"/>
      <c r="H51" s="81"/>
    </row>
    <row r="52" spans="2:8" ht="15" hidden="1" customHeight="1" outlineLevel="2">
      <c r="B52" s="59">
        <v>39</v>
      </c>
      <c r="C52" s="60">
        <v>1</v>
      </c>
      <c r="D52" s="60">
        <v>6</v>
      </c>
      <c r="E52" s="61">
        <f t="shared" si="2"/>
        <v>1</v>
      </c>
      <c r="F52" s="61"/>
      <c r="G52" s="62"/>
      <c r="H52" s="81"/>
    </row>
    <row r="53" spans="2:8" ht="15" hidden="1" customHeight="1" outlineLevel="2">
      <c r="B53" s="59">
        <v>63</v>
      </c>
      <c r="C53" s="60">
        <v>1</v>
      </c>
      <c r="D53" s="60">
        <v>6</v>
      </c>
      <c r="E53" s="61">
        <f t="shared" si="2"/>
        <v>1</v>
      </c>
      <c r="F53" s="61"/>
      <c r="G53" s="62"/>
      <c r="H53" s="81"/>
    </row>
    <row r="54" spans="2:8" ht="15" hidden="1" customHeight="1" outlineLevel="2">
      <c r="B54" s="59">
        <v>53</v>
      </c>
      <c r="C54" s="60">
        <v>1</v>
      </c>
      <c r="D54" s="60">
        <v>6</v>
      </c>
      <c r="E54" s="61">
        <f t="shared" si="2"/>
        <v>1</v>
      </c>
      <c r="F54" s="61"/>
      <c r="G54" s="62"/>
      <c r="H54" s="81"/>
    </row>
    <row r="55" spans="2:8" ht="15" hidden="1" customHeight="1" outlineLevel="2">
      <c r="B55" s="59">
        <v>125</v>
      </c>
      <c r="C55" s="60">
        <v>1</v>
      </c>
      <c r="D55" s="60">
        <v>6</v>
      </c>
      <c r="E55" s="61">
        <f t="shared" si="2"/>
        <v>1</v>
      </c>
      <c r="F55" s="61"/>
      <c r="G55" s="62"/>
      <c r="H55" s="81"/>
    </row>
    <row r="56" spans="2:8" ht="15" hidden="1" customHeight="1" outlineLevel="2">
      <c r="B56" s="59">
        <v>127</v>
      </c>
      <c r="C56" s="60">
        <v>1</v>
      </c>
      <c r="D56" s="60">
        <v>6</v>
      </c>
      <c r="E56" s="61">
        <f t="shared" si="2"/>
        <v>1</v>
      </c>
      <c r="F56" s="61"/>
      <c r="G56" s="62"/>
      <c r="H56" s="81"/>
    </row>
    <row r="57" spans="2:8" ht="15" hidden="1" customHeight="1" outlineLevel="2">
      <c r="B57" s="59">
        <v>2</v>
      </c>
      <c r="C57" s="60">
        <v>5</v>
      </c>
      <c r="D57" s="60">
        <v>6</v>
      </c>
      <c r="E57" s="61">
        <f t="shared" si="2"/>
        <v>0</v>
      </c>
      <c r="F57" s="61"/>
      <c r="G57" s="62"/>
      <c r="H57" s="81"/>
    </row>
    <row r="58" spans="2:8" ht="15" hidden="1" customHeight="1" outlineLevel="2">
      <c r="B58" s="59">
        <v>151</v>
      </c>
      <c r="C58" s="60">
        <v>1</v>
      </c>
      <c r="D58" s="60">
        <v>6</v>
      </c>
      <c r="E58" s="61">
        <f t="shared" si="2"/>
        <v>1</v>
      </c>
      <c r="F58" s="61"/>
      <c r="G58" s="62"/>
      <c r="H58" s="81"/>
    </row>
    <row r="59" spans="2:8" ht="18.45" outlineLevel="1" collapsed="1">
      <c r="B59" s="59"/>
      <c r="C59" s="60"/>
      <c r="D59" s="60" t="s">
        <v>18</v>
      </c>
      <c r="E59" s="61">
        <f>SUBTOTAL(9,E32:E58)</f>
        <v>21</v>
      </c>
      <c r="F59" s="78">
        <v>6</v>
      </c>
      <c r="G59" s="62">
        <v>27</v>
      </c>
      <c r="H59" s="81">
        <f t="shared" si="0"/>
        <v>0.77777777777777779</v>
      </c>
    </row>
    <row r="60" spans="2:8" ht="15" hidden="1" customHeight="1" outlineLevel="2">
      <c r="B60" s="59">
        <v>161</v>
      </c>
      <c r="C60" s="60">
        <v>3</v>
      </c>
      <c r="D60" s="60">
        <v>7</v>
      </c>
      <c r="E60" s="61">
        <f t="shared" ref="E60:E89" si="3">IF(C60=1,1,0)</f>
        <v>0</v>
      </c>
      <c r="F60" s="61"/>
      <c r="G60" s="62"/>
      <c r="H60" s="81"/>
    </row>
    <row r="61" spans="2:8" ht="15" hidden="1" customHeight="1" outlineLevel="2">
      <c r="B61" s="59">
        <v>37</v>
      </c>
      <c r="C61" s="60">
        <v>2</v>
      </c>
      <c r="D61" s="60">
        <v>7</v>
      </c>
      <c r="E61" s="61">
        <f t="shared" si="3"/>
        <v>0</v>
      </c>
      <c r="F61" s="61"/>
      <c r="G61" s="62"/>
      <c r="H61" s="81"/>
    </row>
    <row r="62" spans="2:8" ht="15" hidden="1" customHeight="1" outlineLevel="2">
      <c r="B62" s="59">
        <v>191</v>
      </c>
      <c r="C62" s="60">
        <v>7</v>
      </c>
      <c r="D62" s="60">
        <v>7</v>
      </c>
      <c r="E62" s="61">
        <f t="shared" si="3"/>
        <v>0</v>
      </c>
      <c r="F62" s="61"/>
      <c r="G62" s="62"/>
      <c r="H62" s="81"/>
    </row>
    <row r="63" spans="2:8" ht="15" hidden="1" customHeight="1" outlineLevel="2">
      <c r="B63" s="59">
        <v>249</v>
      </c>
      <c r="C63" s="60">
        <v>1</v>
      </c>
      <c r="D63" s="60">
        <v>7</v>
      </c>
      <c r="E63" s="61">
        <f t="shared" si="3"/>
        <v>1</v>
      </c>
      <c r="F63" s="61"/>
      <c r="G63" s="62"/>
      <c r="H63" s="81"/>
    </row>
    <row r="64" spans="2:8" ht="15" hidden="1" customHeight="1" outlineLevel="2">
      <c r="B64" s="59">
        <v>291</v>
      </c>
      <c r="C64" s="60">
        <v>3</v>
      </c>
      <c r="D64" s="60">
        <v>7</v>
      </c>
      <c r="E64" s="61">
        <f t="shared" si="3"/>
        <v>0</v>
      </c>
      <c r="F64" s="61"/>
      <c r="G64" s="62"/>
      <c r="H64" s="81"/>
    </row>
    <row r="65" spans="2:8" ht="15" hidden="1" customHeight="1" outlineLevel="2">
      <c r="B65" s="59">
        <v>104</v>
      </c>
      <c r="C65" s="60">
        <v>3</v>
      </c>
      <c r="D65" s="60">
        <v>7</v>
      </c>
      <c r="E65" s="61">
        <f t="shared" si="3"/>
        <v>0</v>
      </c>
      <c r="F65" s="61"/>
      <c r="G65" s="62"/>
      <c r="H65" s="81"/>
    </row>
    <row r="66" spans="2:8" ht="15" hidden="1" customHeight="1" outlineLevel="2">
      <c r="B66" s="59">
        <v>186</v>
      </c>
      <c r="C66" s="60">
        <v>1</v>
      </c>
      <c r="D66" s="60">
        <v>7</v>
      </c>
      <c r="E66" s="61">
        <f t="shared" si="3"/>
        <v>1</v>
      </c>
      <c r="F66" s="61"/>
      <c r="G66" s="62"/>
      <c r="H66" s="81"/>
    </row>
    <row r="67" spans="2:8" ht="15" hidden="1" customHeight="1" outlineLevel="2">
      <c r="B67" s="59">
        <v>168</v>
      </c>
      <c r="C67" s="60">
        <v>1</v>
      </c>
      <c r="D67" s="60">
        <v>7</v>
      </c>
      <c r="E67" s="61">
        <f t="shared" si="3"/>
        <v>1</v>
      </c>
      <c r="F67" s="61"/>
      <c r="G67" s="62"/>
      <c r="H67" s="81"/>
    </row>
    <row r="68" spans="2:8" ht="15" hidden="1" customHeight="1" outlineLevel="2">
      <c r="B68" s="59">
        <v>268</v>
      </c>
      <c r="C68" s="60">
        <v>1</v>
      </c>
      <c r="D68" s="60">
        <v>7</v>
      </c>
      <c r="E68" s="61">
        <f t="shared" si="3"/>
        <v>1</v>
      </c>
      <c r="F68" s="61"/>
      <c r="G68" s="62"/>
      <c r="H68" s="81"/>
    </row>
    <row r="69" spans="2:8" ht="15" hidden="1" customHeight="1" outlineLevel="2">
      <c r="B69" s="59">
        <v>233</v>
      </c>
      <c r="C69" s="60">
        <v>1</v>
      </c>
      <c r="D69" s="60">
        <v>7</v>
      </c>
      <c r="E69" s="61">
        <f t="shared" si="3"/>
        <v>1</v>
      </c>
      <c r="F69" s="61"/>
      <c r="G69" s="62"/>
      <c r="H69" s="81"/>
    </row>
    <row r="70" spans="2:8" ht="15" hidden="1" customHeight="1" outlineLevel="2">
      <c r="B70" s="59">
        <v>242</v>
      </c>
      <c r="C70" s="60">
        <v>6</v>
      </c>
      <c r="D70" s="60">
        <v>7</v>
      </c>
      <c r="E70" s="61">
        <f t="shared" si="3"/>
        <v>0</v>
      </c>
      <c r="F70" s="61"/>
      <c r="G70" s="62"/>
      <c r="H70" s="81"/>
    </row>
    <row r="71" spans="2:8" ht="15" hidden="1" customHeight="1" outlineLevel="2">
      <c r="B71" s="59">
        <v>139</v>
      </c>
      <c r="C71" s="60">
        <v>1</v>
      </c>
      <c r="D71" s="60">
        <v>7</v>
      </c>
      <c r="E71" s="61">
        <f t="shared" si="3"/>
        <v>1</v>
      </c>
      <c r="F71" s="61"/>
      <c r="G71" s="62"/>
      <c r="H71" s="81"/>
    </row>
    <row r="72" spans="2:8" ht="15" hidden="1" customHeight="1" outlineLevel="2">
      <c r="B72" s="59">
        <v>96</v>
      </c>
      <c r="C72" s="60">
        <v>2</v>
      </c>
      <c r="D72" s="60">
        <v>7</v>
      </c>
      <c r="E72" s="61">
        <f t="shared" si="3"/>
        <v>0</v>
      </c>
      <c r="F72" s="61"/>
      <c r="G72" s="62"/>
      <c r="H72" s="81"/>
    </row>
    <row r="73" spans="2:8" ht="15" hidden="1" customHeight="1" outlineLevel="2">
      <c r="B73" s="59">
        <v>220</v>
      </c>
      <c r="C73" s="60">
        <v>4</v>
      </c>
      <c r="D73" s="60">
        <v>7</v>
      </c>
      <c r="E73" s="61">
        <f t="shared" si="3"/>
        <v>0</v>
      </c>
      <c r="F73" s="61"/>
      <c r="G73" s="62"/>
      <c r="H73" s="81"/>
    </row>
    <row r="74" spans="2:8" ht="15" hidden="1" customHeight="1" outlineLevel="2">
      <c r="B74" s="59">
        <v>97</v>
      </c>
      <c r="C74" s="60">
        <v>1</v>
      </c>
      <c r="D74" s="60">
        <v>7</v>
      </c>
      <c r="E74" s="61">
        <f t="shared" si="3"/>
        <v>1</v>
      </c>
      <c r="F74" s="61"/>
      <c r="G74" s="62"/>
      <c r="H74" s="81"/>
    </row>
    <row r="75" spans="2:8" ht="15" hidden="1" customHeight="1" outlineLevel="2">
      <c r="B75" s="59">
        <v>141</v>
      </c>
      <c r="C75" s="60">
        <v>1</v>
      </c>
      <c r="D75" s="60">
        <v>7</v>
      </c>
      <c r="E75" s="61">
        <f t="shared" si="3"/>
        <v>1</v>
      </c>
      <c r="F75" s="61"/>
      <c r="G75" s="62"/>
      <c r="H75" s="81"/>
    </row>
    <row r="76" spans="2:8" ht="15" hidden="1" customHeight="1" outlineLevel="2">
      <c r="B76" s="59">
        <v>216</v>
      </c>
      <c r="C76" s="60">
        <v>1</v>
      </c>
      <c r="D76" s="60">
        <v>7</v>
      </c>
      <c r="E76" s="61">
        <f t="shared" si="3"/>
        <v>1</v>
      </c>
      <c r="F76" s="61"/>
      <c r="G76" s="62"/>
      <c r="H76" s="81"/>
    </row>
    <row r="77" spans="2:8" ht="15" hidden="1" customHeight="1" outlineLevel="2">
      <c r="B77" s="59">
        <v>260</v>
      </c>
      <c r="C77" s="60">
        <v>4</v>
      </c>
      <c r="D77" s="60">
        <v>7</v>
      </c>
      <c r="E77" s="61">
        <f t="shared" si="3"/>
        <v>0</v>
      </c>
      <c r="F77" s="61"/>
      <c r="G77" s="62"/>
      <c r="H77" s="81"/>
    </row>
    <row r="78" spans="2:8" ht="15" hidden="1" customHeight="1" outlineLevel="2">
      <c r="B78" s="59">
        <v>273</v>
      </c>
      <c r="C78" s="60">
        <v>3</v>
      </c>
      <c r="D78" s="60">
        <v>7</v>
      </c>
      <c r="E78" s="61">
        <f t="shared" si="3"/>
        <v>0</v>
      </c>
      <c r="F78" s="61"/>
      <c r="G78" s="62"/>
      <c r="H78" s="81"/>
    </row>
    <row r="79" spans="2:8" ht="15" hidden="1" customHeight="1" outlineLevel="2">
      <c r="B79" s="59">
        <v>61</v>
      </c>
      <c r="C79" s="60">
        <v>1</v>
      </c>
      <c r="D79" s="60">
        <v>7</v>
      </c>
      <c r="E79" s="61">
        <f t="shared" si="3"/>
        <v>1</v>
      </c>
      <c r="F79" s="61"/>
      <c r="G79" s="62"/>
      <c r="H79" s="81"/>
    </row>
    <row r="80" spans="2:8" ht="15" hidden="1" customHeight="1" outlineLevel="2">
      <c r="B80" s="59">
        <v>35</v>
      </c>
      <c r="C80" s="60">
        <v>5</v>
      </c>
      <c r="D80" s="60">
        <v>7</v>
      </c>
      <c r="E80" s="61">
        <f t="shared" si="3"/>
        <v>0</v>
      </c>
      <c r="F80" s="61"/>
      <c r="G80" s="62"/>
      <c r="H80" s="81"/>
    </row>
    <row r="81" spans="2:8" ht="15" hidden="1" customHeight="1" outlineLevel="2">
      <c r="B81" s="59">
        <v>182</v>
      </c>
      <c r="C81" s="60">
        <v>1</v>
      </c>
      <c r="D81" s="60">
        <v>7</v>
      </c>
      <c r="E81" s="61">
        <f t="shared" si="3"/>
        <v>1</v>
      </c>
      <c r="F81" s="61"/>
      <c r="G81" s="62"/>
      <c r="H81" s="81"/>
    </row>
    <row r="82" spans="2:8" ht="15" hidden="1" customHeight="1" outlineLevel="2">
      <c r="B82" s="59">
        <v>6</v>
      </c>
      <c r="C82" s="60">
        <v>1</v>
      </c>
      <c r="D82" s="60">
        <v>7</v>
      </c>
      <c r="E82" s="61">
        <f t="shared" si="3"/>
        <v>1</v>
      </c>
      <c r="F82" s="61"/>
      <c r="G82" s="62"/>
      <c r="H82" s="81"/>
    </row>
    <row r="83" spans="2:8" ht="15" hidden="1" customHeight="1" outlineLevel="2">
      <c r="B83" s="59">
        <v>272</v>
      </c>
      <c r="C83" s="60">
        <v>3</v>
      </c>
      <c r="D83" s="60">
        <v>7</v>
      </c>
      <c r="E83" s="61">
        <f t="shared" si="3"/>
        <v>0</v>
      </c>
      <c r="F83" s="61"/>
      <c r="G83" s="62"/>
      <c r="H83" s="81"/>
    </row>
    <row r="84" spans="2:8" ht="15" hidden="1" customHeight="1" outlineLevel="2">
      <c r="B84" s="59">
        <v>132</v>
      </c>
      <c r="C84" s="60">
        <v>2</v>
      </c>
      <c r="D84" s="60">
        <v>7</v>
      </c>
      <c r="E84" s="61">
        <f t="shared" si="3"/>
        <v>0</v>
      </c>
      <c r="F84" s="61"/>
      <c r="G84" s="62"/>
      <c r="H84" s="81"/>
    </row>
    <row r="85" spans="2:8" ht="15" hidden="1" customHeight="1" outlineLevel="2">
      <c r="B85" s="59">
        <v>199</v>
      </c>
      <c r="C85" s="60">
        <v>5</v>
      </c>
      <c r="D85" s="60">
        <v>7</v>
      </c>
      <c r="E85" s="61">
        <f t="shared" si="3"/>
        <v>0</v>
      </c>
      <c r="F85" s="61"/>
      <c r="G85" s="62"/>
      <c r="H85" s="81"/>
    </row>
    <row r="86" spans="2:8" ht="15" hidden="1" customHeight="1" outlineLevel="2">
      <c r="B86" s="59">
        <v>78</v>
      </c>
      <c r="C86" s="60">
        <v>3</v>
      </c>
      <c r="D86" s="60">
        <v>7</v>
      </c>
      <c r="E86" s="61">
        <f t="shared" si="3"/>
        <v>0</v>
      </c>
      <c r="F86" s="61"/>
      <c r="G86" s="62"/>
      <c r="H86" s="81"/>
    </row>
    <row r="87" spans="2:8" ht="15" hidden="1" customHeight="1" outlineLevel="2">
      <c r="B87" s="59">
        <v>215</v>
      </c>
      <c r="C87" s="60">
        <v>1</v>
      </c>
      <c r="D87" s="60">
        <v>7</v>
      </c>
      <c r="E87" s="61">
        <f t="shared" si="3"/>
        <v>1</v>
      </c>
      <c r="F87" s="61"/>
      <c r="G87" s="62"/>
      <c r="H87" s="81"/>
    </row>
    <row r="88" spans="2:8" ht="15" hidden="1" customHeight="1" outlineLevel="2">
      <c r="B88" s="59">
        <v>60</v>
      </c>
      <c r="C88" s="60">
        <v>1</v>
      </c>
      <c r="D88" s="60">
        <v>7</v>
      </c>
      <c r="E88" s="61">
        <f t="shared" si="3"/>
        <v>1</v>
      </c>
      <c r="F88" s="61"/>
      <c r="G88" s="62"/>
      <c r="H88" s="81"/>
    </row>
    <row r="89" spans="2:8" ht="15" hidden="1" customHeight="1" outlineLevel="2">
      <c r="B89" s="59">
        <v>126</v>
      </c>
      <c r="C89" s="60">
        <v>1</v>
      </c>
      <c r="D89" s="60">
        <v>7</v>
      </c>
      <c r="E89" s="61">
        <f t="shared" si="3"/>
        <v>1</v>
      </c>
      <c r="F89" s="61"/>
      <c r="G89" s="62"/>
      <c r="H89" s="81"/>
    </row>
    <row r="90" spans="2:8" ht="18.45" outlineLevel="1" collapsed="1">
      <c r="B90" s="59"/>
      <c r="C90" s="60"/>
      <c r="D90" s="60" t="s">
        <v>17</v>
      </c>
      <c r="E90" s="61">
        <f>SUBTOTAL(9,E60:E89)</f>
        <v>15</v>
      </c>
      <c r="F90" s="78">
        <v>7</v>
      </c>
      <c r="G90" s="62">
        <v>30</v>
      </c>
      <c r="H90" s="81">
        <f t="shared" ref="H90:H121" si="4">E90/G90</f>
        <v>0.5</v>
      </c>
    </row>
    <row r="91" spans="2:8" ht="15" hidden="1" customHeight="1" outlineLevel="2">
      <c r="B91" s="59">
        <v>14</v>
      </c>
      <c r="C91" s="60">
        <v>2</v>
      </c>
      <c r="D91" s="60">
        <v>8</v>
      </c>
      <c r="E91" s="61">
        <f t="shared" ref="E91:E120" si="5">IF(C91=1,1,0)</f>
        <v>0</v>
      </c>
      <c r="F91" s="61"/>
      <c r="G91" s="62"/>
      <c r="H91" s="81"/>
    </row>
    <row r="92" spans="2:8" ht="15" hidden="1" customHeight="1" outlineLevel="2">
      <c r="B92" s="59">
        <v>244</v>
      </c>
      <c r="C92" s="60">
        <v>4</v>
      </c>
      <c r="D92" s="60">
        <v>8</v>
      </c>
      <c r="E92" s="61">
        <f t="shared" si="5"/>
        <v>0</v>
      </c>
      <c r="F92" s="61"/>
      <c r="G92" s="62"/>
      <c r="H92" s="81"/>
    </row>
    <row r="93" spans="2:8" ht="15" hidden="1" customHeight="1" outlineLevel="2">
      <c r="B93" s="59">
        <v>45</v>
      </c>
      <c r="C93" s="60">
        <v>3</v>
      </c>
      <c r="D93" s="60">
        <v>8</v>
      </c>
      <c r="E93" s="61">
        <f t="shared" si="5"/>
        <v>0</v>
      </c>
      <c r="F93" s="61"/>
      <c r="G93" s="62"/>
      <c r="H93" s="81"/>
    </row>
    <row r="94" spans="2:8" ht="15" hidden="1" customHeight="1" outlineLevel="2">
      <c r="B94" s="59">
        <v>150</v>
      </c>
      <c r="C94" s="60">
        <v>1</v>
      </c>
      <c r="D94" s="60">
        <v>8</v>
      </c>
      <c r="E94" s="61">
        <f t="shared" si="5"/>
        <v>1</v>
      </c>
      <c r="F94" s="61"/>
      <c r="G94" s="62"/>
      <c r="H94" s="81"/>
    </row>
    <row r="95" spans="2:8" ht="15" hidden="1" customHeight="1" outlineLevel="2">
      <c r="B95" s="59">
        <v>50</v>
      </c>
      <c r="C95" s="60">
        <v>1</v>
      </c>
      <c r="D95" s="60">
        <v>8</v>
      </c>
      <c r="E95" s="61">
        <f t="shared" si="5"/>
        <v>1</v>
      </c>
      <c r="F95" s="61"/>
      <c r="G95" s="62"/>
      <c r="H95" s="81"/>
    </row>
    <row r="96" spans="2:8" ht="15" hidden="1" customHeight="1" outlineLevel="2">
      <c r="B96" s="59">
        <v>94</v>
      </c>
      <c r="C96" s="60">
        <v>1</v>
      </c>
      <c r="D96" s="60">
        <v>8</v>
      </c>
      <c r="E96" s="61">
        <f t="shared" si="5"/>
        <v>1</v>
      </c>
      <c r="F96" s="61"/>
      <c r="G96" s="62"/>
      <c r="H96" s="81"/>
    </row>
    <row r="97" spans="2:8" ht="15" hidden="1" customHeight="1" outlineLevel="2">
      <c r="B97" s="59">
        <v>22</v>
      </c>
      <c r="C97" s="60">
        <v>3</v>
      </c>
      <c r="D97" s="60">
        <v>8</v>
      </c>
      <c r="E97" s="61">
        <f t="shared" si="5"/>
        <v>0</v>
      </c>
      <c r="F97" s="61"/>
      <c r="G97" s="62"/>
      <c r="H97" s="81"/>
    </row>
    <row r="98" spans="2:8" ht="15" hidden="1" customHeight="1" outlineLevel="2">
      <c r="B98" s="59">
        <v>214</v>
      </c>
      <c r="C98" s="60">
        <v>1</v>
      </c>
      <c r="D98" s="60">
        <v>8</v>
      </c>
      <c r="E98" s="61">
        <f t="shared" si="5"/>
        <v>1</v>
      </c>
      <c r="F98" s="61"/>
      <c r="G98" s="62"/>
      <c r="H98" s="81"/>
    </row>
    <row r="99" spans="2:8" ht="15" hidden="1" customHeight="1" outlineLevel="2">
      <c r="B99" s="59">
        <v>231</v>
      </c>
      <c r="C99" s="60">
        <v>3</v>
      </c>
      <c r="D99" s="60">
        <v>8</v>
      </c>
      <c r="E99" s="61">
        <f t="shared" si="5"/>
        <v>0</v>
      </c>
      <c r="F99" s="61"/>
      <c r="G99" s="62"/>
      <c r="H99" s="81"/>
    </row>
    <row r="100" spans="2:8" ht="15" hidden="1" customHeight="1" outlineLevel="2">
      <c r="B100" s="59">
        <v>65</v>
      </c>
      <c r="C100" s="60">
        <v>5</v>
      </c>
      <c r="D100" s="60">
        <v>8</v>
      </c>
      <c r="E100" s="61">
        <f t="shared" si="5"/>
        <v>0</v>
      </c>
      <c r="F100" s="61"/>
      <c r="G100" s="62"/>
      <c r="H100" s="81"/>
    </row>
    <row r="101" spans="2:8" ht="15" hidden="1" customHeight="1" outlineLevel="2">
      <c r="B101" s="59">
        <v>142</v>
      </c>
      <c r="C101" s="60">
        <v>1</v>
      </c>
      <c r="D101" s="60">
        <v>8</v>
      </c>
      <c r="E101" s="61">
        <f t="shared" si="5"/>
        <v>1</v>
      </c>
      <c r="F101" s="61"/>
      <c r="G101" s="62"/>
      <c r="H101" s="81"/>
    </row>
    <row r="102" spans="2:8" ht="15" hidden="1" customHeight="1" outlineLevel="2">
      <c r="B102" s="59">
        <v>243</v>
      </c>
      <c r="C102" s="60">
        <v>2</v>
      </c>
      <c r="D102" s="60">
        <v>8</v>
      </c>
      <c r="E102" s="61">
        <f t="shared" si="5"/>
        <v>0</v>
      </c>
      <c r="F102" s="61"/>
      <c r="G102" s="62"/>
      <c r="H102" s="81"/>
    </row>
    <row r="103" spans="2:8" ht="15" hidden="1" customHeight="1" outlineLevel="2">
      <c r="B103" s="59">
        <v>7</v>
      </c>
      <c r="C103" s="60">
        <v>2</v>
      </c>
      <c r="D103" s="60">
        <v>8</v>
      </c>
      <c r="E103" s="61">
        <f t="shared" si="5"/>
        <v>0</v>
      </c>
      <c r="F103" s="61"/>
      <c r="G103" s="62"/>
      <c r="H103" s="81"/>
    </row>
    <row r="104" spans="2:8" ht="15" hidden="1" customHeight="1" outlineLevel="2">
      <c r="B104" s="59">
        <v>79</v>
      </c>
      <c r="C104" s="60">
        <v>6</v>
      </c>
      <c r="D104" s="60">
        <v>8</v>
      </c>
      <c r="E104" s="61">
        <f t="shared" si="5"/>
        <v>0</v>
      </c>
      <c r="F104" s="61"/>
      <c r="G104" s="62"/>
      <c r="H104" s="81"/>
    </row>
    <row r="105" spans="2:8" ht="15" hidden="1" customHeight="1" outlineLevel="2">
      <c r="B105" s="59">
        <v>228</v>
      </c>
      <c r="C105" s="60">
        <v>3</v>
      </c>
      <c r="D105" s="60">
        <v>8</v>
      </c>
      <c r="E105" s="61">
        <f t="shared" si="5"/>
        <v>0</v>
      </c>
      <c r="F105" s="61"/>
      <c r="G105" s="62"/>
      <c r="H105" s="81"/>
    </row>
    <row r="106" spans="2:8" ht="15" hidden="1" customHeight="1" outlineLevel="2">
      <c r="B106" s="59">
        <v>101</v>
      </c>
      <c r="C106" s="60">
        <v>2</v>
      </c>
      <c r="D106" s="60">
        <v>8</v>
      </c>
      <c r="E106" s="61">
        <f t="shared" si="5"/>
        <v>0</v>
      </c>
      <c r="F106" s="61"/>
      <c r="G106" s="62"/>
      <c r="H106" s="81"/>
    </row>
    <row r="107" spans="2:8" ht="15" hidden="1" customHeight="1" outlineLevel="2">
      <c r="B107" s="59">
        <v>265</v>
      </c>
      <c r="C107" s="60">
        <v>2</v>
      </c>
      <c r="D107" s="60">
        <v>8</v>
      </c>
      <c r="E107" s="61">
        <f t="shared" si="5"/>
        <v>0</v>
      </c>
      <c r="F107" s="61"/>
      <c r="G107" s="62"/>
      <c r="H107" s="81"/>
    </row>
    <row r="108" spans="2:8" ht="15" hidden="1" customHeight="1" outlineLevel="2">
      <c r="B108" s="59">
        <v>27</v>
      </c>
      <c r="C108" s="60">
        <v>2</v>
      </c>
      <c r="D108" s="60">
        <v>8</v>
      </c>
      <c r="E108" s="61">
        <f t="shared" si="5"/>
        <v>0</v>
      </c>
      <c r="F108" s="61"/>
      <c r="G108" s="62"/>
      <c r="H108" s="81"/>
    </row>
    <row r="109" spans="2:8" ht="15" hidden="1" customHeight="1" outlineLevel="2">
      <c r="B109" s="59">
        <v>80</v>
      </c>
      <c r="C109" s="60">
        <v>2</v>
      </c>
      <c r="D109" s="60">
        <v>8</v>
      </c>
      <c r="E109" s="61">
        <f t="shared" si="5"/>
        <v>0</v>
      </c>
      <c r="F109" s="61"/>
      <c r="G109" s="62"/>
      <c r="H109" s="81"/>
    </row>
    <row r="110" spans="2:8" ht="15" hidden="1" customHeight="1" outlineLevel="2">
      <c r="B110" s="59">
        <v>81</v>
      </c>
      <c r="C110" s="60">
        <v>2</v>
      </c>
      <c r="D110" s="60">
        <v>8</v>
      </c>
      <c r="E110" s="61">
        <f t="shared" si="5"/>
        <v>0</v>
      </c>
      <c r="F110" s="61"/>
      <c r="G110" s="62"/>
      <c r="H110" s="81"/>
    </row>
    <row r="111" spans="2:8" ht="15" hidden="1" customHeight="1" outlineLevel="2">
      <c r="B111" s="59">
        <v>135</v>
      </c>
      <c r="C111" s="60">
        <v>1</v>
      </c>
      <c r="D111" s="60">
        <v>8</v>
      </c>
      <c r="E111" s="61">
        <f t="shared" si="5"/>
        <v>1</v>
      </c>
      <c r="F111" s="61"/>
      <c r="G111" s="62"/>
      <c r="H111" s="81"/>
    </row>
    <row r="112" spans="2:8" ht="15" hidden="1" customHeight="1" outlineLevel="2">
      <c r="B112" s="59">
        <v>248</v>
      </c>
      <c r="C112" s="60">
        <v>4</v>
      </c>
      <c r="D112" s="60">
        <v>8</v>
      </c>
      <c r="E112" s="61">
        <f t="shared" si="5"/>
        <v>0</v>
      </c>
      <c r="F112" s="61"/>
      <c r="G112" s="62"/>
      <c r="H112" s="81"/>
    </row>
    <row r="113" spans="2:8" ht="15" hidden="1" customHeight="1" outlineLevel="2">
      <c r="B113" s="59">
        <v>8</v>
      </c>
      <c r="C113" s="60">
        <v>1</v>
      </c>
      <c r="D113" s="60">
        <v>8</v>
      </c>
      <c r="E113" s="61">
        <f t="shared" si="5"/>
        <v>1</v>
      </c>
      <c r="F113" s="61"/>
      <c r="G113" s="62"/>
      <c r="H113" s="81"/>
    </row>
    <row r="114" spans="2:8" ht="15" hidden="1" customHeight="1" outlineLevel="2">
      <c r="B114" s="59">
        <v>192</v>
      </c>
      <c r="C114" s="60">
        <v>3</v>
      </c>
      <c r="D114" s="60">
        <v>8</v>
      </c>
      <c r="E114" s="61">
        <f t="shared" si="5"/>
        <v>0</v>
      </c>
      <c r="F114" s="61"/>
      <c r="G114" s="62"/>
      <c r="H114" s="81"/>
    </row>
    <row r="115" spans="2:8" ht="15" hidden="1" customHeight="1" outlineLevel="2">
      <c r="B115" s="59">
        <v>43</v>
      </c>
      <c r="C115" s="60">
        <v>2</v>
      </c>
      <c r="D115" s="60">
        <v>8</v>
      </c>
      <c r="E115" s="61">
        <f t="shared" si="5"/>
        <v>0</v>
      </c>
      <c r="F115" s="61"/>
      <c r="G115" s="62"/>
      <c r="H115" s="81"/>
    </row>
    <row r="116" spans="2:8" ht="15" hidden="1" customHeight="1" outlineLevel="2">
      <c r="B116" s="59">
        <v>12</v>
      </c>
      <c r="C116" s="60">
        <v>4</v>
      </c>
      <c r="D116" s="60">
        <v>8</v>
      </c>
      <c r="E116" s="61">
        <f t="shared" si="5"/>
        <v>0</v>
      </c>
      <c r="F116" s="61"/>
      <c r="G116" s="62"/>
      <c r="H116" s="81"/>
    </row>
    <row r="117" spans="2:8" ht="15" hidden="1" customHeight="1" outlineLevel="2">
      <c r="B117" s="59">
        <v>292</v>
      </c>
      <c r="C117" s="60">
        <v>5</v>
      </c>
      <c r="D117" s="60">
        <v>8</v>
      </c>
      <c r="E117" s="61">
        <f t="shared" si="5"/>
        <v>0</v>
      </c>
      <c r="F117" s="61"/>
      <c r="G117" s="62"/>
      <c r="H117" s="81"/>
    </row>
    <row r="118" spans="2:8" ht="15" hidden="1" customHeight="1" outlineLevel="2">
      <c r="B118" s="59">
        <v>253</v>
      </c>
      <c r="C118" s="60">
        <v>4</v>
      </c>
      <c r="D118" s="60">
        <v>8</v>
      </c>
      <c r="E118" s="61">
        <f t="shared" si="5"/>
        <v>0</v>
      </c>
      <c r="F118" s="61"/>
      <c r="G118" s="62"/>
      <c r="H118" s="81"/>
    </row>
    <row r="119" spans="2:8" ht="15" hidden="1" customHeight="1" outlineLevel="2">
      <c r="B119" s="59">
        <v>66</v>
      </c>
      <c r="C119" s="60">
        <v>3</v>
      </c>
      <c r="D119" s="60">
        <v>8</v>
      </c>
      <c r="E119" s="61">
        <f t="shared" si="5"/>
        <v>0</v>
      </c>
      <c r="F119" s="61"/>
      <c r="G119" s="62"/>
      <c r="H119" s="81"/>
    </row>
    <row r="120" spans="2:8" ht="15" hidden="1" customHeight="1" outlineLevel="2">
      <c r="B120" s="59">
        <v>47</v>
      </c>
      <c r="C120" s="60">
        <v>2</v>
      </c>
      <c r="D120" s="60">
        <v>8</v>
      </c>
      <c r="E120" s="61">
        <f t="shared" si="5"/>
        <v>0</v>
      </c>
      <c r="F120" s="61"/>
      <c r="G120" s="62"/>
      <c r="H120" s="81"/>
    </row>
    <row r="121" spans="2:8" ht="18.45" outlineLevel="1" collapsed="1">
      <c r="B121" s="59"/>
      <c r="C121" s="60"/>
      <c r="D121" s="60" t="s">
        <v>16</v>
      </c>
      <c r="E121" s="61">
        <f>SUBTOTAL(9,E91:E120)</f>
        <v>7</v>
      </c>
      <c r="F121" s="78">
        <v>8</v>
      </c>
      <c r="G121" s="62">
        <v>30</v>
      </c>
      <c r="H121" s="81">
        <f t="shared" si="4"/>
        <v>0.23333333333333334</v>
      </c>
    </row>
    <row r="122" spans="2:8" ht="15" hidden="1" customHeight="1" outlineLevel="2">
      <c r="B122" s="59">
        <v>236</v>
      </c>
      <c r="C122" s="60">
        <v>1</v>
      </c>
      <c r="D122" s="60">
        <v>9</v>
      </c>
      <c r="E122" s="61">
        <f t="shared" ref="E122:E160" si="6">IF(C122=1,1,0)</f>
        <v>1</v>
      </c>
      <c r="F122" s="61"/>
      <c r="G122" s="62"/>
      <c r="H122" s="81"/>
    </row>
    <row r="123" spans="2:8" ht="15" hidden="1" customHeight="1" outlineLevel="2">
      <c r="B123" s="59">
        <v>143</v>
      </c>
      <c r="C123" s="60">
        <v>3</v>
      </c>
      <c r="D123" s="60">
        <v>9</v>
      </c>
      <c r="E123" s="61">
        <f t="shared" si="6"/>
        <v>0</v>
      </c>
      <c r="F123" s="61"/>
      <c r="G123" s="62"/>
      <c r="H123" s="81"/>
    </row>
    <row r="124" spans="2:8" ht="15" hidden="1" customHeight="1" outlineLevel="2">
      <c r="B124" s="59">
        <v>138</v>
      </c>
      <c r="C124" s="60">
        <v>3</v>
      </c>
      <c r="D124" s="60">
        <v>9</v>
      </c>
      <c r="E124" s="61">
        <f t="shared" si="6"/>
        <v>0</v>
      </c>
      <c r="F124" s="61"/>
      <c r="G124" s="62"/>
      <c r="H124" s="81"/>
    </row>
    <row r="125" spans="2:8" ht="15" hidden="1" customHeight="1" outlineLevel="2">
      <c r="B125" s="59">
        <v>109</v>
      </c>
      <c r="C125" s="60">
        <v>1</v>
      </c>
      <c r="D125" s="60">
        <v>9</v>
      </c>
      <c r="E125" s="61">
        <f t="shared" si="6"/>
        <v>1</v>
      </c>
      <c r="F125" s="61"/>
      <c r="G125" s="62"/>
      <c r="H125" s="81"/>
    </row>
    <row r="126" spans="2:8" ht="15" hidden="1" customHeight="1" outlineLevel="2">
      <c r="B126" s="59">
        <v>251</v>
      </c>
      <c r="C126" s="60">
        <v>2</v>
      </c>
      <c r="D126" s="60">
        <v>9</v>
      </c>
      <c r="E126" s="61">
        <f t="shared" si="6"/>
        <v>0</v>
      </c>
      <c r="F126" s="61"/>
      <c r="G126" s="62"/>
      <c r="H126" s="81"/>
    </row>
    <row r="127" spans="2:8" ht="15" hidden="1" customHeight="1" outlineLevel="2">
      <c r="B127" s="59">
        <v>13</v>
      </c>
      <c r="C127" s="60">
        <v>2</v>
      </c>
      <c r="D127" s="60">
        <v>9</v>
      </c>
      <c r="E127" s="61">
        <f t="shared" si="6"/>
        <v>0</v>
      </c>
      <c r="F127" s="61"/>
      <c r="G127" s="62"/>
      <c r="H127" s="81"/>
    </row>
    <row r="128" spans="2:8" ht="15" hidden="1" customHeight="1" outlineLevel="2">
      <c r="B128" s="59">
        <v>173</v>
      </c>
      <c r="C128" s="60">
        <v>1</v>
      </c>
      <c r="D128" s="60">
        <v>9</v>
      </c>
      <c r="E128" s="61">
        <f t="shared" si="6"/>
        <v>1</v>
      </c>
      <c r="F128" s="61"/>
      <c r="G128" s="62"/>
      <c r="H128" s="81"/>
    </row>
    <row r="129" spans="2:8" ht="15" hidden="1" customHeight="1" outlineLevel="2">
      <c r="B129" s="59">
        <v>187</v>
      </c>
      <c r="C129" s="60">
        <v>2</v>
      </c>
      <c r="D129" s="60">
        <v>9</v>
      </c>
      <c r="E129" s="61">
        <f t="shared" si="6"/>
        <v>0</v>
      </c>
      <c r="F129" s="61"/>
      <c r="G129" s="62"/>
      <c r="H129" s="81"/>
    </row>
    <row r="130" spans="2:8" ht="15" hidden="1" customHeight="1" outlineLevel="2">
      <c r="B130" s="59">
        <v>290</v>
      </c>
      <c r="C130" s="60">
        <v>2</v>
      </c>
      <c r="D130" s="60">
        <v>9</v>
      </c>
      <c r="E130" s="61">
        <f t="shared" si="6"/>
        <v>0</v>
      </c>
      <c r="F130" s="61"/>
      <c r="G130" s="62"/>
      <c r="H130" s="81"/>
    </row>
    <row r="131" spans="2:8" ht="15" hidden="1" customHeight="1" outlineLevel="2">
      <c r="B131" s="59">
        <v>133</v>
      </c>
      <c r="C131" s="60">
        <v>3</v>
      </c>
      <c r="D131" s="60">
        <v>9</v>
      </c>
      <c r="E131" s="61">
        <f t="shared" si="6"/>
        <v>0</v>
      </c>
      <c r="F131" s="61"/>
      <c r="G131" s="62"/>
      <c r="H131" s="81"/>
    </row>
    <row r="132" spans="2:8" ht="15" hidden="1" customHeight="1" outlineLevel="2">
      <c r="B132" s="59">
        <v>44</v>
      </c>
      <c r="C132" s="60">
        <v>1</v>
      </c>
      <c r="D132" s="60">
        <v>9</v>
      </c>
      <c r="E132" s="61">
        <f t="shared" si="6"/>
        <v>1</v>
      </c>
      <c r="F132" s="61"/>
      <c r="G132" s="62"/>
      <c r="H132" s="81"/>
    </row>
    <row r="133" spans="2:8" ht="15" hidden="1" customHeight="1" outlineLevel="2">
      <c r="B133" s="59">
        <v>144</v>
      </c>
      <c r="C133" s="60">
        <v>1</v>
      </c>
      <c r="D133" s="60">
        <v>9</v>
      </c>
      <c r="E133" s="61">
        <f t="shared" si="6"/>
        <v>1</v>
      </c>
      <c r="F133" s="61"/>
      <c r="G133" s="62"/>
      <c r="H133" s="81"/>
    </row>
    <row r="134" spans="2:8" ht="15" hidden="1" customHeight="1" outlineLevel="2">
      <c r="B134" s="59">
        <v>3</v>
      </c>
      <c r="C134" s="60">
        <v>8</v>
      </c>
      <c r="D134" s="60">
        <v>9</v>
      </c>
      <c r="E134" s="61">
        <f t="shared" si="6"/>
        <v>0</v>
      </c>
      <c r="F134" s="61"/>
      <c r="G134" s="62"/>
      <c r="H134" s="81"/>
    </row>
    <row r="135" spans="2:8" ht="15" hidden="1" customHeight="1" outlineLevel="2">
      <c r="B135" s="59">
        <v>121</v>
      </c>
      <c r="C135" s="60">
        <v>2</v>
      </c>
      <c r="D135" s="60">
        <v>9</v>
      </c>
      <c r="E135" s="61">
        <f t="shared" si="6"/>
        <v>0</v>
      </c>
      <c r="F135" s="61"/>
      <c r="G135" s="62"/>
      <c r="H135" s="81"/>
    </row>
    <row r="136" spans="2:8" ht="15" hidden="1" customHeight="1" outlineLevel="2">
      <c r="B136" s="59">
        <v>115</v>
      </c>
      <c r="C136" s="60">
        <v>1</v>
      </c>
      <c r="D136" s="60">
        <v>9</v>
      </c>
      <c r="E136" s="61">
        <f t="shared" si="6"/>
        <v>1</v>
      </c>
      <c r="F136" s="61"/>
      <c r="G136" s="62"/>
      <c r="H136" s="81"/>
    </row>
    <row r="137" spans="2:8" ht="15" hidden="1" customHeight="1" outlineLevel="2">
      <c r="B137" s="59">
        <v>117</v>
      </c>
      <c r="C137" s="60">
        <v>2</v>
      </c>
      <c r="D137" s="60">
        <v>9</v>
      </c>
      <c r="E137" s="61">
        <f t="shared" si="6"/>
        <v>0</v>
      </c>
      <c r="F137" s="61"/>
      <c r="G137" s="62"/>
      <c r="H137" s="81"/>
    </row>
    <row r="138" spans="2:8" ht="15" hidden="1" customHeight="1" outlineLevel="2">
      <c r="B138" s="59">
        <v>169</v>
      </c>
      <c r="C138" s="60">
        <v>1</v>
      </c>
      <c r="D138" s="60">
        <v>9</v>
      </c>
      <c r="E138" s="61">
        <f t="shared" si="6"/>
        <v>1</v>
      </c>
      <c r="F138" s="61"/>
      <c r="G138" s="62"/>
      <c r="H138" s="81"/>
    </row>
    <row r="139" spans="2:8" ht="15" hidden="1" customHeight="1" outlineLevel="2">
      <c r="B139" s="59">
        <v>212</v>
      </c>
      <c r="C139" s="60">
        <v>5</v>
      </c>
      <c r="D139" s="60">
        <v>9</v>
      </c>
      <c r="E139" s="61">
        <f t="shared" si="6"/>
        <v>0</v>
      </c>
      <c r="F139" s="61"/>
      <c r="G139" s="62"/>
      <c r="H139" s="81"/>
    </row>
    <row r="140" spans="2:8" ht="15" hidden="1" customHeight="1" outlineLevel="2">
      <c r="B140" s="59">
        <v>287</v>
      </c>
      <c r="C140" s="60">
        <v>3</v>
      </c>
      <c r="D140" s="60">
        <v>9</v>
      </c>
      <c r="E140" s="61">
        <f t="shared" si="6"/>
        <v>0</v>
      </c>
      <c r="F140" s="61"/>
      <c r="G140" s="62"/>
      <c r="H140" s="81"/>
    </row>
    <row r="141" spans="2:8" ht="15" hidden="1" customHeight="1" outlineLevel="2">
      <c r="B141" s="59">
        <v>198</v>
      </c>
      <c r="C141" s="60">
        <v>3</v>
      </c>
      <c r="D141" s="60">
        <v>9</v>
      </c>
      <c r="E141" s="61">
        <f t="shared" si="6"/>
        <v>0</v>
      </c>
      <c r="F141" s="61"/>
      <c r="G141" s="62"/>
      <c r="H141" s="81"/>
    </row>
    <row r="142" spans="2:8" ht="15" hidden="1" customHeight="1" outlineLevel="2">
      <c r="B142" s="59">
        <v>145</v>
      </c>
      <c r="C142" s="60">
        <v>3</v>
      </c>
      <c r="D142" s="60">
        <v>9</v>
      </c>
      <c r="E142" s="61">
        <f t="shared" si="6"/>
        <v>0</v>
      </c>
      <c r="F142" s="61"/>
      <c r="G142" s="62"/>
      <c r="H142" s="81"/>
    </row>
    <row r="143" spans="2:8" ht="15" hidden="1" customHeight="1" outlineLevel="2">
      <c r="B143" s="59">
        <v>184</v>
      </c>
      <c r="C143" s="60">
        <v>1</v>
      </c>
      <c r="D143" s="60">
        <v>9</v>
      </c>
      <c r="E143" s="61">
        <f t="shared" si="6"/>
        <v>1</v>
      </c>
      <c r="F143" s="61"/>
      <c r="G143" s="62"/>
      <c r="H143" s="81"/>
    </row>
    <row r="144" spans="2:8" ht="15" hidden="1" customHeight="1" outlineLevel="2">
      <c r="B144" s="59">
        <v>289</v>
      </c>
      <c r="C144" s="60">
        <v>1</v>
      </c>
      <c r="D144" s="60">
        <v>9</v>
      </c>
      <c r="E144" s="61">
        <f t="shared" si="6"/>
        <v>1</v>
      </c>
      <c r="F144" s="61"/>
      <c r="G144" s="62"/>
      <c r="H144" s="81"/>
    </row>
    <row r="145" spans="2:8" ht="15" hidden="1" customHeight="1" outlineLevel="2">
      <c r="B145" s="59">
        <v>23</v>
      </c>
      <c r="C145" s="60">
        <v>1</v>
      </c>
      <c r="D145" s="60">
        <v>9</v>
      </c>
      <c r="E145" s="61">
        <f t="shared" si="6"/>
        <v>1</v>
      </c>
      <c r="F145" s="61"/>
      <c r="G145" s="62"/>
      <c r="H145" s="81"/>
    </row>
    <row r="146" spans="2:8" ht="15" hidden="1" customHeight="1" outlineLevel="2">
      <c r="B146" s="59">
        <v>64</v>
      </c>
      <c r="C146" s="60">
        <v>4</v>
      </c>
      <c r="D146" s="60">
        <v>9</v>
      </c>
      <c r="E146" s="61">
        <f t="shared" si="6"/>
        <v>0</v>
      </c>
      <c r="F146" s="61"/>
      <c r="G146" s="62"/>
      <c r="H146" s="81"/>
    </row>
    <row r="147" spans="2:8" ht="15" hidden="1" customHeight="1" outlineLevel="2">
      <c r="B147" s="59">
        <v>113</v>
      </c>
      <c r="C147" s="60">
        <v>6</v>
      </c>
      <c r="D147" s="60">
        <v>9</v>
      </c>
      <c r="E147" s="61">
        <f t="shared" si="6"/>
        <v>0</v>
      </c>
      <c r="F147" s="61"/>
      <c r="G147" s="62"/>
      <c r="H147" s="81"/>
    </row>
    <row r="148" spans="2:8" ht="15" hidden="1" customHeight="1" outlineLevel="2">
      <c r="B148" s="59">
        <v>195</v>
      </c>
      <c r="C148" s="60">
        <v>1</v>
      </c>
      <c r="D148" s="60">
        <v>9</v>
      </c>
      <c r="E148" s="61">
        <f t="shared" si="6"/>
        <v>1</v>
      </c>
      <c r="F148" s="61"/>
      <c r="G148" s="62"/>
      <c r="H148" s="81"/>
    </row>
    <row r="149" spans="2:8" ht="15" hidden="1" customHeight="1" outlineLevel="2">
      <c r="B149" s="59">
        <v>188</v>
      </c>
      <c r="C149" s="60">
        <v>4</v>
      </c>
      <c r="D149" s="60">
        <v>9</v>
      </c>
      <c r="E149" s="61">
        <f t="shared" si="6"/>
        <v>0</v>
      </c>
      <c r="F149" s="61"/>
      <c r="G149" s="62"/>
      <c r="H149" s="81"/>
    </row>
    <row r="150" spans="2:8" ht="15" hidden="1" customHeight="1" outlineLevel="2">
      <c r="B150" s="59">
        <v>183</v>
      </c>
      <c r="C150" s="60">
        <v>2</v>
      </c>
      <c r="D150" s="60">
        <v>9</v>
      </c>
      <c r="E150" s="61">
        <f t="shared" si="6"/>
        <v>0</v>
      </c>
      <c r="F150" s="61"/>
      <c r="G150" s="62"/>
      <c r="H150" s="81"/>
    </row>
    <row r="151" spans="2:8" ht="15" hidden="1" customHeight="1" outlineLevel="2">
      <c r="B151" s="59">
        <v>177</v>
      </c>
      <c r="C151" s="60">
        <v>5</v>
      </c>
      <c r="D151" s="60">
        <v>9</v>
      </c>
      <c r="E151" s="61">
        <f t="shared" si="6"/>
        <v>0</v>
      </c>
      <c r="F151" s="61"/>
      <c r="G151" s="62"/>
      <c r="H151" s="81"/>
    </row>
    <row r="152" spans="2:8" ht="15" hidden="1" customHeight="1" outlineLevel="2">
      <c r="B152" s="59">
        <v>1</v>
      </c>
      <c r="C152" s="60">
        <v>2</v>
      </c>
      <c r="D152" s="60">
        <v>9</v>
      </c>
      <c r="E152" s="61">
        <f t="shared" si="6"/>
        <v>0</v>
      </c>
      <c r="F152" s="61"/>
      <c r="G152" s="62"/>
      <c r="H152" s="81"/>
    </row>
    <row r="153" spans="2:8" ht="15" hidden="1" customHeight="1" outlineLevel="2">
      <c r="B153" s="59">
        <v>107</v>
      </c>
      <c r="C153" s="60">
        <v>3</v>
      </c>
      <c r="D153" s="60">
        <v>9</v>
      </c>
      <c r="E153" s="61">
        <f t="shared" si="6"/>
        <v>0</v>
      </c>
      <c r="F153" s="61"/>
      <c r="G153" s="62"/>
      <c r="H153" s="81"/>
    </row>
    <row r="154" spans="2:8" ht="15" hidden="1" customHeight="1" outlineLevel="2">
      <c r="B154" s="59">
        <v>28</v>
      </c>
      <c r="C154" s="60">
        <v>5</v>
      </c>
      <c r="D154" s="60">
        <v>9</v>
      </c>
      <c r="E154" s="61">
        <f t="shared" si="6"/>
        <v>0</v>
      </c>
      <c r="F154" s="61"/>
      <c r="G154" s="62"/>
      <c r="H154" s="81"/>
    </row>
    <row r="155" spans="2:8" ht="15" hidden="1" customHeight="1" outlineLevel="2">
      <c r="B155" s="59">
        <v>259</v>
      </c>
      <c r="C155" s="60">
        <v>4</v>
      </c>
      <c r="D155" s="60">
        <v>9</v>
      </c>
      <c r="E155" s="61">
        <f t="shared" si="6"/>
        <v>0</v>
      </c>
      <c r="F155" s="61"/>
      <c r="G155" s="62"/>
      <c r="H155" s="81"/>
    </row>
    <row r="156" spans="2:8" ht="15" hidden="1" customHeight="1" outlineLevel="2">
      <c r="B156" s="59">
        <v>106</v>
      </c>
      <c r="C156" s="60">
        <v>3</v>
      </c>
      <c r="D156" s="60">
        <v>9</v>
      </c>
      <c r="E156" s="61">
        <f t="shared" si="6"/>
        <v>0</v>
      </c>
      <c r="F156" s="61"/>
      <c r="G156" s="62"/>
      <c r="H156" s="81"/>
    </row>
    <row r="157" spans="2:8" ht="15" hidden="1" customHeight="1" outlineLevel="2">
      <c r="B157" s="59">
        <v>213</v>
      </c>
      <c r="C157" s="60">
        <v>4</v>
      </c>
      <c r="D157" s="60">
        <v>9</v>
      </c>
      <c r="E157" s="61">
        <f t="shared" si="6"/>
        <v>0</v>
      </c>
      <c r="F157" s="61"/>
      <c r="G157" s="62"/>
      <c r="H157" s="81"/>
    </row>
    <row r="158" spans="2:8" ht="15" hidden="1" customHeight="1" outlineLevel="2">
      <c r="B158" s="59">
        <v>116</v>
      </c>
      <c r="C158" s="60">
        <v>2</v>
      </c>
      <c r="D158" s="60">
        <v>9</v>
      </c>
      <c r="E158" s="61">
        <f t="shared" si="6"/>
        <v>0</v>
      </c>
      <c r="F158" s="61"/>
      <c r="G158" s="62"/>
      <c r="H158" s="81"/>
    </row>
    <row r="159" spans="2:8" ht="15" hidden="1" customHeight="1" outlineLevel="2">
      <c r="B159" s="59">
        <v>16</v>
      </c>
      <c r="C159" s="60">
        <v>1</v>
      </c>
      <c r="D159" s="60">
        <v>9</v>
      </c>
      <c r="E159" s="61">
        <f t="shared" si="6"/>
        <v>1</v>
      </c>
      <c r="F159" s="61"/>
      <c r="G159" s="62"/>
      <c r="H159" s="81"/>
    </row>
    <row r="160" spans="2:8" ht="15" hidden="1" customHeight="1" outlineLevel="2">
      <c r="B160" s="59">
        <v>245</v>
      </c>
      <c r="C160" s="60">
        <v>2</v>
      </c>
      <c r="D160" s="60">
        <v>9</v>
      </c>
      <c r="E160" s="61">
        <f t="shared" si="6"/>
        <v>0</v>
      </c>
      <c r="F160" s="61"/>
      <c r="G160" s="62"/>
      <c r="H160" s="81"/>
    </row>
    <row r="161" spans="2:8" ht="18.45" outlineLevel="1" collapsed="1">
      <c r="B161" s="59"/>
      <c r="C161" s="60"/>
      <c r="D161" s="60" t="s">
        <v>15</v>
      </c>
      <c r="E161" s="61">
        <f>SUBTOTAL(9,E122:E160)</f>
        <v>12</v>
      </c>
      <c r="F161" s="78">
        <v>9</v>
      </c>
      <c r="G161" s="62">
        <v>39</v>
      </c>
      <c r="H161" s="81">
        <f t="shared" ref="H161:H196" si="7">E161/G161</f>
        <v>0.30769230769230771</v>
      </c>
    </row>
    <row r="162" spans="2:8" ht="15" hidden="1" customHeight="1" outlineLevel="2">
      <c r="B162" s="59">
        <v>88</v>
      </c>
      <c r="C162" s="60">
        <v>3</v>
      </c>
      <c r="D162" s="60">
        <v>10</v>
      </c>
      <c r="E162" s="61">
        <f t="shared" ref="E162:E195" si="8">IF(C162=1,1,0)</f>
        <v>0</v>
      </c>
      <c r="F162" s="61"/>
      <c r="G162" s="62"/>
      <c r="H162" s="81"/>
    </row>
    <row r="163" spans="2:8" ht="15" hidden="1" customHeight="1" outlineLevel="2">
      <c r="B163" s="59">
        <v>98</v>
      </c>
      <c r="C163" s="60">
        <v>4</v>
      </c>
      <c r="D163" s="60">
        <v>10</v>
      </c>
      <c r="E163" s="61">
        <f t="shared" si="8"/>
        <v>0</v>
      </c>
      <c r="F163" s="61"/>
      <c r="G163" s="62"/>
      <c r="H163" s="81"/>
    </row>
    <row r="164" spans="2:8" ht="15" hidden="1" customHeight="1" outlineLevel="2">
      <c r="B164" s="59">
        <v>55</v>
      </c>
      <c r="C164" s="60">
        <v>1</v>
      </c>
      <c r="D164" s="60">
        <v>10</v>
      </c>
      <c r="E164" s="61">
        <f t="shared" si="8"/>
        <v>1</v>
      </c>
      <c r="F164" s="61"/>
      <c r="G164" s="62"/>
      <c r="H164" s="81"/>
    </row>
    <row r="165" spans="2:8" ht="15" hidden="1" customHeight="1" outlineLevel="2">
      <c r="B165" s="59">
        <v>180</v>
      </c>
      <c r="C165" s="60">
        <v>1</v>
      </c>
      <c r="D165" s="60">
        <v>10</v>
      </c>
      <c r="E165" s="61">
        <f t="shared" si="8"/>
        <v>1</v>
      </c>
      <c r="F165" s="61"/>
      <c r="G165" s="62"/>
      <c r="H165" s="81"/>
    </row>
    <row r="166" spans="2:8" ht="15" hidden="1" customHeight="1" outlineLevel="2">
      <c r="B166" s="59">
        <v>87</v>
      </c>
      <c r="C166" s="60">
        <v>1</v>
      </c>
      <c r="D166" s="60">
        <v>10</v>
      </c>
      <c r="E166" s="61">
        <f t="shared" si="8"/>
        <v>1</v>
      </c>
      <c r="F166" s="61"/>
      <c r="G166" s="62"/>
      <c r="H166" s="81"/>
    </row>
    <row r="167" spans="2:8" ht="15" hidden="1" customHeight="1" outlineLevel="2">
      <c r="B167" s="59">
        <v>154</v>
      </c>
      <c r="C167" s="60">
        <v>1</v>
      </c>
      <c r="D167" s="60">
        <v>10</v>
      </c>
      <c r="E167" s="61">
        <f t="shared" si="8"/>
        <v>1</v>
      </c>
      <c r="F167" s="61"/>
      <c r="G167" s="62"/>
      <c r="H167" s="81"/>
    </row>
    <row r="168" spans="2:8" ht="15" hidden="1" customHeight="1" outlineLevel="2">
      <c r="B168" s="59">
        <v>189</v>
      </c>
      <c r="C168" s="60">
        <v>2</v>
      </c>
      <c r="D168" s="60">
        <v>10</v>
      </c>
      <c r="E168" s="61">
        <f t="shared" si="8"/>
        <v>0</v>
      </c>
      <c r="F168" s="61"/>
      <c r="G168" s="62"/>
      <c r="H168" s="81"/>
    </row>
    <row r="169" spans="2:8" ht="15" hidden="1" customHeight="1" outlineLevel="2">
      <c r="B169" s="59">
        <v>280</v>
      </c>
      <c r="C169" s="60">
        <v>4</v>
      </c>
      <c r="D169" s="60">
        <v>10</v>
      </c>
      <c r="E169" s="61">
        <f t="shared" si="8"/>
        <v>0</v>
      </c>
      <c r="F169" s="61"/>
      <c r="G169" s="62"/>
      <c r="H169" s="81"/>
    </row>
    <row r="170" spans="2:8" ht="15" hidden="1" customHeight="1" outlineLevel="2">
      <c r="B170" s="59">
        <v>155</v>
      </c>
      <c r="C170" s="60">
        <v>5</v>
      </c>
      <c r="D170" s="60">
        <v>10</v>
      </c>
      <c r="E170" s="61">
        <f t="shared" si="8"/>
        <v>0</v>
      </c>
      <c r="F170" s="61"/>
      <c r="G170" s="62"/>
      <c r="H170" s="81"/>
    </row>
    <row r="171" spans="2:8" ht="15" hidden="1" customHeight="1" outlineLevel="2">
      <c r="B171" s="59">
        <v>149</v>
      </c>
      <c r="C171" s="60">
        <v>6</v>
      </c>
      <c r="D171" s="60">
        <v>10</v>
      </c>
      <c r="E171" s="61">
        <f t="shared" si="8"/>
        <v>0</v>
      </c>
      <c r="F171" s="61"/>
      <c r="G171" s="62"/>
      <c r="H171" s="81"/>
    </row>
    <row r="172" spans="2:8" ht="15" hidden="1" customHeight="1" outlineLevel="2">
      <c r="B172" s="59">
        <v>85</v>
      </c>
      <c r="C172" s="60">
        <v>1</v>
      </c>
      <c r="D172" s="60">
        <v>10</v>
      </c>
      <c r="E172" s="61">
        <f t="shared" si="8"/>
        <v>1</v>
      </c>
      <c r="F172" s="61"/>
      <c r="G172" s="62"/>
      <c r="H172" s="81"/>
    </row>
    <row r="173" spans="2:8" ht="15" hidden="1" customHeight="1" outlineLevel="2">
      <c r="B173" s="59">
        <v>250</v>
      </c>
      <c r="C173" s="60">
        <v>5</v>
      </c>
      <c r="D173" s="60">
        <v>10</v>
      </c>
      <c r="E173" s="61">
        <f t="shared" si="8"/>
        <v>0</v>
      </c>
      <c r="F173" s="61"/>
      <c r="G173" s="62"/>
      <c r="H173" s="81"/>
    </row>
    <row r="174" spans="2:8" ht="15" hidden="1" customHeight="1" outlineLevel="2">
      <c r="B174" s="59">
        <v>164</v>
      </c>
      <c r="C174" s="60">
        <v>3</v>
      </c>
      <c r="D174" s="60">
        <v>10</v>
      </c>
      <c r="E174" s="61">
        <f t="shared" si="8"/>
        <v>0</v>
      </c>
      <c r="F174" s="61"/>
      <c r="G174" s="62"/>
      <c r="H174" s="81"/>
    </row>
    <row r="175" spans="2:8" ht="15" hidden="1" customHeight="1" outlineLevel="2">
      <c r="B175" s="59">
        <v>24</v>
      </c>
      <c r="C175" s="60">
        <v>1</v>
      </c>
      <c r="D175" s="60">
        <v>10</v>
      </c>
      <c r="E175" s="61">
        <f t="shared" si="8"/>
        <v>1</v>
      </c>
      <c r="F175" s="61"/>
      <c r="G175" s="62"/>
      <c r="H175" s="81"/>
    </row>
    <row r="176" spans="2:8" ht="15" hidden="1" customHeight="1" outlineLevel="2">
      <c r="B176" s="59">
        <v>176</v>
      </c>
      <c r="C176" s="60">
        <v>1</v>
      </c>
      <c r="D176" s="60">
        <v>10</v>
      </c>
      <c r="E176" s="61">
        <f t="shared" si="8"/>
        <v>1</v>
      </c>
      <c r="F176" s="61"/>
      <c r="G176" s="62"/>
      <c r="H176" s="81"/>
    </row>
    <row r="177" spans="2:8" ht="15" hidden="1" customHeight="1" outlineLevel="2">
      <c r="B177" s="59">
        <v>288</v>
      </c>
      <c r="C177" s="60">
        <v>10</v>
      </c>
      <c r="D177" s="60">
        <v>10</v>
      </c>
      <c r="E177" s="61">
        <f t="shared" si="8"/>
        <v>0</v>
      </c>
      <c r="F177" s="61"/>
      <c r="G177" s="62"/>
      <c r="H177" s="81"/>
    </row>
    <row r="178" spans="2:8" ht="15" hidden="1" customHeight="1" outlineLevel="2">
      <c r="B178" s="59">
        <v>203</v>
      </c>
      <c r="C178" s="60">
        <v>3</v>
      </c>
      <c r="D178" s="60">
        <v>10</v>
      </c>
      <c r="E178" s="61">
        <f t="shared" si="8"/>
        <v>0</v>
      </c>
      <c r="F178" s="61"/>
      <c r="G178" s="62"/>
      <c r="H178" s="81"/>
    </row>
    <row r="179" spans="2:8" ht="15" hidden="1" customHeight="1" outlineLevel="2">
      <c r="B179" s="59">
        <v>181</v>
      </c>
      <c r="C179" s="60">
        <v>2</v>
      </c>
      <c r="D179" s="60">
        <v>10</v>
      </c>
      <c r="E179" s="61">
        <f t="shared" si="8"/>
        <v>0</v>
      </c>
      <c r="F179" s="61"/>
      <c r="G179" s="62"/>
      <c r="H179" s="81"/>
    </row>
    <row r="180" spans="2:8" ht="15" hidden="1" customHeight="1" outlineLevel="2">
      <c r="B180" s="59">
        <v>92</v>
      </c>
      <c r="C180" s="60">
        <v>2</v>
      </c>
      <c r="D180" s="60">
        <v>10</v>
      </c>
      <c r="E180" s="61">
        <f t="shared" si="8"/>
        <v>0</v>
      </c>
      <c r="F180" s="61"/>
      <c r="G180" s="62"/>
      <c r="H180" s="81"/>
    </row>
    <row r="181" spans="2:8" ht="15" hidden="1" customHeight="1" outlineLevel="2">
      <c r="B181" s="59">
        <v>286</v>
      </c>
      <c r="C181" s="60">
        <v>1</v>
      </c>
      <c r="D181" s="60">
        <v>10</v>
      </c>
      <c r="E181" s="61">
        <f t="shared" si="8"/>
        <v>1</v>
      </c>
      <c r="F181" s="61"/>
      <c r="G181" s="62"/>
      <c r="H181" s="81"/>
    </row>
    <row r="182" spans="2:8" ht="15" hidden="1" customHeight="1" outlineLevel="2">
      <c r="B182" s="59">
        <v>209</v>
      </c>
      <c r="C182" s="60">
        <v>2</v>
      </c>
      <c r="D182" s="60">
        <v>10</v>
      </c>
      <c r="E182" s="61">
        <f t="shared" si="8"/>
        <v>0</v>
      </c>
      <c r="F182" s="61"/>
      <c r="G182" s="62"/>
      <c r="H182" s="81"/>
    </row>
    <row r="183" spans="2:8" ht="15" hidden="1" customHeight="1" outlineLevel="2">
      <c r="B183" s="59">
        <v>217</v>
      </c>
      <c r="C183" s="60">
        <v>8</v>
      </c>
      <c r="D183" s="60">
        <v>10</v>
      </c>
      <c r="E183" s="61">
        <f t="shared" si="8"/>
        <v>0</v>
      </c>
      <c r="F183" s="61"/>
      <c r="G183" s="62"/>
      <c r="H183" s="81"/>
    </row>
    <row r="184" spans="2:8" ht="15" hidden="1" customHeight="1" outlineLevel="2">
      <c r="B184" s="59">
        <v>102</v>
      </c>
      <c r="C184" s="60">
        <v>3</v>
      </c>
      <c r="D184" s="60">
        <v>10</v>
      </c>
      <c r="E184" s="61">
        <f t="shared" si="8"/>
        <v>0</v>
      </c>
      <c r="F184" s="61"/>
      <c r="G184" s="62"/>
      <c r="H184" s="81"/>
    </row>
    <row r="185" spans="2:8" ht="15" hidden="1" customHeight="1" outlineLevel="2">
      <c r="B185" s="59">
        <v>129</v>
      </c>
      <c r="C185" s="60">
        <v>4</v>
      </c>
      <c r="D185" s="60">
        <v>10</v>
      </c>
      <c r="E185" s="61">
        <f t="shared" si="8"/>
        <v>0</v>
      </c>
      <c r="F185" s="61"/>
      <c r="G185" s="62"/>
      <c r="H185" s="81"/>
    </row>
    <row r="186" spans="2:8" ht="15" hidden="1" customHeight="1" outlineLevel="2">
      <c r="B186" s="59">
        <v>122</v>
      </c>
      <c r="C186" s="60">
        <v>2</v>
      </c>
      <c r="D186" s="60">
        <v>10</v>
      </c>
      <c r="E186" s="61">
        <f t="shared" si="8"/>
        <v>0</v>
      </c>
      <c r="F186" s="61"/>
      <c r="G186" s="62"/>
      <c r="H186" s="81"/>
    </row>
    <row r="187" spans="2:8" ht="15" hidden="1" customHeight="1" outlineLevel="2">
      <c r="B187" s="59">
        <v>207</v>
      </c>
      <c r="C187" s="60">
        <v>3</v>
      </c>
      <c r="D187" s="60">
        <v>10</v>
      </c>
      <c r="E187" s="61">
        <f t="shared" si="8"/>
        <v>0</v>
      </c>
      <c r="F187" s="61"/>
      <c r="G187" s="62"/>
      <c r="H187" s="81"/>
    </row>
    <row r="188" spans="2:8" ht="15" hidden="1" customHeight="1" outlineLevel="2">
      <c r="B188" s="59">
        <v>31</v>
      </c>
      <c r="C188" s="60">
        <v>5</v>
      </c>
      <c r="D188" s="60">
        <v>10</v>
      </c>
      <c r="E188" s="61">
        <f t="shared" si="8"/>
        <v>0</v>
      </c>
      <c r="F188" s="61"/>
      <c r="G188" s="62"/>
      <c r="H188" s="81"/>
    </row>
    <row r="189" spans="2:8" ht="15" hidden="1" customHeight="1" outlineLevel="2">
      <c r="B189" s="59">
        <v>46</v>
      </c>
      <c r="C189" s="60">
        <v>1</v>
      </c>
      <c r="D189" s="60">
        <v>10</v>
      </c>
      <c r="E189" s="61">
        <f t="shared" si="8"/>
        <v>1</v>
      </c>
      <c r="F189" s="61"/>
      <c r="G189" s="62"/>
      <c r="H189" s="81"/>
    </row>
    <row r="190" spans="2:8" ht="15" hidden="1" customHeight="1" outlineLevel="2">
      <c r="B190" s="59">
        <v>254</v>
      </c>
      <c r="C190" s="60">
        <v>3</v>
      </c>
      <c r="D190" s="60">
        <v>10</v>
      </c>
      <c r="E190" s="61">
        <f t="shared" si="8"/>
        <v>0</v>
      </c>
      <c r="F190" s="61"/>
      <c r="G190" s="62"/>
      <c r="H190" s="81"/>
    </row>
    <row r="191" spans="2:8" ht="15" hidden="1" customHeight="1" outlineLevel="2">
      <c r="B191" s="59">
        <v>70</v>
      </c>
      <c r="C191" s="60">
        <v>2</v>
      </c>
      <c r="D191" s="60">
        <v>10</v>
      </c>
      <c r="E191" s="61">
        <f t="shared" si="8"/>
        <v>0</v>
      </c>
      <c r="F191" s="61"/>
      <c r="G191" s="62"/>
      <c r="H191" s="81"/>
    </row>
    <row r="192" spans="2:8" ht="15" hidden="1" customHeight="1" outlineLevel="2">
      <c r="B192" s="59">
        <v>172</v>
      </c>
      <c r="C192" s="60">
        <v>1</v>
      </c>
      <c r="D192" s="60">
        <v>10</v>
      </c>
      <c r="E192" s="61">
        <f t="shared" si="8"/>
        <v>1</v>
      </c>
      <c r="F192" s="61"/>
      <c r="G192" s="62"/>
      <c r="H192" s="81"/>
    </row>
    <row r="193" spans="2:8" ht="15" hidden="1" customHeight="1" outlineLevel="2">
      <c r="B193" s="59">
        <v>15</v>
      </c>
      <c r="C193" s="60">
        <v>1</v>
      </c>
      <c r="D193" s="60">
        <v>10</v>
      </c>
      <c r="E193" s="61">
        <f t="shared" si="8"/>
        <v>1</v>
      </c>
      <c r="F193" s="61"/>
      <c r="G193" s="62"/>
      <c r="H193" s="81"/>
    </row>
    <row r="194" spans="2:8" ht="15" hidden="1" customHeight="1" outlineLevel="2">
      <c r="B194" s="59">
        <v>4</v>
      </c>
      <c r="C194" s="60">
        <v>7</v>
      </c>
      <c r="D194" s="60">
        <v>10</v>
      </c>
      <c r="E194" s="61">
        <f t="shared" si="8"/>
        <v>0</v>
      </c>
      <c r="F194" s="61"/>
      <c r="G194" s="62"/>
      <c r="H194" s="81"/>
    </row>
    <row r="195" spans="2:8" ht="15" hidden="1" customHeight="1" outlineLevel="2">
      <c r="B195" s="59">
        <v>11</v>
      </c>
      <c r="C195" s="60">
        <v>3</v>
      </c>
      <c r="D195" s="60">
        <v>10</v>
      </c>
      <c r="E195" s="61">
        <f t="shared" si="8"/>
        <v>0</v>
      </c>
      <c r="F195" s="61"/>
      <c r="G195" s="62"/>
      <c r="H195" s="81"/>
    </row>
    <row r="196" spans="2:8" ht="18.45" outlineLevel="1" collapsed="1">
      <c r="B196" s="59"/>
      <c r="C196" s="60"/>
      <c r="D196" s="60" t="s">
        <v>14</v>
      </c>
      <c r="E196" s="61">
        <f>SUBTOTAL(9,E162:E195)</f>
        <v>11</v>
      </c>
      <c r="F196" s="78">
        <v>10</v>
      </c>
      <c r="G196" s="62">
        <v>34</v>
      </c>
      <c r="H196" s="81">
        <f t="shared" si="7"/>
        <v>0.3235294117647059</v>
      </c>
    </row>
    <row r="197" spans="2:8" ht="15" hidden="1" customHeight="1" outlineLevel="2">
      <c r="B197" s="59">
        <v>93</v>
      </c>
      <c r="C197" s="60">
        <v>3</v>
      </c>
      <c r="D197" s="60">
        <v>11</v>
      </c>
      <c r="E197" s="61">
        <f t="shared" ref="E197:E229" si="9">IF(C197=1,1,0)</f>
        <v>0</v>
      </c>
      <c r="F197" s="78"/>
      <c r="G197" s="62"/>
      <c r="H197" s="81"/>
    </row>
    <row r="198" spans="2:8" ht="15" hidden="1" customHeight="1" outlineLevel="2">
      <c r="B198" s="59">
        <v>246</v>
      </c>
      <c r="C198" s="60">
        <v>3</v>
      </c>
      <c r="D198" s="60">
        <v>11</v>
      </c>
      <c r="E198" s="61">
        <f t="shared" si="9"/>
        <v>0</v>
      </c>
      <c r="F198" s="78"/>
      <c r="G198" s="62"/>
      <c r="H198" s="81"/>
    </row>
    <row r="199" spans="2:8" ht="15" hidden="1" customHeight="1" outlineLevel="2">
      <c r="B199" s="59">
        <v>105</v>
      </c>
      <c r="C199" s="60">
        <v>1</v>
      </c>
      <c r="D199" s="60">
        <v>11</v>
      </c>
      <c r="E199" s="61">
        <f t="shared" si="9"/>
        <v>1</v>
      </c>
      <c r="F199" s="78"/>
      <c r="G199" s="62"/>
      <c r="H199" s="81"/>
    </row>
    <row r="200" spans="2:8" ht="15" hidden="1" customHeight="1" outlineLevel="2">
      <c r="B200" s="59">
        <v>56</v>
      </c>
      <c r="C200" s="60">
        <v>1</v>
      </c>
      <c r="D200" s="60">
        <v>11</v>
      </c>
      <c r="E200" s="61">
        <f t="shared" si="9"/>
        <v>1</v>
      </c>
      <c r="F200" s="78"/>
      <c r="G200" s="62"/>
      <c r="H200" s="81"/>
    </row>
    <row r="201" spans="2:8" ht="15" hidden="1" customHeight="1" outlineLevel="2">
      <c r="B201" s="59">
        <v>160</v>
      </c>
      <c r="C201" s="60">
        <v>1</v>
      </c>
      <c r="D201" s="60">
        <v>11</v>
      </c>
      <c r="E201" s="61">
        <f t="shared" si="9"/>
        <v>1</v>
      </c>
      <c r="F201" s="78"/>
      <c r="G201" s="62"/>
      <c r="H201" s="81"/>
    </row>
    <row r="202" spans="2:8" ht="15" hidden="1" customHeight="1" outlineLevel="2">
      <c r="B202" s="59">
        <v>140</v>
      </c>
      <c r="C202" s="60">
        <v>6</v>
      </c>
      <c r="D202" s="60">
        <v>11</v>
      </c>
      <c r="E202" s="61">
        <f t="shared" si="9"/>
        <v>0</v>
      </c>
      <c r="F202" s="78"/>
      <c r="G202" s="62"/>
      <c r="H202" s="81"/>
    </row>
    <row r="203" spans="2:8" ht="15" hidden="1" customHeight="1" outlineLevel="2">
      <c r="B203" s="59">
        <v>284</v>
      </c>
      <c r="C203" s="60">
        <v>1</v>
      </c>
      <c r="D203" s="60">
        <v>11</v>
      </c>
      <c r="E203" s="61">
        <f t="shared" si="9"/>
        <v>1</v>
      </c>
      <c r="F203" s="78"/>
      <c r="G203" s="62"/>
      <c r="H203" s="81"/>
    </row>
    <row r="204" spans="2:8" ht="15" hidden="1" customHeight="1" outlineLevel="2">
      <c r="B204" s="59">
        <v>90</v>
      </c>
      <c r="C204" s="60">
        <v>3</v>
      </c>
      <c r="D204" s="60">
        <v>11</v>
      </c>
      <c r="E204" s="61">
        <f t="shared" si="9"/>
        <v>0</v>
      </c>
      <c r="F204" s="78"/>
      <c r="G204" s="62"/>
      <c r="H204" s="81"/>
    </row>
    <row r="205" spans="2:8" ht="15" hidden="1" customHeight="1" outlineLevel="2">
      <c r="B205" s="59">
        <v>114</v>
      </c>
      <c r="C205" s="60">
        <v>1</v>
      </c>
      <c r="D205" s="60">
        <v>11</v>
      </c>
      <c r="E205" s="61">
        <f t="shared" si="9"/>
        <v>1</v>
      </c>
      <c r="F205" s="78"/>
      <c r="G205" s="62"/>
      <c r="H205" s="81"/>
    </row>
    <row r="206" spans="2:8" ht="15" hidden="1" customHeight="1" outlineLevel="2">
      <c r="B206" s="59">
        <v>269</v>
      </c>
      <c r="C206" s="60">
        <v>1</v>
      </c>
      <c r="D206" s="60">
        <v>11</v>
      </c>
      <c r="E206" s="61">
        <f t="shared" si="9"/>
        <v>1</v>
      </c>
      <c r="F206" s="78"/>
      <c r="G206" s="62"/>
      <c r="H206" s="81"/>
    </row>
    <row r="207" spans="2:8" ht="15" hidden="1" customHeight="1" outlineLevel="2">
      <c r="B207" s="59">
        <v>157</v>
      </c>
      <c r="C207" s="60">
        <v>1</v>
      </c>
      <c r="D207" s="60">
        <v>11</v>
      </c>
      <c r="E207" s="61">
        <f t="shared" si="9"/>
        <v>1</v>
      </c>
      <c r="F207" s="78"/>
      <c r="G207" s="62"/>
      <c r="H207" s="81"/>
    </row>
    <row r="208" spans="2:8" ht="15" hidden="1" customHeight="1" outlineLevel="2">
      <c r="B208" s="59">
        <v>5</v>
      </c>
      <c r="C208" s="60">
        <v>1</v>
      </c>
      <c r="D208" s="60">
        <v>11</v>
      </c>
      <c r="E208" s="61">
        <f t="shared" si="9"/>
        <v>1</v>
      </c>
      <c r="F208" s="78"/>
      <c r="G208" s="62"/>
      <c r="H208" s="81"/>
    </row>
    <row r="209" spans="2:8" ht="15" hidden="1" customHeight="1" outlineLevel="2">
      <c r="B209" s="59">
        <v>108</v>
      </c>
      <c r="C209" s="60">
        <v>2</v>
      </c>
      <c r="D209" s="60">
        <v>11</v>
      </c>
      <c r="E209" s="61">
        <f t="shared" si="9"/>
        <v>0</v>
      </c>
      <c r="F209" s="78"/>
      <c r="G209" s="62"/>
      <c r="H209" s="81"/>
    </row>
    <row r="210" spans="2:8" ht="15" hidden="1" customHeight="1" outlineLevel="2">
      <c r="B210" s="59">
        <v>282</v>
      </c>
      <c r="C210" s="60">
        <v>3</v>
      </c>
      <c r="D210" s="60">
        <v>11</v>
      </c>
      <c r="E210" s="61">
        <f t="shared" si="9"/>
        <v>0</v>
      </c>
      <c r="F210" s="78"/>
      <c r="G210" s="62"/>
      <c r="H210" s="81"/>
    </row>
    <row r="211" spans="2:8" ht="15" hidden="1" customHeight="1" outlineLevel="2">
      <c r="B211" s="59">
        <v>9</v>
      </c>
      <c r="C211" s="60">
        <v>2</v>
      </c>
      <c r="D211" s="60">
        <v>11</v>
      </c>
      <c r="E211" s="61">
        <f t="shared" si="9"/>
        <v>0</v>
      </c>
      <c r="F211" s="78"/>
      <c r="G211" s="62"/>
      <c r="H211" s="81"/>
    </row>
    <row r="212" spans="2:8" ht="15" hidden="1" customHeight="1" outlineLevel="2">
      <c r="B212" s="59">
        <v>193</v>
      </c>
      <c r="C212" s="60">
        <v>1</v>
      </c>
      <c r="D212" s="60">
        <v>11</v>
      </c>
      <c r="E212" s="61">
        <f t="shared" si="9"/>
        <v>1</v>
      </c>
      <c r="F212" s="78"/>
      <c r="G212" s="62"/>
      <c r="H212" s="81"/>
    </row>
    <row r="213" spans="2:8" ht="15" hidden="1" customHeight="1" outlineLevel="2">
      <c r="B213" s="59">
        <v>281</v>
      </c>
      <c r="C213" s="60">
        <v>7</v>
      </c>
      <c r="D213" s="60">
        <v>11</v>
      </c>
      <c r="E213" s="61">
        <f t="shared" si="9"/>
        <v>0</v>
      </c>
      <c r="F213" s="78"/>
      <c r="G213" s="62"/>
      <c r="H213" s="81"/>
    </row>
    <row r="214" spans="2:8" ht="15" hidden="1" customHeight="1" outlineLevel="2">
      <c r="B214" s="59">
        <v>118</v>
      </c>
      <c r="C214" s="60">
        <v>6</v>
      </c>
      <c r="D214" s="60">
        <v>11</v>
      </c>
      <c r="E214" s="61">
        <f t="shared" si="9"/>
        <v>0</v>
      </c>
      <c r="F214" s="78"/>
      <c r="G214" s="62"/>
      <c r="H214" s="81"/>
    </row>
    <row r="215" spans="2:8" ht="15" hidden="1" customHeight="1" outlineLevel="2">
      <c r="B215" s="59">
        <v>49</v>
      </c>
      <c r="C215" s="60">
        <v>4</v>
      </c>
      <c r="D215" s="60">
        <v>11</v>
      </c>
      <c r="E215" s="61">
        <f t="shared" si="9"/>
        <v>0</v>
      </c>
      <c r="F215" s="78"/>
      <c r="G215" s="62"/>
      <c r="H215" s="81"/>
    </row>
    <row r="216" spans="2:8" ht="15" hidden="1" customHeight="1" outlineLevel="2">
      <c r="B216" s="59">
        <v>62</v>
      </c>
      <c r="C216" s="60">
        <v>2</v>
      </c>
      <c r="D216" s="60">
        <v>11</v>
      </c>
      <c r="E216" s="61">
        <f t="shared" si="9"/>
        <v>0</v>
      </c>
      <c r="F216" s="78"/>
      <c r="G216" s="62"/>
      <c r="H216" s="81"/>
    </row>
    <row r="217" spans="2:8" ht="15" hidden="1" customHeight="1" outlineLevel="2">
      <c r="B217" s="59">
        <v>206</v>
      </c>
      <c r="C217" s="60">
        <v>3</v>
      </c>
      <c r="D217" s="60">
        <v>11</v>
      </c>
      <c r="E217" s="61">
        <f t="shared" si="9"/>
        <v>0</v>
      </c>
      <c r="F217" s="78"/>
      <c r="G217" s="62"/>
      <c r="H217" s="81"/>
    </row>
    <row r="218" spans="2:8" ht="15" hidden="1" customHeight="1" outlineLevel="2">
      <c r="B218" s="59">
        <v>262</v>
      </c>
      <c r="C218" s="60">
        <v>3</v>
      </c>
      <c r="D218" s="60">
        <v>11</v>
      </c>
      <c r="E218" s="61">
        <f t="shared" si="9"/>
        <v>0</v>
      </c>
      <c r="F218" s="78"/>
      <c r="G218" s="62"/>
      <c r="H218" s="81"/>
    </row>
    <row r="219" spans="2:8" ht="15" hidden="1" customHeight="1" outlineLevel="2">
      <c r="B219" s="59">
        <v>38</v>
      </c>
      <c r="C219" s="60">
        <v>4</v>
      </c>
      <c r="D219" s="60">
        <v>11</v>
      </c>
      <c r="E219" s="61">
        <f t="shared" si="9"/>
        <v>0</v>
      </c>
      <c r="F219" s="78"/>
      <c r="G219" s="62"/>
      <c r="H219" s="81"/>
    </row>
    <row r="220" spans="2:8" ht="15" hidden="1" customHeight="1" outlineLevel="2">
      <c r="B220" s="59">
        <v>74</v>
      </c>
      <c r="C220" s="60">
        <v>1</v>
      </c>
      <c r="D220" s="60">
        <v>11</v>
      </c>
      <c r="E220" s="61">
        <f t="shared" si="9"/>
        <v>1</v>
      </c>
      <c r="F220" s="78"/>
      <c r="G220" s="62"/>
      <c r="H220" s="81"/>
    </row>
    <row r="221" spans="2:8" ht="15" hidden="1" customHeight="1" outlineLevel="2">
      <c r="B221" s="59">
        <v>278</v>
      </c>
      <c r="C221" s="60">
        <v>1</v>
      </c>
      <c r="D221" s="60">
        <v>11</v>
      </c>
      <c r="E221" s="61">
        <f t="shared" si="9"/>
        <v>1</v>
      </c>
      <c r="F221" s="78"/>
      <c r="G221" s="62"/>
      <c r="H221" s="81"/>
    </row>
    <row r="222" spans="2:8" ht="15" hidden="1" customHeight="1" outlineLevel="2">
      <c r="B222" s="59">
        <v>256</v>
      </c>
      <c r="C222" s="60">
        <v>2</v>
      </c>
      <c r="D222" s="60">
        <v>11</v>
      </c>
      <c r="E222" s="61">
        <f t="shared" si="9"/>
        <v>0</v>
      </c>
      <c r="F222" s="78"/>
      <c r="G222" s="62"/>
      <c r="H222" s="81"/>
    </row>
    <row r="223" spans="2:8" ht="15" hidden="1" customHeight="1" outlineLevel="2">
      <c r="B223" s="59">
        <v>277</v>
      </c>
      <c r="C223" s="60">
        <v>3</v>
      </c>
      <c r="D223" s="60">
        <v>11</v>
      </c>
      <c r="E223" s="61">
        <f t="shared" si="9"/>
        <v>0</v>
      </c>
      <c r="F223" s="78"/>
      <c r="G223" s="62"/>
      <c r="H223" s="81"/>
    </row>
    <row r="224" spans="2:8" ht="15" hidden="1" customHeight="1" outlineLevel="2">
      <c r="B224" s="59">
        <v>158</v>
      </c>
      <c r="C224" s="60">
        <v>2</v>
      </c>
      <c r="D224" s="60">
        <v>11</v>
      </c>
      <c r="E224" s="61">
        <f t="shared" si="9"/>
        <v>0</v>
      </c>
      <c r="F224" s="78"/>
      <c r="G224" s="62"/>
      <c r="H224" s="81"/>
    </row>
    <row r="225" spans="2:8" ht="15" hidden="1" customHeight="1" outlineLevel="2">
      <c r="B225" s="59">
        <v>202</v>
      </c>
      <c r="C225" s="60">
        <v>3</v>
      </c>
      <c r="D225" s="60">
        <v>11</v>
      </c>
      <c r="E225" s="61">
        <f t="shared" si="9"/>
        <v>0</v>
      </c>
      <c r="F225" s="78"/>
      <c r="G225" s="62"/>
      <c r="H225" s="81"/>
    </row>
    <row r="226" spans="2:8" ht="15" hidden="1" customHeight="1" outlineLevel="2">
      <c r="B226" s="59">
        <v>222</v>
      </c>
      <c r="C226" s="60">
        <v>1</v>
      </c>
      <c r="D226" s="60">
        <v>11</v>
      </c>
      <c r="E226" s="61">
        <f t="shared" si="9"/>
        <v>1</v>
      </c>
      <c r="F226" s="78"/>
      <c r="G226" s="62"/>
      <c r="H226" s="81"/>
    </row>
    <row r="227" spans="2:8" ht="15" hidden="1" customHeight="1" outlineLevel="2">
      <c r="B227" s="59">
        <v>33</v>
      </c>
      <c r="C227" s="60">
        <v>3</v>
      </c>
      <c r="D227" s="60">
        <v>11</v>
      </c>
      <c r="E227" s="61">
        <f t="shared" si="9"/>
        <v>0</v>
      </c>
      <c r="F227" s="78"/>
      <c r="G227" s="62"/>
      <c r="H227" s="81"/>
    </row>
    <row r="228" spans="2:8" ht="15" hidden="1" customHeight="1" outlineLevel="2">
      <c r="B228" s="59">
        <v>275</v>
      </c>
      <c r="C228" s="60">
        <v>3</v>
      </c>
      <c r="D228" s="60">
        <v>11</v>
      </c>
      <c r="E228" s="61">
        <f t="shared" si="9"/>
        <v>0</v>
      </c>
      <c r="F228" s="78"/>
      <c r="G228" s="62"/>
      <c r="H228" s="81"/>
    </row>
    <row r="229" spans="2:8" ht="15" hidden="1" customHeight="1" outlineLevel="2">
      <c r="B229" s="59">
        <v>194</v>
      </c>
      <c r="C229" s="60">
        <v>2</v>
      </c>
      <c r="D229" s="60">
        <v>11</v>
      </c>
      <c r="E229" s="61">
        <f t="shared" si="9"/>
        <v>0</v>
      </c>
      <c r="F229" s="78"/>
      <c r="G229" s="62"/>
      <c r="H229" s="81"/>
    </row>
    <row r="230" spans="2:8" ht="18.45" outlineLevel="1" collapsed="1">
      <c r="B230" s="59"/>
      <c r="C230" s="60"/>
      <c r="D230" s="60" t="s">
        <v>13</v>
      </c>
      <c r="E230" s="61">
        <f>SUBTOTAL(9,E197:E229)</f>
        <v>12</v>
      </c>
      <c r="F230" s="78">
        <v>11</v>
      </c>
      <c r="G230" s="62">
        <v>33</v>
      </c>
      <c r="H230" s="81">
        <f t="shared" ref="H230:H254" si="10">E230/G230</f>
        <v>0.36363636363636365</v>
      </c>
    </row>
    <row r="231" spans="2:8" ht="15" hidden="1" customHeight="1" outlineLevel="2">
      <c r="B231" s="59">
        <v>134</v>
      </c>
      <c r="C231" s="60">
        <v>4</v>
      </c>
      <c r="D231" s="60">
        <v>12</v>
      </c>
      <c r="E231" s="61">
        <f t="shared" ref="E231:E253" si="11">IF(C231=1,1,0)</f>
        <v>0</v>
      </c>
      <c r="F231" s="61"/>
      <c r="G231" s="62"/>
      <c r="H231" s="81"/>
    </row>
    <row r="232" spans="2:8" ht="15" hidden="1" customHeight="1" outlineLevel="2">
      <c r="B232" s="59">
        <v>147</v>
      </c>
      <c r="C232" s="60">
        <v>6</v>
      </c>
      <c r="D232" s="60">
        <v>12</v>
      </c>
      <c r="E232" s="61">
        <f t="shared" si="11"/>
        <v>0</v>
      </c>
      <c r="F232" s="61"/>
      <c r="G232" s="62"/>
      <c r="H232" s="81"/>
    </row>
    <row r="233" spans="2:8" ht="15" hidden="1" customHeight="1" outlineLevel="2">
      <c r="B233" s="59">
        <v>239</v>
      </c>
      <c r="C233" s="60">
        <v>7</v>
      </c>
      <c r="D233" s="60">
        <v>12</v>
      </c>
      <c r="E233" s="61">
        <f t="shared" si="11"/>
        <v>0</v>
      </c>
      <c r="F233" s="61"/>
      <c r="G233" s="62"/>
      <c r="H233" s="81"/>
    </row>
    <row r="234" spans="2:8" ht="15" hidden="1" customHeight="1" outlineLevel="2">
      <c r="B234" s="59">
        <v>25</v>
      </c>
      <c r="C234" s="60">
        <v>2</v>
      </c>
      <c r="D234" s="60">
        <v>12</v>
      </c>
      <c r="E234" s="61">
        <f t="shared" si="11"/>
        <v>0</v>
      </c>
      <c r="F234" s="61"/>
      <c r="G234" s="62"/>
      <c r="H234" s="81"/>
    </row>
    <row r="235" spans="2:8" ht="15" hidden="1" customHeight="1" outlineLevel="2">
      <c r="B235" s="59">
        <v>153</v>
      </c>
      <c r="C235" s="60">
        <v>11</v>
      </c>
      <c r="D235" s="60">
        <v>12</v>
      </c>
      <c r="E235" s="61">
        <f t="shared" si="11"/>
        <v>0</v>
      </c>
      <c r="F235" s="61"/>
      <c r="G235" s="62"/>
      <c r="H235" s="81"/>
    </row>
    <row r="236" spans="2:8" ht="15" hidden="1" customHeight="1" outlineLevel="2">
      <c r="B236" s="59">
        <v>263</v>
      </c>
      <c r="C236" s="60">
        <v>2</v>
      </c>
      <c r="D236" s="60">
        <v>12</v>
      </c>
      <c r="E236" s="61">
        <f t="shared" si="11"/>
        <v>0</v>
      </c>
      <c r="F236" s="61"/>
      <c r="G236" s="62"/>
      <c r="H236" s="81"/>
    </row>
    <row r="237" spans="2:8" ht="15" hidden="1" customHeight="1" outlineLevel="2">
      <c r="B237" s="59">
        <v>219</v>
      </c>
      <c r="C237" s="60">
        <v>2</v>
      </c>
      <c r="D237" s="60">
        <v>12</v>
      </c>
      <c r="E237" s="61">
        <f t="shared" si="11"/>
        <v>0</v>
      </c>
      <c r="F237" s="61"/>
      <c r="G237" s="62"/>
      <c r="H237" s="81"/>
    </row>
    <row r="238" spans="2:8" ht="15" hidden="1" customHeight="1" outlineLevel="2">
      <c r="B238" s="59">
        <v>100</v>
      </c>
      <c r="C238" s="60">
        <v>2</v>
      </c>
      <c r="D238" s="60">
        <v>12</v>
      </c>
      <c r="E238" s="61">
        <f t="shared" si="11"/>
        <v>0</v>
      </c>
      <c r="F238" s="61"/>
      <c r="G238" s="62"/>
      <c r="H238" s="81"/>
    </row>
    <row r="239" spans="2:8" ht="15" hidden="1" customHeight="1" outlineLevel="2">
      <c r="B239" s="59">
        <v>84</v>
      </c>
      <c r="C239" s="60">
        <v>1</v>
      </c>
      <c r="D239" s="60">
        <v>12</v>
      </c>
      <c r="E239" s="61">
        <f t="shared" si="11"/>
        <v>1</v>
      </c>
      <c r="F239" s="61"/>
      <c r="G239" s="62"/>
      <c r="H239" s="81"/>
    </row>
    <row r="240" spans="2:8" ht="15" hidden="1" customHeight="1" outlineLevel="2">
      <c r="B240" s="59">
        <v>136</v>
      </c>
      <c r="C240" s="60">
        <v>1</v>
      </c>
      <c r="D240" s="60">
        <v>12</v>
      </c>
      <c r="E240" s="61">
        <f t="shared" si="11"/>
        <v>1</v>
      </c>
      <c r="F240" s="61"/>
      <c r="G240" s="62"/>
      <c r="H240" s="81"/>
    </row>
    <row r="241" spans="2:8" ht="15" hidden="1" customHeight="1" outlineLevel="2">
      <c r="B241" s="59">
        <v>185</v>
      </c>
      <c r="C241" s="60">
        <v>1</v>
      </c>
      <c r="D241" s="60">
        <v>12</v>
      </c>
      <c r="E241" s="61">
        <f t="shared" si="11"/>
        <v>1</v>
      </c>
      <c r="F241" s="61"/>
      <c r="G241" s="62"/>
      <c r="H241" s="81"/>
    </row>
    <row r="242" spans="2:8" ht="15" hidden="1" customHeight="1" outlineLevel="2">
      <c r="B242" s="59">
        <v>208</v>
      </c>
      <c r="C242" s="60">
        <v>4</v>
      </c>
      <c r="D242" s="60">
        <v>12</v>
      </c>
      <c r="E242" s="61">
        <f t="shared" si="11"/>
        <v>0</v>
      </c>
      <c r="F242" s="61"/>
      <c r="G242" s="62"/>
      <c r="H242" s="81"/>
    </row>
    <row r="243" spans="2:8" ht="15" hidden="1" customHeight="1" outlineLevel="2">
      <c r="B243" s="59">
        <v>54</v>
      </c>
      <c r="C243" s="60">
        <v>3</v>
      </c>
      <c r="D243" s="60">
        <v>12</v>
      </c>
      <c r="E243" s="61">
        <f t="shared" si="11"/>
        <v>0</v>
      </c>
      <c r="F243" s="61"/>
      <c r="G243" s="62"/>
      <c r="H243" s="81"/>
    </row>
    <row r="244" spans="2:8" ht="15" hidden="1" customHeight="1" outlineLevel="2">
      <c r="B244" s="59">
        <v>227</v>
      </c>
      <c r="C244" s="60">
        <v>1</v>
      </c>
      <c r="D244" s="60">
        <v>12</v>
      </c>
      <c r="E244" s="61">
        <f t="shared" si="11"/>
        <v>1</v>
      </c>
      <c r="F244" s="61"/>
      <c r="G244" s="62"/>
      <c r="H244" s="81"/>
    </row>
    <row r="245" spans="2:8" ht="15" hidden="1" customHeight="1" outlineLevel="2">
      <c r="B245" s="59">
        <v>294</v>
      </c>
      <c r="C245" s="60">
        <v>5</v>
      </c>
      <c r="D245" s="60">
        <v>12</v>
      </c>
      <c r="E245" s="61">
        <f t="shared" si="11"/>
        <v>0</v>
      </c>
      <c r="F245" s="61"/>
      <c r="G245" s="62"/>
      <c r="H245" s="81"/>
    </row>
    <row r="246" spans="2:8" ht="15" hidden="1" customHeight="1" outlineLevel="2">
      <c r="B246" s="59">
        <v>152</v>
      </c>
      <c r="C246" s="60">
        <v>3</v>
      </c>
      <c r="D246" s="60">
        <v>12</v>
      </c>
      <c r="E246" s="61">
        <f t="shared" si="11"/>
        <v>0</v>
      </c>
      <c r="F246" s="61"/>
      <c r="G246" s="62"/>
      <c r="H246" s="81"/>
    </row>
    <row r="247" spans="2:8" ht="15" hidden="1" customHeight="1" outlineLevel="2">
      <c r="B247" s="59">
        <v>204</v>
      </c>
      <c r="C247" s="60">
        <v>4</v>
      </c>
      <c r="D247" s="60">
        <v>12</v>
      </c>
      <c r="E247" s="61">
        <f t="shared" si="11"/>
        <v>0</v>
      </c>
      <c r="F247" s="61"/>
      <c r="G247" s="62"/>
      <c r="H247" s="81"/>
    </row>
    <row r="248" spans="2:8" ht="15" hidden="1" customHeight="1" outlineLevel="2">
      <c r="B248" s="59">
        <v>279</v>
      </c>
      <c r="C248" s="60">
        <v>1</v>
      </c>
      <c r="D248" s="60">
        <v>12</v>
      </c>
      <c r="E248" s="61">
        <f t="shared" si="11"/>
        <v>1</v>
      </c>
      <c r="F248" s="61"/>
      <c r="G248" s="62"/>
      <c r="H248" s="81"/>
    </row>
    <row r="249" spans="2:8" ht="15" hidden="1" customHeight="1" outlineLevel="2">
      <c r="B249" s="59">
        <v>226</v>
      </c>
      <c r="C249" s="60">
        <v>3</v>
      </c>
      <c r="D249" s="60">
        <v>12</v>
      </c>
      <c r="E249" s="61">
        <f t="shared" si="11"/>
        <v>0</v>
      </c>
      <c r="F249" s="61"/>
      <c r="G249" s="62"/>
      <c r="H249" s="81"/>
    </row>
    <row r="250" spans="2:8" ht="15" hidden="1" customHeight="1" outlineLevel="2">
      <c r="B250" s="59">
        <v>200</v>
      </c>
      <c r="C250" s="60">
        <v>3</v>
      </c>
      <c r="D250" s="60">
        <v>12</v>
      </c>
      <c r="E250" s="61">
        <f t="shared" si="11"/>
        <v>0</v>
      </c>
      <c r="F250" s="61"/>
      <c r="G250" s="62"/>
      <c r="H250" s="81"/>
    </row>
    <row r="251" spans="2:8" ht="15" hidden="1" customHeight="1" outlineLevel="2">
      <c r="B251" s="59">
        <v>52</v>
      </c>
      <c r="C251" s="60">
        <v>6</v>
      </c>
      <c r="D251" s="60">
        <v>12</v>
      </c>
      <c r="E251" s="61">
        <f t="shared" si="11"/>
        <v>0</v>
      </c>
      <c r="F251" s="61"/>
      <c r="G251" s="62"/>
      <c r="H251" s="81"/>
    </row>
    <row r="252" spans="2:8" ht="15" hidden="1" customHeight="1" outlineLevel="2">
      <c r="B252" s="59">
        <v>225</v>
      </c>
      <c r="C252" s="60">
        <v>5</v>
      </c>
      <c r="D252" s="60">
        <v>12</v>
      </c>
      <c r="E252" s="61">
        <f t="shared" si="11"/>
        <v>0</v>
      </c>
      <c r="F252" s="61"/>
      <c r="G252" s="62"/>
      <c r="H252" s="81"/>
    </row>
    <row r="253" spans="2:8" ht="15" hidden="1" customHeight="1" outlineLevel="2">
      <c r="B253" s="59">
        <v>224</v>
      </c>
      <c r="C253" s="60">
        <v>3</v>
      </c>
      <c r="D253" s="60">
        <v>12</v>
      </c>
      <c r="E253" s="61">
        <f t="shared" si="11"/>
        <v>0</v>
      </c>
      <c r="F253" s="61"/>
      <c r="G253" s="62"/>
      <c r="H253" s="81"/>
    </row>
    <row r="254" spans="2:8" ht="18.45" outlineLevel="1" collapsed="1">
      <c r="B254" s="59"/>
      <c r="C254" s="60"/>
      <c r="D254" s="60" t="s">
        <v>12</v>
      </c>
      <c r="E254" s="61">
        <f>SUBTOTAL(9,E231:E253)</f>
        <v>5</v>
      </c>
      <c r="F254" s="78">
        <v>12</v>
      </c>
      <c r="G254" s="62">
        <v>23</v>
      </c>
      <c r="H254" s="81">
        <f t="shared" si="10"/>
        <v>0.21739130434782608</v>
      </c>
    </row>
    <row r="255" spans="2:8" ht="15" hidden="1" customHeight="1" outlineLevel="2">
      <c r="B255" s="59">
        <v>218</v>
      </c>
      <c r="C255" s="60">
        <v>3</v>
      </c>
      <c r="D255" s="60">
        <v>13</v>
      </c>
      <c r="E255" s="61">
        <f t="shared" ref="E255:E270" si="12">IF(C255=1,1,0)</f>
        <v>0</v>
      </c>
      <c r="F255" s="61"/>
      <c r="G255" s="62"/>
      <c r="H255" s="81"/>
    </row>
    <row r="256" spans="2:8" ht="15" hidden="1" customHeight="1" outlineLevel="2">
      <c r="B256" s="59">
        <v>10</v>
      </c>
      <c r="C256" s="60">
        <v>4</v>
      </c>
      <c r="D256" s="60">
        <v>13</v>
      </c>
      <c r="E256" s="61">
        <f t="shared" si="12"/>
        <v>0</v>
      </c>
      <c r="F256" s="61"/>
      <c r="G256" s="62"/>
      <c r="H256" s="81"/>
    </row>
    <row r="257" spans="2:8" ht="15" hidden="1" customHeight="1" outlineLevel="2">
      <c r="B257" s="59">
        <v>99</v>
      </c>
      <c r="C257" s="60">
        <v>1</v>
      </c>
      <c r="D257" s="60">
        <v>13</v>
      </c>
      <c r="E257" s="61">
        <f t="shared" si="12"/>
        <v>1</v>
      </c>
      <c r="F257" s="61"/>
      <c r="G257" s="62"/>
      <c r="H257" s="81"/>
    </row>
    <row r="258" spans="2:8" ht="15" hidden="1" customHeight="1" outlineLevel="2">
      <c r="B258" s="59">
        <v>178</v>
      </c>
      <c r="C258" s="60">
        <v>2</v>
      </c>
      <c r="D258" s="60">
        <v>13</v>
      </c>
      <c r="E258" s="61">
        <f t="shared" si="12"/>
        <v>0</v>
      </c>
      <c r="F258" s="61"/>
      <c r="G258" s="62"/>
      <c r="H258" s="81"/>
    </row>
    <row r="259" spans="2:8" ht="15" hidden="1" customHeight="1" outlineLevel="2">
      <c r="B259" s="59">
        <v>252</v>
      </c>
      <c r="C259" s="60">
        <v>1</v>
      </c>
      <c r="D259" s="60">
        <v>13</v>
      </c>
      <c r="E259" s="61">
        <f t="shared" si="12"/>
        <v>1</v>
      </c>
      <c r="F259" s="61"/>
      <c r="G259" s="62"/>
      <c r="H259" s="81"/>
    </row>
    <row r="260" spans="2:8" ht="15" hidden="1" customHeight="1" outlineLevel="2">
      <c r="B260" s="59">
        <v>229</v>
      </c>
      <c r="C260" s="60">
        <v>1</v>
      </c>
      <c r="D260" s="60">
        <v>13</v>
      </c>
      <c r="E260" s="61">
        <f t="shared" si="12"/>
        <v>1</v>
      </c>
      <c r="F260" s="61"/>
      <c r="G260" s="62"/>
      <c r="H260" s="81"/>
    </row>
    <row r="261" spans="2:8" ht="15" hidden="1" customHeight="1" outlineLevel="2">
      <c r="B261" s="59">
        <v>179</v>
      </c>
      <c r="C261" s="60">
        <v>2</v>
      </c>
      <c r="D261" s="60">
        <v>13</v>
      </c>
      <c r="E261" s="61">
        <f t="shared" si="12"/>
        <v>0</v>
      </c>
      <c r="F261" s="61"/>
      <c r="G261" s="62"/>
      <c r="H261" s="81"/>
    </row>
    <row r="262" spans="2:8" ht="15" hidden="1" customHeight="1" outlineLevel="2">
      <c r="B262" s="59">
        <v>26</v>
      </c>
      <c r="C262" s="60">
        <v>1</v>
      </c>
      <c r="D262" s="60">
        <v>13</v>
      </c>
      <c r="E262" s="61">
        <f t="shared" si="12"/>
        <v>1</v>
      </c>
      <c r="F262" s="61"/>
      <c r="G262" s="62"/>
      <c r="H262" s="81"/>
    </row>
    <row r="263" spans="2:8" ht="15" hidden="1" customHeight="1" outlineLevel="2">
      <c r="B263" s="59">
        <v>75</v>
      </c>
      <c r="C263" s="60">
        <v>1</v>
      </c>
      <c r="D263" s="60">
        <v>13</v>
      </c>
      <c r="E263" s="61">
        <f t="shared" si="12"/>
        <v>1</v>
      </c>
      <c r="F263" s="61"/>
      <c r="G263" s="62"/>
      <c r="H263" s="81"/>
    </row>
    <row r="264" spans="2:8" ht="15" hidden="1" customHeight="1" outlineLevel="2">
      <c r="B264" s="59">
        <v>293</v>
      </c>
      <c r="C264" s="60">
        <v>4</v>
      </c>
      <c r="D264" s="60">
        <v>13</v>
      </c>
      <c r="E264" s="61">
        <f t="shared" si="12"/>
        <v>0</v>
      </c>
      <c r="F264" s="61"/>
      <c r="G264" s="62"/>
      <c r="H264" s="81"/>
    </row>
    <row r="265" spans="2:8" ht="15" hidden="1" customHeight="1" outlineLevel="2">
      <c r="B265" s="59">
        <v>230</v>
      </c>
      <c r="C265" s="60">
        <v>1</v>
      </c>
      <c r="D265" s="60">
        <v>13</v>
      </c>
      <c r="E265" s="61">
        <f t="shared" si="12"/>
        <v>1</v>
      </c>
      <c r="F265" s="61"/>
      <c r="G265" s="62"/>
      <c r="H265" s="81"/>
    </row>
    <row r="266" spans="2:8" ht="15" hidden="1" customHeight="1" outlineLevel="2">
      <c r="B266" s="59">
        <v>128</v>
      </c>
      <c r="C266" s="60">
        <v>1</v>
      </c>
      <c r="D266" s="60">
        <v>13</v>
      </c>
      <c r="E266" s="61">
        <f t="shared" si="12"/>
        <v>1</v>
      </c>
      <c r="F266" s="61"/>
      <c r="G266" s="62"/>
      <c r="H266" s="81"/>
    </row>
    <row r="267" spans="2:8" ht="15" hidden="1" customHeight="1" outlineLevel="2">
      <c r="B267" s="59">
        <v>261</v>
      </c>
      <c r="C267" s="60">
        <v>3</v>
      </c>
      <c r="D267" s="60">
        <v>13</v>
      </c>
      <c r="E267" s="61">
        <f t="shared" si="12"/>
        <v>0</v>
      </c>
      <c r="F267" s="61"/>
      <c r="G267" s="62"/>
      <c r="H267" s="81"/>
    </row>
    <row r="268" spans="2:8" ht="15" hidden="1" customHeight="1" outlineLevel="2">
      <c r="B268" s="59">
        <v>42</v>
      </c>
      <c r="C268" s="60">
        <v>3</v>
      </c>
      <c r="D268" s="60">
        <v>13</v>
      </c>
      <c r="E268" s="61">
        <f t="shared" si="12"/>
        <v>0</v>
      </c>
      <c r="F268" s="61"/>
      <c r="G268" s="62"/>
      <c r="H268" s="81"/>
    </row>
    <row r="269" spans="2:8" ht="15" hidden="1" customHeight="1" outlineLevel="2">
      <c r="B269" s="59">
        <v>299</v>
      </c>
      <c r="C269" s="60">
        <v>2</v>
      </c>
      <c r="D269" s="60">
        <v>13</v>
      </c>
      <c r="E269" s="61">
        <f t="shared" si="12"/>
        <v>0</v>
      </c>
      <c r="F269" s="61"/>
      <c r="G269" s="62"/>
      <c r="H269" s="81"/>
    </row>
    <row r="270" spans="2:8" ht="15" hidden="1" customHeight="1" outlineLevel="2">
      <c r="B270" s="59">
        <v>276</v>
      </c>
      <c r="C270" s="60">
        <v>1</v>
      </c>
      <c r="D270" s="60">
        <v>13</v>
      </c>
      <c r="E270" s="61">
        <f t="shared" si="12"/>
        <v>1</v>
      </c>
      <c r="F270" s="61"/>
      <c r="G270" s="62"/>
      <c r="H270" s="81"/>
    </row>
    <row r="271" spans="2:8" ht="18.45" outlineLevel="1" collapsed="1">
      <c r="B271" s="59"/>
      <c r="C271" s="60"/>
      <c r="D271" s="60" t="s">
        <v>11</v>
      </c>
      <c r="E271" s="61">
        <f>SUBTOTAL(9,E255:E270)</f>
        <v>8</v>
      </c>
      <c r="F271" s="78">
        <v>13</v>
      </c>
      <c r="G271" s="62">
        <v>16</v>
      </c>
      <c r="H271" s="81">
        <f t="shared" ref="H271:H327" si="13">E271/G271</f>
        <v>0.5</v>
      </c>
    </row>
    <row r="272" spans="2:8" ht="15" hidden="1" customHeight="1" outlineLevel="2">
      <c r="B272" s="59">
        <v>86</v>
      </c>
      <c r="C272" s="60">
        <v>7</v>
      </c>
      <c r="D272" s="60">
        <v>14</v>
      </c>
      <c r="E272" s="61">
        <f t="shared" ref="E272:E292" si="14">IF(C272=1,1,0)</f>
        <v>0</v>
      </c>
      <c r="F272" s="61"/>
      <c r="G272" s="62"/>
      <c r="H272" s="81"/>
    </row>
    <row r="273" spans="2:8" ht="15" hidden="1" customHeight="1" outlineLevel="2">
      <c r="B273" s="59">
        <v>255</v>
      </c>
      <c r="C273" s="60">
        <v>1</v>
      </c>
      <c r="D273" s="60">
        <v>14</v>
      </c>
      <c r="E273" s="61">
        <f t="shared" si="14"/>
        <v>1</v>
      </c>
      <c r="F273" s="61"/>
      <c r="G273" s="62"/>
      <c r="H273" s="81"/>
    </row>
    <row r="274" spans="2:8" ht="15" hidden="1" customHeight="1" outlineLevel="2">
      <c r="B274" s="59">
        <v>130</v>
      </c>
      <c r="C274" s="60">
        <v>5</v>
      </c>
      <c r="D274" s="60">
        <v>14</v>
      </c>
      <c r="E274" s="61">
        <f t="shared" si="14"/>
        <v>0</v>
      </c>
      <c r="F274" s="61"/>
      <c r="G274" s="62"/>
      <c r="H274" s="81"/>
    </row>
    <row r="275" spans="2:8" ht="15" hidden="1" customHeight="1" outlineLevel="2">
      <c r="B275" s="59">
        <v>205</v>
      </c>
      <c r="C275" s="60">
        <v>1</v>
      </c>
      <c r="D275" s="60">
        <v>14</v>
      </c>
      <c r="E275" s="61">
        <f t="shared" si="14"/>
        <v>1</v>
      </c>
      <c r="F275" s="61"/>
      <c r="G275" s="62"/>
      <c r="H275" s="81"/>
    </row>
    <row r="276" spans="2:8" ht="15" hidden="1" customHeight="1" outlineLevel="2">
      <c r="B276" s="59">
        <v>297</v>
      </c>
      <c r="C276" s="60">
        <v>1</v>
      </c>
      <c r="D276" s="60">
        <v>14</v>
      </c>
      <c r="E276" s="61">
        <f t="shared" si="14"/>
        <v>1</v>
      </c>
      <c r="F276" s="61"/>
      <c r="G276" s="62"/>
      <c r="H276" s="81"/>
    </row>
    <row r="277" spans="2:8" ht="15" hidden="1" customHeight="1" outlineLevel="2">
      <c r="B277" s="59">
        <v>171</v>
      </c>
      <c r="C277" s="60">
        <v>2</v>
      </c>
      <c r="D277" s="60">
        <v>14</v>
      </c>
      <c r="E277" s="61">
        <f t="shared" si="14"/>
        <v>0</v>
      </c>
      <c r="F277" s="61"/>
      <c r="G277" s="62"/>
      <c r="H277" s="81"/>
    </row>
    <row r="278" spans="2:8" ht="15" hidden="1" customHeight="1" outlineLevel="2">
      <c r="B278" s="59">
        <v>300</v>
      </c>
      <c r="C278" s="60">
        <v>10</v>
      </c>
      <c r="D278" s="60">
        <v>14</v>
      </c>
      <c r="E278" s="61">
        <f t="shared" si="14"/>
        <v>0</v>
      </c>
      <c r="F278" s="61"/>
      <c r="G278" s="62"/>
      <c r="H278" s="81"/>
    </row>
    <row r="279" spans="2:8" ht="15" hidden="1" customHeight="1" outlineLevel="2">
      <c r="B279" s="59">
        <v>51</v>
      </c>
      <c r="C279" s="60">
        <v>3</v>
      </c>
      <c r="D279" s="60">
        <v>14</v>
      </c>
      <c r="E279" s="61">
        <f t="shared" si="14"/>
        <v>0</v>
      </c>
      <c r="F279" s="61"/>
      <c r="G279" s="62"/>
      <c r="H279" s="81"/>
    </row>
    <row r="280" spans="2:8" ht="15" hidden="1" customHeight="1" outlineLevel="2">
      <c r="B280" s="59">
        <v>162</v>
      </c>
      <c r="C280" s="60">
        <v>2</v>
      </c>
      <c r="D280" s="60">
        <v>14</v>
      </c>
      <c r="E280" s="61">
        <f t="shared" si="14"/>
        <v>0</v>
      </c>
      <c r="F280" s="61"/>
      <c r="G280" s="62"/>
      <c r="H280" s="81"/>
    </row>
    <row r="281" spans="2:8" ht="15" hidden="1" customHeight="1" outlineLevel="2">
      <c r="B281" s="59">
        <v>95</v>
      </c>
      <c r="C281" s="60">
        <v>2</v>
      </c>
      <c r="D281" s="60">
        <v>14</v>
      </c>
      <c r="E281" s="61">
        <f t="shared" si="14"/>
        <v>0</v>
      </c>
      <c r="F281" s="61"/>
      <c r="G281" s="62"/>
      <c r="H281" s="81"/>
    </row>
    <row r="282" spans="2:8" ht="15" hidden="1" customHeight="1" outlineLevel="2">
      <c r="B282" s="59">
        <v>48</v>
      </c>
      <c r="C282" s="60">
        <v>1</v>
      </c>
      <c r="D282" s="60">
        <v>14</v>
      </c>
      <c r="E282" s="61">
        <f t="shared" si="14"/>
        <v>1</v>
      </c>
      <c r="F282" s="61"/>
      <c r="G282" s="62"/>
      <c r="H282" s="81"/>
    </row>
    <row r="283" spans="2:8" ht="15" hidden="1" customHeight="1" outlineLevel="2">
      <c r="B283" s="59">
        <v>210</v>
      </c>
      <c r="C283" s="60">
        <v>1</v>
      </c>
      <c r="D283" s="60">
        <v>14</v>
      </c>
      <c r="E283" s="61">
        <f t="shared" si="14"/>
        <v>1</v>
      </c>
      <c r="F283" s="61"/>
      <c r="G283" s="62"/>
      <c r="H283" s="81"/>
    </row>
    <row r="284" spans="2:8" ht="15" hidden="1" customHeight="1" outlineLevel="2">
      <c r="B284" s="59">
        <v>223</v>
      </c>
      <c r="C284" s="60">
        <v>1</v>
      </c>
      <c r="D284" s="60">
        <v>14</v>
      </c>
      <c r="E284" s="61">
        <f t="shared" si="14"/>
        <v>1</v>
      </c>
      <c r="F284" s="61"/>
      <c r="G284" s="62"/>
      <c r="H284" s="81"/>
    </row>
    <row r="285" spans="2:8" ht="15" hidden="1" customHeight="1" outlineLevel="2">
      <c r="B285" s="59">
        <v>258</v>
      </c>
      <c r="C285" s="60">
        <v>1</v>
      </c>
      <c r="D285" s="60">
        <v>14</v>
      </c>
      <c r="E285" s="61">
        <f t="shared" si="14"/>
        <v>1</v>
      </c>
      <c r="F285" s="61"/>
      <c r="G285" s="62"/>
      <c r="H285" s="81"/>
    </row>
    <row r="286" spans="2:8" ht="15" hidden="1" customHeight="1" outlineLevel="2">
      <c r="B286" s="59">
        <v>170</v>
      </c>
      <c r="C286" s="60">
        <v>2</v>
      </c>
      <c r="D286" s="60">
        <v>14</v>
      </c>
      <c r="E286" s="61">
        <f t="shared" si="14"/>
        <v>0</v>
      </c>
      <c r="F286" s="61"/>
      <c r="G286" s="62"/>
      <c r="H286" s="81"/>
    </row>
    <row r="287" spans="2:8" ht="15" hidden="1" customHeight="1" outlineLevel="2">
      <c r="B287" s="59">
        <v>221</v>
      </c>
      <c r="C287" s="60">
        <v>3</v>
      </c>
      <c r="D287" s="60">
        <v>14</v>
      </c>
      <c r="E287" s="61">
        <f t="shared" si="14"/>
        <v>0</v>
      </c>
      <c r="F287" s="61"/>
      <c r="G287" s="62"/>
      <c r="H287" s="81"/>
    </row>
    <row r="288" spans="2:8" ht="15" hidden="1" customHeight="1" outlineLevel="2">
      <c r="B288" s="59">
        <v>285</v>
      </c>
      <c r="C288" s="60">
        <v>1</v>
      </c>
      <c r="D288" s="60">
        <v>14</v>
      </c>
      <c r="E288" s="61">
        <f t="shared" si="14"/>
        <v>1</v>
      </c>
      <c r="F288" s="61"/>
      <c r="G288" s="62"/>
      <c r="H288" s="81"/>
    </row>
    <row r="289" spans="2:8" ht="15" hidden="1" customHeight="1" outlineLevel="2">
      <c r="B289" s="59">
        <v>110</v>
      </c>
      <c r="C289" s="60">
        <v>4</v>
      </c>
      <c r="D289" s="60">
        <v>14</v>
      </c>
      <c r="E289" s="61">
        <f t="shared" si="14"/>
        <v>0</v>
      </c>
      <c r="F289" s="61"/>
      <c r="G289" s="62"/>
      <c r="H289" s="81"/>
    </row>
    <row r="290" spans="2:8" ht="15" hidden="1" customHeight="1" outlineLevel="2">
      <c r="B290" s="59">
        <v>175</v>
      </c>
      <c r="C290" s="60">
        <v>2</v>
      </c>
      <c r="D290" s="60">
        <v>14</v>
      </c>
      <c r="E290" s="61">
        <f t="shared" si="14"/>
        <v>0</v>
      </c>
      <c r="F290" s="61"/>
      <c r="G290" s="62"/>
      <c r="H290" s="81"/>
    </row>
    <row r="291" spans="2:8" ht="15" hidden="1" customHeight="1" outlineLevel="2">
      <c r="B291" s="59">
        <v>201</v>
      </c>
      <c r="C291" s="60">
        <v>1</v>
      </c>
      <c r="D291" s="60">
        <v>14</v>
      </c>
      <c r="E291" s="61">
        <f t="shared" si="14"/>
        <v>1</v>
      </c>
      <c r="F291" s="61"/>
      <c r="G291" s="62"/>
      <c r="H291" s="81"/>
    </row>
    <row r="292" spans="2:8" ht="15" hidden="1" customHeight="1" outlineLevel="2">
      <c r="B292" s="59">
        <v>174</v>
      </c>
      <c r="C292" s="60">
        <v>2</v>
      </c>
      <c r="D292" s="60">
        <v>14</v>
      </c>
      <c r="E292" s="61">
        <f t="shared" si="14"/>
        <v>0</v>
      </c>
      <c r="F292" s="61"/>
      <c r="G292" s="62"/>
      <c r="H292" s="81"/>
    </row>
    <row r="293" spans="2:8" ht="18.45" outlineLevel="1" collapsed="1">
      <c r="B293" s="59"/>
      <c r="C293" s="60"/>
      <c r="D293" s="60" t="s">
        <v>10</v>
      </c>
      <c r="E293" s="61">
        <f>SUBTOTAL(9,E272:E292)</f>
        <v>9</v>
      </c>
      <c r="F293" s="78">
        <v>14</v>
      </c>
      <c r="G293" s="62">
        <v>21</v>
      </c>
      <c r="H293" s="81">
        <f t="shared" si="13"/>
        <v>0.42857142857142855</v>
      </c>
    </row>
    <row r="294" spans="2:8" ht="15" hidden="1" customHeight="1" outlineLevel="2">
      <c r="B294" s="59">
        <v>298</v>
      </c>
      <c r="C294" s="60">
        <v>8</v>
      </c>
      <c r="D294" s="60">
        <v>15</v>
      </c>
      <c r="E294" s="61">
        <f>IF(C294=1,1,0)</f>
        <v>0</v>
      </c>
      <c r="F294" s="61"/>
      <c r="G294" s="62"/>
      <c r="H294" s="81"/>
    </row>
    <row r="295" spans="2:8" ht="15" hidden="1" customHeight="1" outlineLevel="2">
      <c r="B295" s="59">
        <v>270</v>
      </c>
      <c r="C295" s="60">
        <v>1</v>
      </c>
      <c r="D295" s="60">
        <v>15</v>
      </c>
      <c r="E295" s="61">
        <f>IF(C295=1,1,0)</f>
        <v>1</v>
      </c>
      <c r="F295" s="61"/>
      <c r="G295" s="62"/>
      <c r="H295" s="81"/>
    </row>
    <row r="296" spans="2:8" ht="15" hidden="1" customHeight="1" outlineLevel="2">
      <c r="B296" s="59">
        <v>235</v>
      </c>
      <c r="C296" s="60">
        <v>1</v>
      </c>
      <c r="D296" s="60">
        <v>15</v>
      </c>
      <c r="E296" s="61">
        <f>IF(C296=1,1,0)</f>
        <v>1</v>
      </c>
      <c r="F296" s="61"/>
      <c r="G296" s="62"/>
      <c r="H296" s="81"/>
    </row>
    <row r="297" spans="2:8" ht="15" hidden="1" customHeight="1" outlineLevel="2">
      <c r="B297" s="59">
        <v>232</v>
      </c>
      <c r="C297" s="60">
        <v>2</v>
      </c>
      <c r="D297" s="60">
        <v>15</v>
      </c>
      <c r="E297" s="61">
        <f>IF(C297=1,1,0)</f>
        <v>0</v>
      </c>
      <c r="F297" s="61"/>
      <c r="G297" s="62"/>
      <c r="H297" s="81"/>
    </row>
    <row r="298" spans="2:8" ht="18.45" outlineLevel="1" collapsed="1">
      <c r="B298" s="59"/>
      <c r="C298" s="60"/>
      <c r="D298" s="60" t="s">
        <v>9</v>
      </c>
      <c r="E298" s="61">
        <f>SUBTOTAL(9,E294:E297)</f>
        <v>2</v>
      </c>
      <c r="F298" s="78">
        <v>15</v>
      </c>
      <c r="G298" s="62">
        <v>4</v>
      </c>
      <c r="H298" s="81">
        <f t="shared" si="13"/>
        <v>0.5</v>
      </c>
    </row>
    <row r="299" spans="2:8" ht="15" hidden="1" customHeight="1" outlineLevel="2">
      <c r="B299" s="59">
        <v>264</v>
      </c>
      <c r="C299" s="60">
        <v>3</v>
      </c>
      <c r="D299" s="60">
        <v>16</v>
      </c>
      <c r="E299" s="61">
        <f t="shared" ref="E299:E306" si="15">IF(C299=1,1,0)</f>
        <v>0</v>
      </c>
      <c r="F299" s="61"/>
      <c r="G299" s="62"/>
      <c r="H299" s="81"/>
    </row>
    <row r="300" spans="2:8" ht="15" hidden="1" customHeight="1" outlineLevel="2">
      <c r="B300" s="59">
        <v>240</v>
      </c>
      <c r="C300" s="60">
        <v>3</v>
      </c>
      <c r="D300" s="60">
        <v>16</v>
      </c>
      <c r="E300" s="61">
        <f t="shared" si="15"/>
        <v>0</v>
      </c>
      <c r="F300" s="61"/>
      <c r="G300" s="62"/>
      <c r="H300" s="81"/>
    </row>
    <row r="301" spans="2:8" ht="15" hidden="1" customHeight="1" outlineLevel="2">
      <c r="B301" s="59">
        <v>71</v>
      </c>
      <c r="C301" s="60">
        <v>1</v>
      </c>
      <c r="D301" s="60">
        <v>16</v>
      </c>
      <c r="E301" s="61">
        <f t="shared" si="15"/>
        <v>1</v>
      </c>
      <c r="F301" s="61"/>
      <c r="G301" s="62"/>
      <c r="H301" s="81"/>
    </row>
    <row r="302" spans="2:8" ht="15" hidden="1" customHeight="1" outlineLevel="2">
      <c r="B302" s="59">
        <v>266</v>
      </c>
      <c r="C302" s="60">
        <v>5</v>
      </c>
      <c r="D302" s="60">
        <v>16</v>
      </c>
      <c r="E302" s="61">
        <f t="shared" si="15"/>
        <v>0</v>
      </c>
      <c r="F302" s="61"/>
      <c r="G302" s="62"/>
      <c r="H302" s="81"/>
    </row>
    <row r="303" spans="2:8" ht="15" hidden="1" customHeight="1" outlineLevel="2">
      <c r="B303" s="59">
        <v>167</v>
      </c>
      <c r="C303" s="60">
        <v>1</v>
      </c>
      <c r="D303" s="60">
        <v>16</v>
      </c>
      <c r="E303" s="61">
        <f t="shared" si="15"/>
        <v>1</v>
      </c>
      <c r="F303" s="61"/>
      <c r="G303" s="62"/>
      <c r="H303" s="81"/>
    </row>
    <row r="304" spans="2:8" ht="15" hidden="1" customHeight="1" outlineLevel="2">
      <c r="B304" s="59">
        <v>159</v>
      </c>
      <c r="C304" s="60">
        <v>2</v>
      </c>
      <c r="D304" s="60">
        <v>16</v>
      </c>
      <c r="E304" s="61">
        <f t="shared" si="15"/>
        <v>0</v>
      </c>
      <c r="F304" s="61"/>
      <c r="G304" s="62"/>
      <c r="H304" s="81"/>
    </row>
    <row r="305" spans="2:8" ht="15" hidden="1" customHeight="1" outlineLevel="2">
      <c r="B305" s="59">
        <v>112</v>
      </c>
      <c r="C305" s="60">
        <v>4</v>
      </c>
      <c r="D305" s="60">
        <v>16</v>
      </c>
      <c r="E305" s="61">
        <f t="shared" si="15"/>
        <v>0</v>
      </c>
      <c r="F305" s="61"/>
      <c r="G305" s="62"/>
      <c r="H305" s="81"/>
    </row>
    <row r="306" spans="2:8" ht="15" hidden="1" customHeight="1" outlineLevel="2">
      <c r="B306" s="59">
        <v>73</v>
      </c>
      <c r="C306" s="60">
        <v>3</v>
      </c>
      <c r="D306" s="60">
        <v>16</v>
      </c>
      <c r="E306" s="61">
        <f t="shared" si="15"/>
        <v>0</v>
      </c>
      <c r="F306" s="61"/>
      <c r="G306" s="62"/>
      <c r="H306" s="81"/>
    </row>
    <row r="307" spans="2:8" ht="18.45" outlineLevel="1" collapsed="1">
      <c r="B307" s="59"/>
      <c r="C307" s="60"/>
      <c r="D307" s="60" t="s">
        <v>8</v>
      </c>
      <c r="E307" s="61">
        <f>SUBTOTAL(9,E299:E306)</f>
        <v>2</v>
      </c>
      <c r="F307" s="78">
        <v>16</v>
      </c>
      <c r="G307" s="62">
        <v>8</v>
      </c>
      <c r="H307" s="81">
        <f t="shared" si="13"/>
        <v>0.25</v>
      </c>
    </row>
    <row r="308" spans="2:8" ht="15" hidden="1" customHeight="1" outlineLevel="2">
      <c r="B308" s="59">
        <v>111</v>
      </c>
      <c r="C308" s="60">
        <v>1</v>
      </c>
      <c r="D308" s="60">
        <v>17</v>
      </c>
      <c r="E308" s="61">
        <f>IF(C308=1,1,0)</f>
        <v>1</v>
      </c>
      <c r="F308" s="61"/>
      <c r="G308" s="62"/>
      <c r="H308" s="81"/>
    </row>
    <row r="309" spans="2:8" ht="15" hidden="1" customHeight="1" outlineLevel="2">
      <c r="B309" s="59">
        <v>76</v>
      </c>
      <c r="C309" s="60">
        <v>6</v>
      </c>
      <c r="D309" s="60">
        <v>17</v>
      </c>
      <c r="E309" s="61">
        <f>IF(C309=1,1,0)</f>
        <v>0</v>
      </c>
      <c r="F309" s="61"/>
      <c r="G309" s="62"/>
      <c r="H309" s="81"/>
    </row>
    <row r="310" spans="2:8" ht="15" hidden="1" customHeight="1" outlineLevel="2">
      <c r="B310" s="59">
        <v>166</v>
      </c>
      <c r="C310" s="60">
        <v>1</v>
      </c>
      <c r="D310" s="60">
        <v>17</v>
      </c>
      <c r="E310" s="61">
        <f>IF(C310=1,1,0)</f>
        <v>1</v>
      </c>
      <c r="F310" s="61"/>
      <c r="G310" s="62"/>
      <c r="H310" s="81"/>
    </row>
    <row r="311" spans="2:8" ht="18.45" outlineLevel="1" collapsed="1">
      <c r="B311" s="59"/>
      <c r="C311" s="60"/>
      <c r="D311" s="60" t="s">
        <v>7</v>
      </c>
      <c r="E311" s="61">
        <f>SUBTOTAL(9,E308:E310)</f>
        <v>2</v>
      </c>
      <c r="F311" s="78">
        <v>17</v>
      </c>
      <c r="G311" s="62">
        <v>3</v>
      </c>
      <c r="H311" s="81">
        <f t="shared" si="13"/>
        <v>0.66666666666666663</v>
      </c>
    </row>
    <row r="312" spans="2:8" ht="15" hidden="1" customHeight="1" outlineLevel="2">
      <c r="B312" s="59">
        <v>241</v>
      </c>
      <c r="C312" s="60">
        <v>4</v>
      </c>
      <c r="D312" s="60">
        <v>18</v>
      </c>
      <c r="E312" s="61">
        <f>IF(C312=1,1,0)</f>
        <v>0</v>
      </c>
      <c r="F312" s="61"/>
      <c r="G312" s="62"/>
      <c r="H312" s="81"/>
    </row>
    <row r="313" spans="2:8" ht="15" hidden="1" customHeight="1" outlineLevel="2">
      <c r="B313" s="59">
        <v>267</v>
      </c>
      <c r="C313" s="60">
        <v>6</v>
      </c>
      <c r="D313" s="60">
        <v>18</v>
      </c>
      <c r="E313" s="61">
        <f>IF(C313=1,1,0)</f>
        <v>0</v>
      </c>
      <c r="F313" s="61"/>
      <c r="G313" s="62"/>
      <c r="H313" s="81"/>
    </row>
    <row r="314" spans="2:8" ht="18.45" outlineLevel="1" collapsed="1">
      <c r="B314" s="59"/>
      <c r="C314" s="60"/>
      <c r="D314" s="60" t="s">
        <v>6</v>
      </c>
      <c r="E314" s="61">
        <f>SUBTOTAL(9,E312:E313)</f>
        <v>0</v>
      </c>
      <c r="F314" s="78">
        <v>18</v>
      </c>
      <c r="G314" s="62">
        <v>2</v>
      </c>
      <c r="H314" s="81">
        <f t="shared" si="13"/>
        <v>0</v>
      </c>
    </row>
    <row r="315" spans="2:8" ht="15" hidden="1" customHeight="1" outlineLevel="2">
      <c r="B315" s="59">
        <v>274</v>
      </c>
      <c r="C315" s="60">
        <v>4</v>
      </c>
      <c r="D315" s="60">
        <v>19</v>
      </c>
      <c r="E315" s="61">
        <f>IF(C315=1,1,0)</f>
        <v>0</v>
      </c>
      <c r="F315" s="61"/>
      <c r="G315" s="62"/>
      <c r="H315" s="81"/>
    </row>
    <row r="316" spans="2:8" ht="15" hidden="1" customHeight="1" outlineLevel="2">
      <c r="B316" s="59">
        <v>295</v>
      </c>
      <c r="C316" s="60">
        <v>1</v>
      </c>
      <c r="D316" s="60">
        <v>19</v>
      </c>
      <c r="E316" s="61">
        <f>IF(C316=1,1,0)</f>
        <v>1</v>
      </c>
      <c r="F316" s="61"/>
      <c r="G316" s="62"/>
      <c r="H316" s="81"/>
    </row>
    <row r="317" spans="2:8" ht="18.45" outlineLevel="1" collapsed="1">
      <c r="B317" s="59"/>
      <c r="C317" s="60"/>
      <c r="D317" s="60" t="s">
        <v>5</v>
      </c>
      <c r="E317" s="61">
        <f>SUBTOTAL(9,E315:E316)</f>
        <v>1</v>
      </c>
      <c r="F317" s="78">
        <v>19</v>
      </c>
      <c r="G317" s="62">
        <v>2</v>
      </c>
      <c r="H317" s="81">
        <f t="shared" si="13"/>
        <v>0.5</v>
      </c>
    </row>
    <row r="318" spans="2:8" ht="15" hidden="1" customHeight="1" outlineLevel="2">
      <c r="B318" s="59">
        <v>257</v>
      </c>
      <c r="C318" s="60">
        <v>2</v>
      </c>
      <c r="D318" s="60">
        <v>20</v>
      </c>
      <c r="E318" s="61">
        <f>IF(C318=1,1,0)</f>
        <v>0</v>
      </c>
      <c r="F318" s="61"/>
      <c r="G318" s="62"/>
      <c r="H318" s="81"/>
    </row>
    <row r="319" spans="2:8" ht="15" hidden="1" customHeight="1" outlineLevel="2">
      <c r="B319" s="59">
        <v>238</v>
      </c>
      <c r="C319" s="60">
        <v>5</v>
      </c>
      <c r="D319" s="60">
        <v>20</v>
      </c>
      <c r="E319" s="61">
        <f>IF(C319=1,1,0)</f>
        <v>0</v>
      </c>
      <c r="F319" s="61"/>
      <c r="G319" s="62"/>
      <c r="H319" s="81"/>
    </row>
    <row r="320" spans="2:8" ht="15" hidden="1" customHeight="1" outlineLevel="2">
      <c r="B320" s="59">
        <v>83</v>
      </c>
      <c r="C320" s="60">
        <v>2</v>
      </c>
      <c r="D320" s="60">
        <v>20</v>
      </c>
      <c r="E320" s="61">
        <f>IF(C320=1,1,0)</f>
        <v>0</v>
      </c>
      <c r="F320" s="61"/>
      <c r="G320" s="62"/>
      <c r="H320" s="81"/>
    </row>
    <row r="321" spans="2:8" ht="18.45" outlineLevel="1" collapsed="1">
      <c r="B321" s="59"/>
      <c r="C321" s="60"/>
      <c r="D321" s="60" t="s">
        <v>4</v>
      </c>
      <c r="E321" s="61">
        <f>SUBTOTAL(9,E318:E320)</f>
        <v>0</v>
      </c>
      <c r="F321" s="78">
        <v>20</v>
      </c>
      <c r="G321" s="62">
        <v>3</v>
      </c>
      <c r="H321" s="81">
        <f t="shared" si="13"/>
        <v>0</v>
      </c>
    </row>
    <row r="322" spans="2:8" ht="15" hidden="1" customHeight="1" outlineLevel="2">
      <c r="B322" s="59">
        <v>296</v>
      </c>
      <c r="C322" s="60">
        <v>9</v>
      </c>
      <c r="D322" s="60">
        <v>23</v>
      </c>
      <c r="E322" s="61">
        <f>IF(C322=1,1,0)</f>
        <v>0</v>
      </c>
      <c r="F322" s="61"/>
      <c r="G322" s="62"/>
      <c r="H322" s="81"/>
    </row>
    <row r="323" spans="2:8" ht="15" hidden="1" customHeight="1" outlineLevel="2">
      <c r="B323" s="59">
        <v>271</v>
      </c>
      <c r="C323" s="60">
        <v>8</v>
      </c>
      <c r="D323" s="60">
        <v>23</v>
      </c>
      <c r="E323" s="61">
        <f>IF(C323=1,1,0)</f>
        <v>0</v>
      </c>
      <c r="F323" s="61"/>
      <c r="G323" s="62"/>
      <c r="H323" s="81"/>
    </row>
    <row r="324" spans="2:8" ht="18.45" outlineLevel="1" collapsed="1">
      <c r="B324" s="59"/>
      <c r="C324" s="60"/>
      <c r="D324" s="60" t="s">
        <v>3</v>
      </c>
      <c r="E324" s="61">
        <f>SUBTOTAL(9,E322:E323)</f>
        <v>0</v>
      </c>
      <c r="F324" s="78">
        <v>23</v>
      </c>
      <c r="G324" s="62">
        <v>2</v>
      </c>
      <c r="H324" s="81">
        <f t="shared" si="13"/>
        <v>0</v>
      </c>
    </row>
    <row r="325" spans="2:8" ht="15" hidden="1" customHeight="1" outlineLevel="2">
      <c r="B325" s="59">
        <v>237</v>
      </c>
      <c r="C325" s="60">
        <v>1</v>
      </c>
      <c r="D325" s="60">
        <v>28</v>
      </c>
      <c r="E325" s="61">
        <f>IF(C325=1,1,0)</f>
        <v>1</v>
      </c>
      <c r="F325" s="61"/>
      <c r="G325" s="62"/>
      <c r="H325" s="81"/>
    </row>
    <row r="326" spans="2:8" ht="15" hidden="1" customHeight="1" outlineLevel="2">
      <c r="B326" s="59">
        <v>234</v>
      </c>
      <c r="C326" s="60">
        <v>5</v>
      </c>
      <c r="D326" s="60">
        <v>28</v>
      </c>
      <c r="E326" s="61">
        <f>IF(C326=1,1,0)</f>
        <v>0</v>
      </c>
      <c r="F326" s="61"/>
      <c r="G326" s="62"/>
      <c r="H326" s="81"/>
    </row>
    <row r="327" spans="2:8" ht="18.45" outlineLevel="1" collapsed="1">
      <c r="B327" s="59"/>
      <c r="C327" s="60"/>
      <c r="D327" s="60" t="s">
        <v>2</v>
      </c>
      <c r="E327" s="61">
        <f>SUBTOTAL(9,E325:E326)</f>
        <v>1</v>
      </c>
      <c r="F327" s="78">
        <v>28</v>
      </c>
      <c r="G327" s="62">
        <v>2</v>
      </c>
      <c r="H327" s="81">
        <f t="shared" si="13"/>
        <v>0.5</v>
      </c>
    </row>
    <row r="328" spans="2:8" ht="18.45">
      <c r="B328" s="59"/>
      <c r="C328" s="60"/>
      <c r="D328" s="60" t="s">
        <v>1</v>
      </c>
      <c r="E328" s="61">
        <f>SUBTOTAL(9,E8:E326)</f>
        <v>119</v>
      </c>
      <c r="F328" s="61"/>
      <c r="G328" s="62">
        <v>300</v>
      </c>
      <c r="H328" s="63"/>
    </row>
    <row r="329" spans="2:8">
      <c r="B329" s="2"/>
    </row>
    <row r="330" spans="2:8" ht="52" customHeight="1">
      <c r="B330" s="2"/>
      <c r="D330" s="1" t="s">
        <v>197</v>
      </c>
    </row>
    <row r="331" spans="2:8" ht="30" customHeight="1">
      <c r="B331" s="58" t="s">
        <v>84</v>
      </c>
      <c r="D331" s="131"/>
    </row>
    <row r="332" spans="2:8" ht="17.149999999999999" customHeight="1">
      <c r="B332" s="2"/>
      <c r="D332" s="147" t="s">
        <v>158</v>
      </c>
    </row>
    <row r="333" spans="2:8" ht="47.15" customHeight="1">
      <c r="B333" s="49" t="s">
        <v>24</v>
      </c>
      <c r="C333" s="49" t="s">
        <v>22</v>
      </c>
    </row>
    <row r="334" spans="2:8" ht="23.15" customHeight="1">
      <c r="B334" s="60">
        <v>3</v>
      </c>
      <c r="C334" s="64">
        <v>0.66666666666666663</v>
      </c>
    </row>
    <row r="335" spans="2:8" ht="23.15" customHeight="1">
      <c r="B335" s="60">
        <v>4</v>
      </c>
      <c r="C335" s="64">
        <v>0.6</v>
      </c>
    </row>
    <row r="336" spans="2:8" ht="23.15" customHeight="1">
      <c r="B336" s="60">
        <v>5</v>
      </c>
      <c r="C336" s="64">
        <v>0.5</v>
      </c>
    </row>
    <row r="337" spans="2:3" ht="23.15" customHeight="1">
      <c r="B337" s="60">
        <v>6</v>
      </c>
      <c r="C337" s="64">
        <v>0.77777777777777779</v>
      </c>
    </row>
    <row r="338" spans="2:3" ht="23.15" customHeight="1">
      <c r="B338" s="60">
        <v>7</v>
      </c>
      <c r="C338" s="64">
        <v>0.5</v>
      </c>
    </row>
    <row r="339" spans="2:3" ht="23.15" customHeight="1">
      <c r="B339" s="60">
        <v>8</v>
      </c>
      <c r="C339" s="64">
        <v>0.25</v>
      </c>
    </row>
    <row r="340" spans="2:3" ht="23.15" customHeight="1">
      <c r="B340" s="60">
        <v>9</v>
      </c>
      <c r="C340" s="64">
        <v>0.33333333333333331</v>
      </c>
    </row>
    <row r="341" spans="2:3" ht="23.15" customHeight="1">
      <c r="B341" s="60">
        <v>10</v>
      </c>
      <c r="C341" s="64">
        <v>0.33333333333333331</v>
      </c>
    </row>
    <row r="342" spans="2:3" ht="23.15" customHeight="1">
      <c r="B342" s="60">
        <v>11</v>
      </c>
      <c r="C342" s="64">
        <v>0.33333333333333331</v>
      </c>
    </row>
    <row r="343" spans="2:3" ht="23.15" customHeight="1">
      <c r="B343" s="60">
        <v>12</v>
      </c>
      <c r="C343" s="64">
        <v>0.22222222222222221</v>
      </c>
    </row>
    <row r="344" spans="2:3" ht="23.15" customHeight="1">
      <c r="B344" s="60">
        <v>13</v>
      </c>
      <c r="C344" s="64">
        <v>0.5</v>
      </c>
    </row>
    <row r="345" spans="2:3" ht="23.15" customHeight="1">
      <c r="B345" s="60">
        <v>14</v>
      </c>
      <c r="C345" s="64">
        <v>0.42857142857142855</v>
      </c>
    </row>
    <row r="346" spans="2:3" ht="23.15" customHeight="1">
      <c r="B346" s="60">
        <v>15</v>
      </c>
      <c r="C346" s="64">
        <v>0.5</v>
      </c>
    </row>
    <row r="347" spans="2:3" ht="23.15" customHeight="1">
      <c r="B347" s="60">
        <v>16</v>
      </c>
      <c r="C347" s="64">
        <v>0.25</v>
      </c>
    </row>
    <row r="348" spans="2:3" ht="23.15" customHeight="1">
      <c r="B348" s="60">
        <v>17</v>
      </c>
      <c r="C348" s="64">
        <v>0.66666666666666663</v>
      </c>
    </row>
    <row r="349" spans="2:3" ht="23.15" customHeight="1">
      <c r="B349" s="60">
        <v>18</v>
      </c>
      <c r="C349" s="64">
        <v>0</v>
      </c>
    </row>
    <row r="350" spans="2:3" ht="23.15" customHeight="1">
      <c r="B350" s="60">
        <v>19</v>
      </c>
      <c r="C350" s="64">
        <v>0.5</v>
      </c>
    </row>
    <row r="351" spans="2:3" ht="23.15" customHeight="1">
      <c r="B351" s="60">
        <v>20</v>
      </c>
      <c r="C351" s="64">
        <v>0</v>
      </c>
    </row>
    <row r="352" spans="2:3" ht="23.15" customHeight="1">
      <c r="B352" s="60">
        <v>23</v>
      </c>
      <c r="C352" s="64">
        <v>0</v>
      </c>
    </row>
    <row r="353" spans="2:10" ht="23.15" customHeight="1">
      <c r="B353" s="60">
        <v>28</v>
      </c>
      <c r="C353" s="64">
        <v>0.5</v>
      </c>
    </row>
    <row r="354" spans="2:10">
      <c r="B354" s="2"/>
    </row>
    <row r="355" spans="2:10">
      <c r="B355" s="2"/>
      <c r="C355" s="9"/>
    </row>
    <row r="356" spans="2:10" ht="16" customHeight="1">
      <c r="B356" s="2"/>
    </row>
    <row r="357" spans="2:10" ht="30" customHeight="1">
      <c r="B357" s="2"/>
    </row>
    <row r="358" spans="2:10" ht="48" customHeight="1">
      <c r="B358" s="250" t="s">
        <v>90</v>
      </c>
      <c r="C358" s="250"/>
      <c r="D358" s="252" t="s">
        <v>86</v>
      </c>
      <c r="E358" s="252"/>
      <c r="F358" s="252"/>
      <c r="G358" s="252"/>
      <c r="H358" s="69"/>
      <c r="I358" s="69"/>
      <c r="J358" s="69"/>
    </row>
    <row r="359" spans="2:10" ht="42" customHeight="1">
      <c r="B359" s="250" t="s">
        <v>91</v>
      </c>
      <c r="C359" s="250"/>
      <c r="D359" s="252" t="s">
        <v>87</v>
      </c>
      <c r="E359" s="252"/>
      <c r="F359" s="252"/>
      <c r="G359" s="252"/>
      <c r="H359" s="70"/>
      <c r="I359" s="71"/>
      <c r="J359" s="71"/>
    </row>
    <row r="360" spans="2:10" ht="32.15" customHeight="1">
      <c r="B360" s="251"/>
      <c r="C360" s="251"/>
      <c r="D360" s="72"/>
      <c r="E360" s="71"/>
      <c r="F360" s="71"/>
      <c r="G360" s="73"/>
      <c r="H360" s="70"/>
      <c r="I360" s="71"/>
      <c r="J360" s="71"/>
    </row>
    <row r="361" spans="2:10" ht="20.149999999999999" customHeight="1">
      <c r="B361" s="253" t="s">
        <v>88</v>
      </c>
      <c r="C361" s="253"/>
      <c r="D361" s="253"/>
      <c r="E361" s="253"/>
      <c r="F361" s="253"/>
      <c r="G361" s="253"/>
      <c r="H361" s="70"/>
      <c r="I361" s="71"/>
      <c r="J361" s="71"/>
    </row>
    <row r="362" spans="2:10" ht="20.149999999999999" customHeight="1">
      <c r="B362" s="253" t="s">
        <v>89</v>
      </c>
      <c r="C362" s="253"/>
      <c r="D362" s="253"/>
      <c r="E362" s="253"/>
      <c r="F362" s="253"/>
      <c r="G362" s="253"/>
      <c r="H362" s="70"/>
      <c r="I362" s="71"/>
      <c r="J362" s="71"/>
    </row>
    <row r="363" spans="2:10" ht="20.149999999999999" customHeight="1">
      <c r="B363" s="253" t="s">
        <v>92</v>
      </c>
      <c r="C363" s="253"/>
      <c r="D363" s="253"/>
      <c r="E363" s="253"/>
      <c r="F363" s="253"/>
      <c r="G363" s="253"/>
      <c r="H363" s="70"/>
      <c r="I363" s="71"/>
      <c r="J363" s="71"/>
    </row>
    <row r="364" spans="2:10" ht="20.149999999999999" customHeight="1">
      <c r="B364" s="74"/>
      <c r="C364" s="74"/>
      <c r="D364" s="74"/>
      <c r="E364" s="74"/>
      <c r="F364" s="74"/>
      <c r="G364" s="74"/>
      <c r="H364" s="70"/>
      <c r="I364" s="71"/>
      <c r="J364" s="71"/>
    </row>
    <row r="365" spans="2:10" ht="17.149999999999999" customHeight="1">
      <c r="B365" s="75"/>
      <c r="C365" s="72"/>
      <c r="D365" s="72"/>
      <c r="E365" s="71"/>
      <c r="F365" s="71"/>
      <c r="G365" s="73"/>
      <c r="H365" s="70"/>
      <c r="I365" s="71"/>
      <c r="J365" s="71"/>
    </row>
    <row r="366" spans="2:10" ht="53.15" customHeight="1">
      <c r="B366" s="254" t="s">
        <v>155</v>
      </c>
      <c r="C366" s="254"/>
      <c r="D366" s="254"/>
      <c r="E366" s="254"/>
      <c r="F366" s="254"/>
      <c r="G366" s="254"/>
      <c r="H366" s="254"/>
      <c r="I366" s="254"/>
      <c r="J366" s="254"/>
    </row>
    <row r="367" spans="2:10">
      <c r="B367" s="2"/>
    </row>
    <row r="368" spans="2:10">
      <c r="B368" s="2"/>
    </row>
    <row r="369" spans="2:7">
      <c r="B369" s="2"/>
    </row>
    <row r="370" spans="2:7" ht="21" customHeight="1">
      <c r="B370" s="2"/>
    </row>
    <row r="371" spans="2:7" ht="207" customHeight="1">
      <c r="B371" s="76" t="s">
        <v>93</v>
      </c>
      <c r="C371" s="249" t="s">
        <v>154</v>
      </c>
      <c r="D371" s="249"/>
      <c r="E371" s="249"/>
      <c r="F371" s="249"/>
      <c r="G371" s="249"/>
    </row>
    <row r="372" spans="2:7">
      <c r="B372" s="2"/>
    </row>
    <row r="373" spans="2:7">
      <c r="B373" s="2"/>
    </row>
    <row r="374" spans="2:7">
      <c r="B374" s="2"/>
    </row>
    <row r="375" spans="2:7">
      <c r="B375" s="2"/>
    </row>
    <row r="376" spans="2:7">
      <c r="B376" s="2"/>
    </row>
    <row r="377" spans="2:7">
      <c r="B377" s="2"/>
    </row>
    <row r="378" spans="2:7">
      <c r="B378" s="2"/>
    </row>
    <row r="379" spans="2:7">
      <c r="B379" s="2"/>
    </row>
    <row r="380" spans="2:7">
      <c r="B380" s="2"/>
    </row>
    <row r="381" spans="2:7">
      <c r="B381" s="2"/>
    </row>
    <row r="382" spans="2:7">
      <c r="B382" s="2"/>
    </row>
    <row r="383" spans="2:7">
      <c r="B383" s="2"/>
    </row>
    <row r="384" spans="2:7">
      <c r="B384" s="2"/>
    </row>
    <row r="385" spans="2:2">
      <c r="B385" s="2"/>
    </row>
    <row r="386" spans="2:2">
      <c r="B386" s="2"/>
    </row>
    <row r="387" spans="2:2">
      <c r="B387" s="2"/>
    </row>
    <row r="388" spans="2:2">
      <c r="B388" s="2"/>
    </row>
    <row r="389" spans="2:2">
      <c r="B389" s="2"/>
    </row>
    <row r="390" spans="2:2">
      <c r="B390" s="2"/>
    </row>
    <row r="391" spans="2:2">
      <c r="B391" s="2"/>
    </row>
    <row r="392" spans="2:2">
      <c r="B392" s="2"/>
    </row>
    <row r="393" spans="2:2">
      <c r="B393" s="2"/>
    </row>
    <row r="394" spans="2:2">
      <c r="B394" s="2"/>
    </row>
    <row r="395" spans="2:2">
      <c r="B395" s="2"/>
    </row>
    <row r="396" spans="2:2">
      <c r="B396" s="2"/>
    </row>
    <row r="397" spans="2:2">
      <c r="B397" s="2"/>
    </row>
    <row r="398" spans="2:2">
      <c r="B398" s="2"/>
    </row>
    <row r="399" spans="2:2">
      <c r="B399" s="2"/>
    </row>
    <row r="400" spans="2:2">
      <c r="B400" s="2"/>
    </row>
    <row r="401" spans="2:2">
      <c r="B401" s="2"/>
    </row>
    <row r="402" spans="2:2">
      <c r="B402" s="2"/>
    </row>
    <row r="403" spans="2:2">
      <c r="B403" s="2"/>
    </row>
    <row r="404" spans="2:2">
      <c r="B404" s="2"/>
    </row>
    <row r="405" spans="2:2">
      <c r="B405" s="2"/>
    </row>
    <row r="406" spans="2:2">
      <c r="B406" s="2"/>
    </row>
    <row r="407" spans="2:2">
      <c r="B407" s="2"/>
    </row>
    <row r="408" spans="2:2">
      <c r="B408" s="2"/>
    </row>
    <row r="409" spans="2:2">
      <c r="B409" s="2"/>
    </row>
    <row r="410" spans="2:2">
      <c r="B410" s="2"/>
    </row>
    <row r="411" spans="2:2">
      <c r="B411" s="2"/>
    </row>
    <row r="412" spans="2:2">
      <c r="B412" s="2"/>
    </row>
    <row r="413" spans="2:2">
      <c r="B413" s="2"/>
    </row>
    <row r="414" spans="2:2">
      <c r="B414" s="2"/>
    </row>
    <row r="415" spans="2:2">
      <c r="B415" s="2"/>
    </row>
    <row r="416" spans="2:2">
      <c r="B416" s="2"/>
    </row>
    <row r="417" spans="2:2">
      <c r="B417" s="2"/>
    </row>
    <row r="418" spans="2:2">
      <c r="B418" s="2"/>
    </row>
    <row r="419" spans="2:2">
      <c r="B419" s="2"/>
    </row>
    <row r="420" spans="2:2">
      <c r="B420" s="2"/>
    </row>
    <row r="421" spans="2:2">
      <c r="B421" s="2"/>
    </row>
    <row r="422" spans="2:2">
      <c r="B422" s="2"/>
    </row>
    <row r="423" spans="2:2">
      <c r="B423" s="2"/>
    </row>
    <row r="424" spans="2:2">
      <c r="B424" s="2"/>
    </row>
    <row r="425" spans="2:2">
      <c r="B425" s="2"/>
    </row>
    <row r="426" spans="2:2">
      <c r="B426" s="2"/>
    </row>
    <row r="427" spans="2:2">
      <c r="B427" s="2"/>
    </row>
    <row r="428" spans="2:2">
      <c r="B428" s="2"/>
    </row>
    <row r="429" spans="2:2">
      <c r="B429" s="2"/>
    </row>
    <row r="430" spans="2:2">
      <c r="B430" s="2"/>
    </row>
    <row r="431" spans="2:2">
      <c r="B431" s="2"/>
    </row>
    <row r="432" spans="2:2">
      <c r="B432" s="2"/>
    </row>
    <row r="433" spans="2:2">
      <c r="B433" s="2"/>
    </row>
    <row r="434" spans="2:2">
      <c r="B434" s="2"/>
    </row>
    <row r="435" spans="2:2">
      <c r="B435" s="2"/>
    </row>
    <row r="436" spans="2:2">
      <c r="B436" s="2"/>
    </row>
    <row r="437" spans="2:2">
      <c r="B437" s="2"/>
    </row>
    <row r="438" spans="2:2">
      <c r="B438" s="2"/>
    </row>
    <row r="439" spans="2:2">
      <c r="B439" s="2"/>
    </row>
    <row r="440" spans="2:2">
      <c r="B440" s="2"/>
    </row>
    <row r="441" spans="2:2">
      <c r="B441" s="2"/>
    </row>
    <row r="442" spans="2:2">
      <c r="B442" s="2"/>
    </row>
    <row r="443" spans="2:2">
      <c r="B443" s="2"/>
    </row>
    <row r="444" spans="2:2">
      <c r="B444" s="2"/>
    </row>
    <row r="445" spans="2:2">
      <c r="B445" s="2"/>
    </row>
    <row r="446" spans="2:2">
      <c r="B446" s="2"/>
    </row>
    <row r="447" spans="2:2">
      <c r="B447" s="2"/>
    </row>
    <row r="448" spans="2:2">
      <c r="B448" s="2"/>
    </row>
    <row r="449" spans="2:2">
      <c r="B449" s="2"/>
    </row>
    <row r="450" spans="2:2">
      <c r="B450" s="2"/>
    </row>
    <row r="451" spans="2:2">
      <c r="B451" s="2"/>
    </row>
    <row r="452" spans="2:2">
      <c r="B452" s="2"/>
    </row>
    <row r="453" spans="2:2">
      <c r="B453" s="2"/>
    </row>
    <row r="454" spans="2:2">
      <c r="B454" s="2"/>
    </row>
    <row r="455" spans="2:2">
      <c r="B455" s="2"/>
    </row>
    <row r="456" spans="2:2">
      <c r="B456" s="2"/>
    </row>
    <row r="457" spans="2:2">
      <c r="B457" s="2"/>
    </row>
    <row r="458" spans="2:2">
      <c r="B458" s="2"/>
    </row>
    <row r="459" spans="2:2">
      <c r="B459" s="2"/>
    </row>
    <row r="460" spans="2:2">
      <c r="B460" s="2"/>
    </row>
    <row r="461" spans="2:2">
      <c r="B461" s="2"/>
    </row>
    <row r="462" spans="2:2">
      <c r="B462" s="2"/>
    </row>
    <row r="463" spans="2:2">
      <c r="B463" s="2"/>
    </row>
    <row r="464" spans="2:2">
      <c r="B464" s="2"/>
    </row>
    <row r="465" spans="2:2">
      <c r="B465" s="2"/>
    </row>
    <row r="466" spans="2:2">
      <c r="B466" s="2"/>
    </row>
    <row r="467" spans="2:2">
      <c r="B467" s="2"/>
    </row>
    <row r="468" spans="2:2">
      <c r="B468" s="2"/>
    </row>
    <row r="469" spans="2:2">
      <c r="B469" s="2"/>
    </row>
    <row r="470" spans="2:2">
      <c r="B470" s="2"/>
    </row>
    <row r="471" spans="2:2">
      <c r="B471" s="2"/>
    </row>
    <row r="472" spans="2:2">
      <c r="B472" s="2"/>
    </row>
    <row r="473" spans="2:2">
      <c r="B473" s="2"/>
    </row>
    <row r="474" spans="2:2">
      <c r="B474" s="2"/>
    </row>
    <row r="475" spans="2:2">
      <c r="B475" s="2"/>
    </row>
    <row r="476" spans="2:2">
      <c r="B476" s="2"/>
    </row>
    <row r="477" spans="2:2">
      <c r="B477" s="2"/>
    </row>
    <row r="478" spans="2:2">
      <c r="B478" s="2"/>
    </row>
    <row r="479" spans="2:2">
      <c r="B479" s="2"/>
    </row>
    <row r="480" spans="2:2">
      <c r="B480" s="2"/>
    </row>
    <row r="481" spans="2:2">
      <c r="B481" s="2"/>
    </row>
    <row r="482" spans="2:2">
      <c r="B482" s="2"/>
    </row>
    <row r="483" spans="2:2">
      <c r="B483" s="2"/>
    </row>
    <row r="484" spans="2:2">
      <c r="B484" s="2"/>
    </row>
    <row r="485" spans="2:2">
      <c r="B485" s="2"/>
    </row>
    <row r="486" spans="2:2">
      <c r="B486" s="2"/>
    </row>
    <row r="487" spans="2:2">
      <c r="B487" s="2"/>
    </row>
    <row r="488" spans="2:2">
      <c r="B488" s="2"/>
    </row>
    <row r="489" spans="2:2">
      <c r="B489" s="2"/>
    </row>
    <row r="490" spans="2:2">
      <c r="B490" s="2"/>
    </row>
    <row r="491" spans="2:2">
      <c r="B491" s="2"/>
    </row>
    <row r="492" spans="2:2">
      <c r="B492" s="2"/>
    </row>
    <row r="493" spans="2:2">
      <c r="B493" s="2"/>
    </row>
    <row r="494" spans="2:2">
      <c r="B494" s="2"/>
    </row>
    <row r="495" spans="2:2">
      <c r="B495" s="2"/>
    </row>
    <row r="496" spans="2:2">
      <c r="B496" s="2"/>
    </row>
    <row r="497" spans="2:2">
      <c r="B497" s="2"/>
    </row>
    <row r="498" spans="2:2">
      <c r="B498" s="2"/>
    </row>
    <row r="499" spans="2:2">
      <c r="B499" s="2"/>
    </row>
    <row r="500" spans="2:2">
      <c r="B500" s="2"/>
    </row>
    <row r="501" spans="2:2">
      <c r="B501" s="2"/>
    </row>
    <row r="502" spans="2:2">
      <c r="B502" s="2"/>
    </row>
    <row r="503" spans="2:2">
      <c r="B503" s="2"/>
    </row>
    <row r="504" spans="2:2">
      <c r="B504" s="2"/>
    </row>
    <row r="505" spans="2:2">
      <c r="B505" s="2"/>
    </row>
    <row r="506" spans="2:2">
      <c r="B506" s="2"/>
    </row>
    <row r="507" spans="2:2">
      <c r="B507" s="2"/>
    </row>
    <row r="508" spans="2:2">
      <c r="B508" s="2"/>
    </row>
    <row r="509" spans="2:2">
      <c r="B509" s="2"/>
    </row>
    <row r="510" spans="2:2">
      <c r="B510" s="2"/>
    </row>
    <row r="511" spans="2:2">
      <c r="B511" s="2"/>
    </row>
    <row r="512" spans="2:2">
      <c r="B512" s="2"/>
    </row>
    <row r="513" spans="2:2">
      <c r="B513" s="2"/>
    </row>
    <row r="514" spans="2:2">
      <c r="B514" s="2"/>
    </row>
    <row r="515" spans="2:2">
      <c r="B515" s="2"/>
    </row>
    <row r="516" spans="2:2">
      <c r="B516" s="2"/>
    </row>
    <row r="517" spans="2:2">
      <c r="B517" s="2"/>
    </row>
    <row r="518" spans="2:2">
      <c r="B518" s="2"/>
    </row>
    <row r="519" spans="2:2">
      <c r="B519" s="2"/>
    </row>
    <row r="520" spans="2:2">
      <c r="B520" s="2"/>
    </row>
    <row r="521" spans="2:2">
      <c r="B521" s="2"/>
    </row>
    <row r="522" spans="2:2">
      <c r="B522" s="2"/>
    </row>
    <row r="523" spans="2:2">
      <c r="B523" s="2"/>
    </row>
    <row r="524" spans="2:2">
      <c r="B524" s="2"/>
    </row>
    <row r="525" spans="2:2">
      <c r="B525" s="2"/>
    </row>
    <row r="526" spans="2:2">
      <c r="B526" s="2"/>
    </row>
    <row r="527" spans="2:2">
      <c r="B527" s="2"/>
    </row>
    <row r="528" spans="2:2">
      <c r="B528" s="2"/>
    </row>
    <row r="529" spans="2:2">
      <c r="B529" s="2"/>
    </row>
    <row r="530" spans="2:2">
      <c r="B530" s="2"/>
    </row>
    <row r="531" spans="2:2">
      <c r="B531" s="2"/>
    </row>
    <row r="532" spans="2:2">
      <c r="B532" s="2"/>
    </row>
    <row r="533" spans="2:2">
      <c r="B533" s="2"/>
    </row>
    <row r="534" spans="2:2">
      <c r="B534" s="2"/>
    </row>
    <row r="535" spans="2:2">
      <c r="B535" s="2"/>
    </row>
    <row r="536" spans="2:2">
      <c r="B536" s="2"/>
    </row>
    <row r="537" spans="2:2">
      <c r="B537" s="2"/>
    </row>
    <row r="538" spans="2:2">
      <c r="B538" s="2"/>
    </row>
    <row r="539" spans="2:2">
      <c r="B539" s="2"/>
    </row>
    <row r="540" spans="2:2">
      <c r="B540" s="2"/>
    </row>
    <row r="541" spans="2:2">
      <c r="B541" s="2"/>
    </row>
    <row r="542" spans="2:2">
      <c r="B542" s="2"/>
    </row>
    <row r="543" spans="2:2">
      <c r="B543" s="2"/>
    </row>
    <row r="544" spans="2:2">
      <c r="B544" s="2"/>
    </row>
    <row r="545" spans="2:2">
      <c r="B545" s="2"/>
    </row>
    <row r="546" spans="2:2">
      <c r="B546" s="2"/>
    </row>
    <row r="547" spans="2:2">
      <c r="B547" s="2"/>
    </row>
    <row r="548" spans="2:2">
      <c r="B548" s="2"/>
    </row>
    <row r="549" spans="2:2">
      <c r="B549" s="2"/>
    </row>
    <row r="550" spans="2:2">
      <c r="B550" s="2"/>
    </row>
    <row r="551" spans="2:2">
      <c r="B551" s="2"/>
    </row>
    <row r="552" spans="2:2">
      <c r="B552" s="2"/>
    </row>
    <row r="553" spans="2:2">
      <c r="B553" s="2"/>
    </row>
    <row r="554" spans="2:2">
      <c r="B554" s="2"/>
    </row>
    <row r="555" spans="2:2">
      <c r="B555" s="2"/>
    </row>
    <row r="556" spans="2:2">
      <c r="B556" s="2"/>
    </row>
    <row r="557" spans="2:2">
      <c r="B557" s="2"/>
    </row>
    <row r="558" spans="2:2">
      <c r="B558" s="2"/>
    </row>
    <row r="559" spans="2:2">
      <c r="B559" s="2"/>
    </row>
    <row r="560" spans="2:2">
      <c r="B560" s="2"/>
    </row>
  </sheetData>
  <mergeCells count="13">
    <mergeCell ref="B1:C1"/>
    <mergeCell ref="B2:C2"/>
    <mergeCell ref="D1:H2"/>
    <mergeCell ref="C371:G371"/>
    <mergeCell ref="B358:C358"/>
    <mergeCell ref="B360:C360"/>
    <mergeCell ref="B359:C359"/>
    <mergeCell ref="D358:G358"/>
    <mergeCell ref="D359:G359"/>
    <mergeCell ref="B361:G361"/>
    <mergeCell ref="B362:G362"/>
    <mergeCell ref="B363:G363"/>
    <mergeCell ref="B366:J366"/>
  </mergeCells>
  <pageMargins left="0.7" right="0.7" top="0.75" bottom="0.75" header="0.3" footer="0.3"/>
  <pageSetup paperSize="9" orientation="portrait" horizontalDpi="0" verticalDpi="0"/>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8"/>
  <sheetViews>
    <sheetView showGridLines="0" topLeftCell="A345" zoomScale="92" zoomScaleNormal="80" zoomScalePageLayoutView="80" workbookViewId="0">
      <selection activeCell="J344" sqref="J344"/>
    </sheetView>
  </sheetViews>
  <sheetFormatPr defaultColWidth="11.3828125" defaultRowHeight="14.6" outlineLevelRow="2"/>
  <cols>
    <col min="1" max="1" width="8.69140625" customWidth="1"/>
    <col min="2" max="2" width="14.15234375" customWidth="1"/>
    <col min="3" max="7" width="15.84375" style="7" customWidth="1"/>
    <col min="8" max="8" width="15.15234375" style="14" customWidth="1"/>
    <col min="9" max="9" width="22.15234375" style="7" customWidth="1"/>
    <col min="10" max="10" width="11.69140625" style="161" customWidth="1"/>
    <col min="11" max="11" width="11.3046875" style="150" customWidth="1"/>
    <col min="12" max="12" width="15.3046875" style="7" customWidth="1"/>
    <col min="13" max="13" width="15" customWidth="1"/>
    <col min="14" max="14" width="22.3046875" customWidth="1"/>
  </cols>
  <sheetData>
    <row r="1" spans="1:14" s="43" customFormat="1" ht="44.15" customHeight="1">
      <c r="A1" s="40"/>
      <c r="B1" s="241" t="s">
        <v>55</v>
      </c>
      <c r="C1" s="242"/>
      <c r="D1" s="256" t="s">
        <v>58</v>
      </c>
      <c r="E1" s="256"/>
      <c r="F1" s="256"/>
      <c r="G1" s="256"/>
      <c r="H1" s="256"/>
      <c r="I1" s="256"/>
      <c r="J1" s="256"/>
      <c r="K1" s="256"/>
      <c r="L1" s="256"/>
      <c r="M1" s="56"/>
    </row>
    <row r="2" spans="1:14" s="38" customFormat="1" ht="21" customHeight="1">
      <c r="A2" s="41"/>
      <c r="B2" s="243" t="s">
        <v>56</v>
      </c>
      <c r="C2" s="244"/>
      <c r="D2" s="256"/>
      <c r="E2" s="256"/>
      <c r="F2" s="256"/>
      <c r="G2" s="256"/>
      <c r="H2" s="256"/>
      <c r="I2" s="256"/>
      <c r="J2" s="256"/>
      <c r="K2" s="256"/>
      <c r="L2" s="256"/>
      <c r="M2" s="57"/>
    </row>
    <row r="3" spans="1:14" s="37" customFormat="1" ht="4" customHeight="1" thickBot="1">
      <c r="A3" s="44"/>
      <c r="B3" s="85"/>
      <c r="C3" s="86"/>
      <c r="D3" s="100"/>
      <c r="E3" s="100"/>
      <c r="F3" s="100"/>
      <c r="G3" s="100"/>
      <c r="H3" s="100"/>
      <c r="I3" s="100"/>
      <c r="J3" s="169"/>
      <c r="K3" s="168"/>
      <c r="L3" s="100"/>
      <c r="M3" s="98"/>
    </row>
    <row r="4" spans="1:14" s="15" customFormat="1" ht="24" customHeight="1">
      <c r="C4" s="91"/>
      <c r="D4" s="91"/>
      <c r="E4" s="91"/>
      <c r="F4" s="91"/>
      <c r="G4" s="91"/>
      <c r="H4" s="99"/>
      <c r="I4" s="91"/>
      <c r="J4" s="160"/>
      <c r="K4" s="138"/>
      <c r="L4" s="91"/>
    </row>
    <row r="5" spans="1:14" ht="23.15">
      <c r="B5" s="58" t="s">
        <v>83</v>
      </c>
    </row>
    <row r="7" spans="1:14" s="22" customFormat="1" ht="54" customHeight="1">
      <c r="B7" s="35" t="s">
        <v>81</v>
      </c>
      <c r="C7" s="89" t="s">
        <v>73</v>
      </c>
      <c r="D7" s="89" t="s">
        <v>74</v>
      </c>
      <c r="E7" s="89" t="s">
        <v>75</v>
      </c>
      <c r="F7" s="89" t="s">
        <v>76</v>
      </c>
      <c r="G7" s="89" t="s">
        <v>77</v>
      </c>
      <c r="H7" s="90" t="s">
        <v>78</v>
      </c>
      <c r="I7" s="89" t="s">
        <v>79</v>
      </c>
      <c r="J7" s="162" t="s">
        <v>135</v>
      </c>
      <c r="K7" s="36" t="s">
        <v>127</v>
      </c>
      <c r="L7" s="89" t="s">
        <v>53</v>
      </c>
      <c r="M7" s="89" t="s">
        <v>189</v>
      </c>
      <c r="N7" s="95" t="s">
        <v>156</v>
      </c>
    </row>
    <row r="8" spans="1:14" ht="18.45" hidden="1" outlineLevel="2">
      <c r="B8" s="60">
        <v>190</v>
      </c>
      <c r="C8" s="63">
        <v>0.14285714285714285</v>
      </c>
      <c r="D8" s="63">
        <v>22</v>
      </c>
      <c r="E8" s="63">
        <v>12</v>
      </c>
      <c r="F8" s="63">
        <v>8</v>
      </c>
      <c r="G8" s="63">
        <v>80</v>
      </c>
      <c r="H8" s="101">
        <v>1</v>
      </c>
      <c r="I8" s="63"/>
      <c r="J8" s="163">
        <v>1</v>
      </c>
      <c r="K8" s="61">
        <f t="shared" ref="K8:K39" si="0">IF(H8=1,1,0)</f>
        <v>1</v>
      </c>
      <c r="L8" s="102">
        <f t="shared" ref="L8:L39" si="1">IF($H8&lt;=5,VLOOKUP($B8,$B$7:$G$313,$H8+1,FALSE),$I8)</f>
        <v>0.14285714285714285</v>
      </c>
      <c r="M8" s="83" t="str">
        <f t="shared" ref="M8:M72" si="2">IF(L8=0,"0",IF(L8&lt;=1,"0&lt;x&lt;=1",IF(L8&lt;=2,"1&lt;x&lt;=2",IF(L8&lt;=3,"2&lt;x&lt;=3",IF(L8&lt;=4,"3&lt;x&lt;=4",IF(L8&lt;=5,"4&lt;x&lt;=5",IF(L8&lt;=6,"5&lt;x&lt;=6","x&gt;6")))))))</f>
        <v>0&lt;x&lt;=1</v>
      </c>
      <c r="N8" s="21"/>
    </row>
    <row r="9" spans="1:14" ht="18.45" hidden="1" outlineLevel="2">
      <c r="B9" s="60">
        <v>211</v>
      </c>
      <c r="C9" s="63">
        <v>0.16666666666666666</v>
      </c>
      <c r="D9" s="63">
        <v>40</v>
      </c>
      <c r="E9" s="63">
        <v>25</v>
      </c>
      <c r="F9" s="63">
        <v>4.5</v>
      </c>
      <c r="G9" s="63">
        <v>14</v>
      </c>
      <c r="H9" s="101">
        <v>1</v>
      </c>
      <c r="I9" s="63"/>
      <c r="J9" s="163">
        <v>1</v>
      </c>
      <c r="K9" s="61">
        <f t="shared" si="0"/>
        <v>1</v>
      </c>
      <c r="L9" s="102">
        <f t="shared" si="1"/>
        <v>0.16666666666666666</v>
      </c>
      <c r="M9" s="83" t="str">
        <f t="shared" si="2"/>
        <v>0&lt;x&lt;=1</v>
      </c>
      <c r="N9" s="21"/>
    </row>
    <row r="10" spans="1:14" ht="18.45" hidden="1" outlineLevel="2">
      <c r="B10" s="60">
        <v>151</v>
      </c>
      <c r="C10" s="63">
        <v>0.22222222222222221</v>
      </c>
      <c r="D10" s="63">
        <v>6</v>
      </c>
      <c r="E10" s="63">
        <v>8</v>
      </c>
      <c r="F10" s="63">
        <v>20</v>
      </c>
      <c r="G10" s="63">
        <v>33</v>
      </c>
      <c r="H10" s="101">
        <v>1</v>
      </c>
      <c r="I10" s="63"/>
      <c r="J10" s="163">
        <v>1</v>
      </c>
      <c r="K10" s="61">
        <f t="shared" si="0"/>
        <v>1</v>
      </c>
      <c r="L10" s="102">
        <f t="shared" si="1"/>
        <v>0.22222222222222221</v>
      </c>
      <c r="M10" s="83" t="str">
        <f t="shared" si="2"/>
        <v>0&lt;x&lt;=1</v>
      </c>
      <c r="N10" s="21"/>
    </row>
    <row r="11" spans="1:14" ht="18.45" hidden="1" outlineLevel="2">
      <c r="B11" s="60">
        <v>196</v>
      </c>
      <c r="C11" s="63">
        <v>0.25</v>
      </c>
      <c r="D11" s="63">
        <v>6</v>
      </c>
      <c r="E11" s="63">
        <v>20</v>
      </c>
      <c r="F11" s="63">
        <v>9</v>
      </c>
      <c r="G11" s="63">
        <v>20</v>
      </c>
      <c r="H11" s="101">
        <v>1</v>
      </c>
      <c r="I11" s="63"/>
      <c r="J11" s="163">
        <v>1</v>
      </c>
      <c r="K11" s="61">
        <f t="shared" si="0"/>
        <v>1</v>
      </c>
      <c r="L11" s="102">
        <f t="shared" si="1"/>
        <v>0.25</v>
      </c>
      <c r="M11" s="83" t="str">
        <f t="shared" si="2"/>
        <v>0&lt;x&lt;=1</v>
      </c>
      <c r="N11" s="21"/>
    </row>
    <row r="12" spans="1:14" ht="18.45" hidden="1" outlineLevel="2">
      <c r="B12" s="60">
        <v>150</v>
      </c>
      <c r="C12" s="63">
        <v>0.3</v>
      </c>
      <c r="D12" s="63">
        <v>5</v>
      </c>
      <c r="E12" s="63">
        <v>7</v>
      </c>
      <c r="F12" s="63">
        <v>10</v>
      </c>
      <c r="G12" s="63">
        <v>25</v>
      </c>
      <c r="H12" s="101">
        <v>1</v>
      </c>
      <c r="I12" s="63"/>
      <c r="J12" s="163">
        <v>1</v>
      </c>
      <c r="K12" s="61">
        <f t="shared" si="0"/>
        <v>1</v>
      </c>
      <c r="L12" s="102">
        <f t="shared" si="1"/>
        <v>0.3</v>
      </c>
      <c r="M12" s="83" t="str">
        <f t="shared" si="2"/>
        <v>0&lt;x&lt;=1</v>
      </c>
      <c r="N12" s="21"/>
    </row>
    <row r="13" spans="1:14" ht="18.45" hidden="1" outlineLevel="2">
      <c r="B13" s="60">
        <v>243</v>
      </c>
      <c r="C13" s="63">
        <v>7.5</v>
      </c>
      <c r="D13" s="63">
        <v>0.36363636363636365</v>
      </c>
      <c r="E13" s="63">
        <v>16</v>
      </c>
      <c r="F13" s="63">
        <v>6</v>
      </c>
      <c r="G13" s="63">
        <v>16</v>
      </c>
      <c r="H13" s="101">
        <v>2</v>
      </c>
      <c r="I13" s="63"/>
      <c r="J13" s="163">
        <v>1</v>
      </c>
      <c r="K13" s="61">
        <f t="shared" si="0"/>
        <v>0</v>
      </c>
      <c r="L13" s="102">
        <f t="shared" si="1"/>
        <v>0.36363636363636365</v>
      </c>
      <c r="M13" s="83" t="str">
        <f t="shared" si="2"/>
        <v>0&lt;x&lt;=1</v>
      </c>
      <c r="N13" s="21"/>
    </row>
    <row r="14" spans="1:14" ht="18.45" hidden="1" outlineLevel="2">
      <c r="B14" s="60">
        <v>97</v>
      </c>
      <c r="C14" s="63">
        <v>0.5</v>
      </c>
      <c r="D14" s="63">
        <v>3</v>
      </c>
      <c r="E14" s="63">
        <v>4.5</v>
      </c>
      <c r="F14" s="63">
        <v>12</v>
      </c>
      <c r="G14" s="63">
        <v>33</v>
      </c>
      <c r="H14" s="101">
        <v>1</v>
      </c>
      <c r="I14" s="63"/>
      <c r="J14" s="163">
        <v>1</v>
      </c>
      <c r="K14" s="61">
        <f t="shared" si="0"/>
        <v>1</v>
      </c>
      <c r="L14" s="102">
        <f t="shared" si="1"/>
        <v>0.5</v>
      </c>
      <c r="M14" s="83" t="str">
        <f t="shared" si="2"/>
        <v>0&lt;x&lt;=1</v>
      </c>
      <c r="N14" s="21"/>
    </row>
    <row r="15" spans="1:14" ht="18.45" hidden="1" outlineLevel="2">
      <c r="B15" s="60">
        <v>89</v>
      </c>
      <c r="C15" s="63">
        <v>0.53333333333333333</v>
      </c>
      <c r="D15" s="63">
        <v>7</v>
      </c>
      <c r="E15" s="63">
        <v>2.25</v>
      </c>
      <c r="F15" s="63"/>
      <c r="G15" s="63"/>
      <c r="H15" s="101">
        <v>1</v>
      </c>
      <c r="I15" s="63"/>
      <c r="J15" s="163">
        <v>1</v>
      </c>
      <c r="K15" s="61">
        <f t="shared" si="0"/>
        <v>1</v>
      </c>
      <c r="L15" s="102">
        <f t="shared" si="1"/>
        <v>0.53333333333333333</v>
      </c>
      <c r="M15" s="83" t="str">
        <f t="shared" si="2"/>
        <v>0&lt;x&lt;=1</v>
      </c>
      <c r="N15" s="21"/>
    </row>
    <row r="16" spans="1:14" ht="18.45" hidden="1" outlineLevel="2">
      <c r="B16" s="60">
        <v>166</v>
      </c>
      <c r="C16" s="63">
        <v>0.53333333333333333</v>
      </c>
      <c r="D16" s="63">
        <v>2.75</v>
      </c>
      <c r="E16" s="63">
        <v>40</v>
      </c>
      <c r="F16" s="63">
        <v>7</v>
      </c>
      <c r="G16" s="63">
        <v>12</v>
      </c>
      <c r="H16" s="101">
        <v>1</v>
      </c>
      <c r="I16" s="63"/>
      <c r="J16" s="163">
        <v>1</v>
      </c>
      <c r="K16" s="61">
        <f t="shared" si="0"/>
        <v>1</v>
      </c>
      <c r="L16" s="102">
        <f t="shared" si="1"/>
        <v>0.53333333333333333</v>
      </c>
      <c r="M16" s="83" t="str">
        <f t="shared" si="2"/>
        <v>0&lt;x&lt;=1</v>
      </c>
      <c r="N16" s="21"/>
    </row>
    <row r="17" spans="2:14" ht="18.45" hidden="1" outlineLevel="2">
      <c r="B17" s="60">
        <v>92</v>
      </c>
      <c r="C17" s="63">
        <v>33</v>
      </c>
      <c r="D17" s="63">
        <v>0.5714285714285714</v>
      </c>
      <c r="E17" s="63">
        <v>3</v>
      </c>
      <c r="F17" s="63">
        <v>10</v>
      </c>
      <c r="G17" s="63">
        <v>100</v>
      </c>
      <c r="H17" s="101">
        <v>2</v>
      </c>
      <c r="I17" s="63"/>
      <c r="J17" s="163">
        <v>1</v>
      </c>
      <c r="K17" s="61">
        <f t="shared" si="0"/>
        <v>0</v>
      </c>
      <c r="L17" s="102">
        <f t="shared" si="1"/>
        <v>0.5714285714285714</v>
      </c>
      <c r="M17" s="83" t="str">
        <f t="shared" si="2"/>
        <v>0&lt;x&lt;=1</v>
      </c>
      <c r="N17" s="21"/>
    </row>
    <row r="18" spans="2:14" ht="18.45" hidden="1" outlineLevel="2">
      <c r="B18" s="60">
        <v>81</v>
      </c>
      <c r="C18" s="63">
        <v>3.5</v>
      </c>
      <c r="D18" s="63">
        <v>0.5714285714285714</v>
      </c>
      <c r="E18" s="63">
        <v>4</v>
      </c>
      <c r="F18" s="63">
        <v>22</v>
      </c>
      <c r="G18" s="63">
        <v>7</v>
      </c>
      <c r="H18" s="101">
        <v>2</v>
      </c>
      <c r="I18" s="63"/>
      <c r="J18" s="163">
        <v>1</v>
      </c>
      <c r="K18" s="61">
        <f t="shared" si="0"/>
        <v>0</v>
      </c>
      <c r="L18" s="102">
        <f t="shared" si="1"/>
        <v>0.5714285714285714</v>
      </c>
      <c r="M18" s="83" t="str">
        <f t="shared" si="2"/>
        <v>0&lt;x&lt;=1</v>
      </c>
      <c r="N18" s="21"/>
    </row>
    <row r="19" spans="2:14" ht="18.45" hidden="1" outlineLevel="2">
      <c r="B19" s="60">
        <v>77</v>
      </c>
      <c r="C19" s="63">
        <v>1.625</v>
      </c>
      <c r="D19" s="63">
        <v>0.61538461538461542</v>
      </c>
      <c r="E19" s="63">
        <v>66</v>
      </c>
      <c r="F19" s="63">
        <v>20</v>
      </c>
      <c r="G19" s="63">
        <v>20</v>
      </c>
      <c r="H19" s="101">
        <v>2</v>
      </c>
      <c r="I19" s="63"/>
      <c r="J19" s="163">
        <v>1</v>
      </c>
      <c r="K19" s="61">
        <f t="shared" si="0"/>
        <v>0</v>
      </c>
      <c r="L19" s="102">
        <f t="shared" si="1"/>
        <v>0.61538461538461542</v>
      </c>
      <c r="M19" s="83" t="str">
        <f t="shared" si="2"/>
        <v>0&lt;x&lt;=1</v>
      </c>
      <c r="N19" s="21"/>
    </row>
    <row r="20" spans="2:14" ht="18.45" hidden="1" outlineLevel="2">
      <c r="B20" s="60">
        <v>252</v>
      </c>
      <c r="C20" s="63">
        <v>0.61538461538461542</v>
      </c>
      <c r="D20" s="63">
        <v>33</v>
      </c>
      <c r="E20" s="63">
        <v>9</v>
      </c>
      <c r="F20" s="63">
        <v>4</v>
      </c>
      <c r="G20" s="63">
        <v>20</v>
      </c>
      <c r="H20" s="101">
        <v>1</v>
      </c>
      <c r="I20" s="63"/>
      <c r="J20" s="163">
        <v>1</v>
      </c>
      <c r="K20" s="61">
        <f t="shared" si="0"/>
        <v>1</v>
      </c>
      <c r="L20" s="102">
        <f t="shared" si="1"/>
        <v>0.61538461538461542</v>
      </c>
      <c r="M20" s="83" t="str">
        <f t="shared" si="2"/>
        <v>0&lt;x&lt;=1</v>
      </c>
      <c r="N20" s="21"/>
    </row>
    <row r="21" spans="2:14" ht="18.45" hidden="1" outlineLevel="2">
      <c r="B21" s="60">
        <v>123</v>
      </c>
      <c r="C21" s="63">
        <v>0.61538461538461542</v>
      </c>
      <c r="D21" s="63">
        <v>2.5</v>
      </c>
      <c r="E21" s="63">
        <v>5</v>
      </c>
      <c r="F21" s="63">
        <v>33</v>
      </c>
      <c r="G21" s="63"/>
      <c r="H21" s="101">
        <v>1</v>
      </c>
      <c r="I21" s="63"/>
      <c r="J21" s="163">
        <v>1</v>
      </c>
      <c r="K21" s="61">
        <f t="shared" si="0"/>
        <v>1</v>
      </c>
      <c r="L21" s="102">
        <f t="shared" si="1"/>
        <v>0.61538461538461542</v>
      </c>
      <c r="M21" s="83" t="str">
        <f t="shared" si="2"/>
        <v>0&lt;x&lt;=1</v>
      </c>
      <c r="N21" s="21"/>
    </row>
    <row r="22" spans="2:14" ht="18.45" hidden="1" outlineLevel="2">
      <c r="B22" s="60">
        <v>173</v>
      </c>
      <c r="C22" s="63">
        <v>0.66666666666666663</v>
      </c>
      <c r="D22" s="63">
        <v>2.75</v>
      </c>
      <c r="E22" s="63">
        <v>14</v>
      </c>
      <c r="F22" s="63">
        <v>16</v>
      </c>
      <c r="G22" s="63">
        <v>25</v>
      </c>
      <c r="H22" s="101">
        <v>1</v>
      </c>
      <c r="I22" s="63"/>
      <c r="J22" s="163">
        <v>1</v>
      </c>
      <c r="K22" s="61">
        <f t="shared" si="0"/>
        <v>1</v>
      </c>
      <c r="L22" s="102">
        <f t="shared" si="1"/>
        <v>0.66666666666666663</v>
      </c>
      <c r="M22" s="83" t="str">
        <f t="shared" si="2"/>
        <v>0&lt;x&lt;=1</v>
      </c>
      <c r="N22" s="21"/>
    </row>
    <row r="23" spans="2:14" ht="18.45" hidden="1" outlineLevel="2">
      <c r="B23" s="60">
        <v>268</v>
      </c>
      <c r="C23" s="63">
        <v>0.66666666666666663</v>
      </c>
      <c r="D23" s="63">
        <v>9</v>
      </c>
      <c r="E23" s="63">
        <v>8</v>
      </c>
      <c r="F23" s="63">
        <v>4</v>
      </c>
      <c r="G23" s="63">
        <v>12</v>
      </c>
      <c r="H23" s="101">
        <v>1</v>
      </c>
      <c r="I23" s="63"/>
      <c r="J23" s="163">
        <v>1</v>
      </c>
      <c r="K23" s="61">
        <f t="shared" si="0"/>
        <v>1</v>
      </c>
      <c r="L23" s="102">
        <f t="shared" si="1"/>
        <v>0.66666666666666663</v>
      </c>
      <c r="M23" s="83" t="str">
        <f t="shared" si="2"/>
        <v>0&lt;x&lt;=1</v>
      </c>
      <c r="N23" s="21"/>
    </row>
    <row r="24" spans="2:14" ht="18.45" hidden="1" outlineLevel="2">
      <c r="B24" s="60">
        <v>114</v>
      </c>
      <c r="C24" s="63">
        <v>0.66666666666666663</v>
      </c>
      <c r="D24" s="63">
        <v>3.5</v>
      </c>
      <c r="E24" s="63">
        <v>16</v>
      </c>
      <c r="F24" s="63">
        <v>6</v>
      </c>
      <c r="G24" s="63">
        <v>10</v>
      </c>
      <c r="H24" s="101">
        <v>1</v>
      </c>
      <c r="I24" s="63"/>
      <c r="J24" s="163">
        <v>1</v>
      </c>
      <c r="K24" s="61">
        <f t="shared" si="0"/>
        <v>1</v>
      </c>
      <c r="L24" s="102">
        <f t="shared" si="1"/>
        <v>0.66666666666666663</v>
      </c>
      <c r="M24" s="83" t="str">
        <f t="shared" si="2"/>
        <v>0&lt;x&lt;=1</v>
      </c>
      <c r="N24" s="21"/>
    </row>
    <row r="25" spans="2:14" ht="18.45" hidden="1" outlineLevel="2">
      <c r="B25" s="60">
        <v>169</v>
      </c>
      <c r="C25" s="63">
        <v>0.66666666666666663</v>
      </c>
      <c r="D25" s="63">
        <v>2.75</v>
      </c>
      <c r="E25" s="63">
        <v>14</v>
      </c>
      <c r="F25" s="63">
        <v>16</v>
      </c>
      <c r="G25" s="63">
        <v>25</v>
      </c>
      <c r="H25" s="101">
        <v>1</v>
      </c>
      <c r="I25" s="63"/>
      <c r="J25" s="163">
        <v>1</v>
      </c>
      <c r="K25" s="61">
        <f t="shared" si="0"/>
        <v>1</v>
      </c>
      <c r="L25" s="102">
        <f t="shared" si="1"/>
        <v>0.66666666666666663</v>
      </c>
      <c r="M25" s="83" t="str">
        <f t="shared" si="2"/>
        <v>0&lt;x&lt;=1</v>
      </c>
      <c r="N25" s="21"/>
    </row>
    <row r="26" spans="2:14" ht="18.45" hidden="1" outlineLevel="2">
      <c r="B26" s="60">
        <v>291</v>
      </c>
      <c r="C26" s="63">
        <v>2.75</v>
      </c>
      <c r="D26" s="63">
        <v>5</v>
      </c>
      <c r="E26" s="63">
        <v>0.72727272727272729</v>
      </c>
      <c r="F26" s="63">
        <v>100</v>
      </c>
      <c r="G26" s="63">
        <v>10</v>
      </c>
      <c r="H26" s="101">
        <v>3</v>
      </c>
      <c r="I26" s="63"/>
      <c r="J26" s="163">
        <v>1</v>
      </c>
      <c r="K26" s="61">
        <f t="shared" si="0"/>
        <v>0</v>
      </c>
      <c r="L26" s="102">
        <f t="shared" si="1"/>
        <v>0.72727272727272729</v>
      </c>
      <c r="M26" s="83" t="str">
        <f t="shared" si="2"/>
        <v>0&lt;x&lt;=1</v>
      </c>
      <c r="N26" s="21"/>
    </row>
    <row r="27" spans="2:14" ht="18.45" hidden="1" outlineLevel="2">
      <c r="B27" s="60">
        <v>18</v>
      </c>
      <c r="C27" s="63">
        <v>2.75</v>
      </c>
      <c r="D27" s="63">
        <v>0.72727272727272729</v>
      </c>
      <c r="E27" s="63">
        <v>7</v>
      </c>
      <c r="F27" s="63">
        <v>10</v>
      </c>
      <c r="G27" s="63"/>
      <c r="H27" s="101">
        <v>2</v>
      </c>
      <c r="I27" s="63"/>
      <c r="J27" s="163">
        <v>1</v>
      </c>
      <c r="K27" s="61">
        <f t="shared" si="0"/>
        <v>0</v>
      </c>
      <c r="L27" s="102">
        <f t="shared" si="1"/>
        <v>0.72727272727272729</v>
      </c>
      <c r="M27" s="83" t="str">
        <f t="shared" si="2"/>
        <v>0&lt;x&lt;=1</v>
      </c>
      <c r="N27" s="21"/>
    </row>
    <row r="28" spans="2:14" ht="18.45" hidden="1" outlineLevel="2">
      <c r="B28" s="60">
        <v>59</v>
      </c>
      <c r="C28" s="63">
        <v>1.375</v>
      </c>
      <c r="D28" s="63">
        <v>0.72727272727272729</v>
      </c>
      <c r="E28" s="63">
        <v>100</v>
      </c>
      <c r="F28" s="63">
        <v>14</v>
      </c>
      <c r="G28" s="63"/>
      <c r="H28" s="101">
        <v>2</v>
      </c>
      <c r="I28" s="63"/>
      <c r="J28" s="163">
        <v>1</v>
      </c>
      <c r="K28" s="61">
        <f t="shared" si="0"/>
        <v>0</v>
      </c>
      <c r="L28" s="102">
        <f t="shared" si="1"/>
        <v>0.72727272727272729</v>
      </c>
      <c r="M28" s="83" t="str">
        <f t="shared" si="2"/>
        <v>0&lt;x&lt;=1</v>
      </c>
      <c r="N28" s="21"/>
    </row>
    <row r="29" spans="2:14" ht="18.45" hidden="1" outlineLevel="2">
      <c r="B29" s="60">
        <v>103</v>
      </c>
      <c r="C29" s="63">
        <v>3</v>
      </c>
      <c r="D29" s="63">
        <v>0.72727272727272729</v>
      </c>
      <c r="E29" s="63">
        <v>12</v>
      </c>
      <c r="F29" s="63">
        <v>7.5</v>
      </c>
      <c r="G29" s="63">
        <v>12</v>
      </c>
      <c r="H29" s="101">
        <v>2</v>
      </c>
      <c r="I29" s="63"/>
      <c r="J29" s="163">
        <v>1</v>
      </c>
      <c r="K29" s="61">
        <f t="shared" si="0"/>
        <v>0</v>
      </c>
      <c r="L29" s="102">
        <f t="shared" si="1"/>
        <v>0.72727272727272729</v>
      </c>
      <c r="M29" s="83" t="str">
        <f t="shared" si="2"/>
        <v>0&lt;x&lt;=1</v>
      </c>
      <c r="N29" s="21"/>
    </row>
    <row r="30" spans="2:14" ht="18.45" hidden="1" outlineLevel="2">
      <c r="B30" s="60">
        <v>132</v>
      </c>
      <c r="C30" s="63">
        <v>6</v>
      </c>
      <c r="D30" s="63">
        <v>0.72727272727272729</v>
      </c>
      <c r="E30" s="63">
        <v>5</v>
      </c>
      <c r="F30" s="63">
        <v>40</v>
      </c>
      <c r="G30" s="63">
        <v>16</v>
      </c>
      <c r="H30" s="101">
        <v>2</v>
      </c>
      <c r="I30" s="63"/>
      <c r="J30" s="163">
        <v>1</v>
      </c>
      <c r="K30" s="61">
        <f t="shared" si="0"/>
        <v>0</v>
      </c>
      <c r="L30" s="102">
        <f t="shared" si="1"/>
        <v>0.72727272727272729</v>
      </c>
      <c r="M30" s="83" t="str">
        <f t="shared" si="2"/>
        <v>0&lt;x&lt;=1</v>
      </c>
      <c r="N30" s="21"/>
    </row>
    <row r="31" spans="2:14" ht="18.45" hidden="1" outlineLevel="2">
      <c r="B31" s="60">
        <v>78</v>
      </c>
      <c r="C31" s="63">
        <v>6</v>
      </c>
      <c r="D31" s="63">
        <v>2.5</v>
      </c>
      <c r="E31" s="63">
        <v>0.72727272727272729</v>
      </c>
      <c r="F31" s="63">
        <v>10</v>
      </c>
      <c r="G31" s="63">
        <v>50</v>
      </c>
      <c r="H31" s="101">
        <v>3</v>
      </c>
      <c r="I31" s="63"/>
      <c r="J31" s="163">
        <v>1</v>
      </c>
      <c r="K31" s="61">
        <f t="shared" si="0"/>
        <v>0</v>
      </c>
      <c r="L31" s="102">
        <f t="shared" si="1"/>
        <v>0.72727272727272729</v>
      </c>
      <c r="M31" s="83" t="str">
        <f t="shared" si="2"/>
        <v>0&lt;x&lt;=1</v>
      </c>
      <c r="N31" s="21"/>
    </row>
    <row r="32" spans="2:14" ht="18.45" hidden="1" outlineLevel="2">
      <c r="B32" s="60">
        <v>137</v>
      </c>
      <c r="C32" s="63">
        <v>0.72727272727272729</v>
      </c>
      <c r="D32" s="63">
        <v>12</v>
      </c>
      <c r="E32" s="63">
        <v>22</v>
      </c>
      <c r="F32" s="63">
        <v>2.5</v>
      </c>
      <c r="G32" s="63">
        <v>10</v>
      </c>
      <c r="H32" s="101">
        <v>1</v>
      </c>
      <c r="I32" s="63"/>
      <c r="J32" s="163">
        <v>1</v>
      </c>
      <c r="K32" s="61">
        <f t="shared" si="0"/>
        <v>1</v>
      </c>
      <c r="L32" s="102">
        <f t="shared" si="1"/>
        <v>0.72727272727272729</v>
      </c>
      <c r="M32" s="83" t="str">
        <f t="shared" si="2"/>
        <v>0&lt;x&lt;=1</v>
      </c>
      <c r="N32" s="21"/>
    </row>
    <row r="33" spans="2:14" ht="18.45" hidden="1" outlineLevel="2">
      <c r="B33" s="60">
        <v>156</v>
      </c>
      <c r="C33" s="63">
        <v>0.72727272727272729</v>
      </c>
      <c r="D33" s="63">
        <v>3</v>
      </c>
      <c r="E33" s="63">
        <v>7</v>
      </c>
      <c r="F33" s="63">
        <v>10</v>
      </c>
      <c r="G33" s="63">
        <v>16</v>
      </c>
      <c r="H33" s="101">
        <v>1</v>
      </c>
      <c r="I33" s="63"/>
      <c r="J33" s="163">
        <v>1</v>
      </c>
      <c r="K33" s="61">
        <f t="shared" si="0"/>
        <v>1</v>
      </c>
      <c r="L33" s="102">
        <f t="shared" si="1"/>
        <v>0.72727272727272729</v>
      </c>
      <c r="M33" s="83" t="str">
        <f t="shared" si="2"/>
        <v>0&lt;x&lt;=1</v>
      </c>
      <c r="N33" s="21"/>
    </row>
    <row r="34" spans="2:14" ht="18.45" hidden="1" outlineLevel="2">
      <c r="B34" s="60">
        <v>297</v>
      </c>
      <c r="C34" s="63">
        <v>0.72727272727272729</v>
      </c>
      <c r="D34" s="63">
        <v>2.25</v>
      </c>
      <c r="E34" s="63">
        <v>14</v>
      </c>
      <c r="F34" s="63">
        <v>33</v>
      </c>
      <c r="G34" s="63">
        <v>7</v>
      </c>
      <c r="H34" s="101">
        <v>1</v>
      </c>
      <c r="I34" s="63"/>
      <c r="J34" s="163">
        <v>1</v>
      </c>
      <c r="K34" s="61">
        <f t="shared" si="0"/>
        <v>1</v>
      </c>
      <c r="L34" s="102">
        <f t="shared" si="1"/>
        <v>0.72727272727272729</v>
      </c>
      <c r="M34" s="83" t="str">
        <f t="shared" si="2"/>
        <v>0&lt;x&lt;=1</v>
      </c>
      <c r="N34" s="21"/>
    </row>
    <row r="35" spans="2:14" ht="18.45" hidden="1" outlineLevel="2">
      <c r="B35" s="60">
        <v>22</v>
      </c>
      <c r="C35" s="63">
        <v>2.75</v>
      </c>
      <c r="D35" s="63">
        <v>16</v>
      </c>
      <c r="E35" s="63">
        <v>0.8</v>
      </c>
      <c r="F35" s="63">
        <v>7</v>
      </c>
      <c r="G35" s="63">
        <v>25</v>
      </c>
      <c r="H35" s="101">
        <v>3</v>
      </c>
      <c r="I35" s="63"/>
      <c r="J35" s="163">
        <v>1</v>
      </c>
      <c r="K35" s="61">
        <f t="shared" si="0"/>
        <v>0</v>
      </c>
      <c r="L35" s="102">
        <f t="shared" si="1"/>
        <v>0.8</v>
      </c>
      <c r="M35" s="83" t="str">
        <f t="shared" si="2"/>
        <v>0&lt;x&lt;=1</v>
      </c>
      <c r="N35" s="21"/>
    </row>
    <row r="36" spans="2:14" ht="18.45" hidden="1" outlineLevel="2">
      <c r="B36" s="60">
        <v>27</v>
      </c>
      <c r="C36" s="63">
        <v>2.25</v>
      </c>
      <c r="D36" s="63">
        <v>0.8</v>
      </c>
      <c r="E36" s="63">
        <v>25</v>
      </c>
      <c r="F36" s="63">
        <v>7</v>
      </c>
      <c r="G36" s="63">
        <v>33</v>
      </c>
      <c r="H36" s="101">
        <v>2</v>
      </c>
      <c r="I36" s="63"/>
      <c r="J36" s="163">
        <v>1</v>
      </c>
      <c r="K36" s="61">
        <f t="shared" si="0"/>
        <v>0</v>
      </c>
      <c r="L36" s="102">
        <f t="shared" si="1"/>
        <v>0.8</v>
      </c>
      <c r="M36" s="83" t="str">
        <f t="shared" si="2"/>
        <v>0&lt;x&lt;=1</v>
      </c>
      <c r="N36" s="21"/>
    </row>
    <row r="37" spans="2:14" ht="18.45" hidden="1" outlineLevel="2">
      <c r="B37" s="60">
        <v>19</v>
      </c>
      <c r="C37" s="63">
        <v>0.8</v>
      </c>
      <c r="D37" s="63">
        <v>8</v>
      </c>
      <c r="E37" s="63">
        <v>12</v>
      </c>
      <c r="F37" s="63">
        <v>4</v>
      </c>
      <c r="G37" s="63">
        <v>6</v>
      </c>
      <c r="H37" s="101">
        <v>1</v>
      </c>
      <c r="I37" s="63"/>
      <c r="J37" s="163">
        <v>1</v>
      </c>
      <c r="K37" s="61">
        <f t="shared" si="0"/>
        <v>1</v>
      </c>
      <c r="L37" s="102">
        <f t="shared" si="1"/>
        <v>0.8</v>
      </c>
      <c r="M37" s="83" t="str">
        <f t="shared" si="2"/>
        <v>0&lt;x&lt;=1</v>
      </c>
      <c r="N37" s="21"/>
    </row>
    <row r="38" spans="2:14" ht="18.45" hidden="1" outlineLevel="2">
      <c r="B38" s="60">
        <v>82</v>
      </c>
      <c r="C38" s="63">
        <v>0.8</v>
      </c>
      <c r="D38" s="63">
        <v>10</v>
      </c>
      <c r="E38" s="63">
        <v>28</v>
      </c>
      <c r="F38" s="63">
        <v>6</v>
      </c>
      <c r="G38" s="63">
        <v>5</v>
      </c>
      <c r="H38" s="101">
        <v>1</v>
      </c>
      <c r="I38" s="63"/>
      <c r="J38" s="163">
        <v>1</v>
      </c>
      <c r="K38" s="61">
        <f t="shared" si="0"/>
        <v>1</v>
      </c>
      <c r="L38" s="102">
        <f t="shared" si="1"/>
        <v>0.8</v>
      </c>
      <c r="M38" s="83" t="str">
        <f t="shared" si="2"/>
        <v>0&lt;x&lt;=1</v>
      </c>
      <c r="N38" s="21"/>
    </row>
    <row r="39" spans="2:14" ht="18.45" hidden="1" outlineLevel="2">
      <c r="B39" s="60">
        <v>182</v>
      </c>
      <c r="C39" s="63">
        <v>0.8</v>
      </c>
      <c r="D39" s="63">
        <v>2.5</v>
      </c>
      <c r="E39" s="63">
        <v>4.5</v>
      </c>
      <c r="F39" s="63">
        <v>8</v>
      </c>
      <c r="G39" s="63">
        <v>66</v>
      </c>
      <c r="H39" s="101">
        <v>1</v>
      </c>
      <c r="I39" s="63"/>
      <c r="J39" s="163">
        <v>1</v>
      </c>
      <c r="K39" s="61">
        <f t="shared" si="0"/>
        <v>1</v>
      </c>
      <c r="L39" s="102">
        <f t="shared" si="1"/>
        <v>0.8</v>
      </c>
      <c r="M39" s="83" t="str">
        <f t="shared" si="2"/>
        <v>0&lt;x&lt;=1</v>
      </c>
      <c r="N39" s="21"/>
    </row>
    <row r="40" spans="2:14" ht="18.45" hidden="1" outlineLevel="2">
      <c r="B40" s="60">
        <v>20</v>
      </c>
      <c r="C40" s="63">
        <v>0.83333333333333337</v>
      </c>
      <c r="D40" s="63">
        <v>25</v>
      </c>
      <c r="E40" s="63">
        <v>2.75</v>
      </c>
      <c r="F40" s="63">
        <v>10</v>
      </c>
      <c r="G40" s="63">
        <v>7.5</v>
      </c>
      <c r="H40" s="101">
        <v>1</v>
      </c>
      <c r="I40" s="63"/>
      <c r="J40" s="163">
        <v>1</v>
      </c>
      <c r="K40" s="61">
        <f t="shared" ref="K40:K62" si="3">IF(H40=1,1,0)</f>
        <v>1</v>
      </c>
      <c r="L40" s="102">
        <f t="shared" ref="L40:L62" si="4">IF($H40&lt;=5,VLOOKUP($B40,$B$7:$G$313,$H40+1,FALSE),$I40)</f>
        <v>0.83333333333333337</v>
      </c>
      <c r="M40" s="83" t="str">
        <f t="shared" si="2"/>
        <v>0&lt;x&lt;=1</v>
      </c>
      <c r="N40" s="21"/>
    </row>
    <row r="41" spans="2:14" ht="18.45" hidden="1" outlineLevel="2">
      <c r="B41" s="60">
        <v>163</v>
      </c>
      <c r="C41" s="63">
        <v>0.83333333333333337</v>
      </c>
      <c r="D41" s="63">
        <v>2.75</v>
      </c>
      <c r="E41" s="63">
        <v>8</v>
      </c>
      <c r="F41" s="63">
        <v>100</v>
      </c>
      <c r="G41" s="63"/>
      <c r="H41" s="101">
        <v>1</v>
      </c>
      <c r="I41" s="63"/>
      <c r="J41" s="163">
        <v>1</v>
      </c>
      <c r="K41" s="61">
        <f t="shared" si="3"/>
        <v>1</v>
      </c>
      <c r="L41" s="102">
        <f t="shared" si="4"/>
        <v>0.83333333333333337</v>
      </c>
      <c r="M41" s="83" t="str">
        <f t="shared" si="2"/>
        <v>0&lt;x&lt;=1</v>
      </c>
      <c r="N41" s="21"/>
    </row>
    <row r="42" spans="2:14" ht="18.45" hidden="1" outlineLevel="2">
      <c r="B42" s="60">
        <v>160</v>
      </c>
      <c r="C42" s="63">
        <v>0.83333333333333337</v>
      </c>
      <c r="D42" s="63">
        <v>18</v>
      </c>
      <c r="E42" s="63">
        <v>10</v>
      </c>
      <c r="F42" s="63">
        <v>3</v>
      </c>
      <c r="G42" s="63">
        <v>33</v>
      </c>
      <c r="H42" s="101">
        <v>1</v>
      </c>
      <c r="I42" s="63"/>
      <c r="J42" s="163">
        <v>1</v>
      </c>
      <c r="K42" s="61">
        <f t="shared" si="3"/>
        <v>1</v>
      </c>
      <c r="L42" s="102">
        <f t="shared" si="4"/>
        <v>0.83333333333333337</v>
      </c>
      <c r="M42" s="83" t="str">
        <f t="shared" si="2"/>
        <v>0&lt;x&lt;=1</v>
      </c>
      <c r="N42" s="21"/>
    </row>
    <row r="43" spans="2:14" ht="18.45" hidden="1" outlineLevel="2">
      <c r="B43" s="60">
        <v>50</v>
      </c>
      <c r="C43" s="63">
        <v>0.83333333333333337</v>
      </c>
      <c r="D43" s="63">
        <v>2.25</v>
      </c>
      <c r="E43" s="63">
        <v>66</v>
      </c>
      <c r="F43" s="63">
        <v>6</v>
      </c>
      <c r="G43" s="63">
        <v>12</v>
      </c>
      <c r="H43" s="101">
        <v>1</v>
      </c>
      <c r="I43" s="63"/>
      <c r="J43" s="163">
        <v>1</v>
      </c>
      <c r="K43" s="61">
        <f t="shared" si="3"/>
        <v>1</v>
      </c>
      <c r="L43" s="102">
        <f t="shared" si="4"/>
        <v>0.83333333333333337</v>
      </c>
      <c r="M43" s="83" t="str">
        <f t="shared" si="2"/>
        <v>0&lt;x&lt;=1</v>
      </c>
      <c r="N43" s="21"/>
    </row>
    <row r="44" spans="2:14" ht="18.45" hidden="1" outlineLevel="2">
      <c r="B44" s="60">
        <v>131</v>
      </c>
      <c r="C44" s="63">
        <v>0.83333333333333337</v>
      </c>
      <c r="D44" s="63">
        <v>10</v>
      </c>
      <c r="E44" s="63">
        <v>2.5</v>
      </c>
      <c r="F44" s="63">
        <v>6</v>
      </c>
      <c r="G44" s="63">
        <v>16</v>
      </c>
      <c r="H44" s="101">
        <v>1</v>
      </c>
      <c r="I44" s="63"/>
      <c r="J44" s="163">
        <v>1</v>
      </c>
      <c r="K44" s="61">
        <f t="shared" si="3"/>
        <v>1</v>
      </c>
      <c r="L44" s="102">
        <f t="shared" si="4"/>
        <v>0.83333333333333337</v>
      </c>
      <c r="M44" s="83" t="str">
        <f t="shared" si="2"/>
        <v>0&lt;x&lt;=1</v>
      </c>
      <c r="N44" s="21"/>
    </row>
    <row r="45" spans="2:14" ht="18.45" hidden="1" outlineLevel="2">
      <c r="B45" s="60">
        <v>53</v>
      </c>
      <c r="C45" s="63">
        <v>0.83333333333333337</v>
      </c>
      <c r="D45" s="63">
        <v>3.5</v>
      </c>
      <c r="E45" s="63">
        <v>20</v>
      </c>
      <c r="F45" s="63">
        <v>7</v>
      </c>
      <c r="G45" s="63">
        <v>14</v>
      </c>
      <c r="H45" s="101">
        <v>1</v>
      </c>
      <c r="I45" s="63"/>
      <c r="J45" s="163">
        <v>1</v>
      </c>
      <c r="K45" s="61">
        <f t="shared" si="3"/>
        <v>1</v>
      </c>
      <c r="L45" s="102">
        <f t="shared" si="4"/>
        <v>0.83333333333333337</v>
      </c>
      <c r="M45" s="83" t="str">
        <f t="shared" si="2"/>
        <v>0&lt;x&lt;=1</v>
      </c>
      <c r="N45" s="21"/>
    </row>
    <row r="46" spans="2:14" ht="18.45" hidden="1" outlineLevel="2">
      <c r="B46" s="60">
        <v>72</v>
      </c>
      <c r="C46" s="63">
        <v>2.5</v>
      </c>
      <c r="D46" s="63">
        <v>0.9</v>
      </c>
      <c r="E46" s="63">
        <v>2.75</v>
      </c>
      <c r="F46" s="63">
        <v>33</v>
      </c>
      <c r="G46" s="63">
        <v>50</v>
      </c>
      <c r="H46" s="101">
        <v>2</v>
      </c>
      <c r="I46" s="63"/>
      <c r="J46" s="163">
        <v>1</v>
      </c>
      <c r="K46" s="61">
        <f t="shared" si="3"/>
        <v>0</v>
      </c>
      <c r="L46" s="102">
        <f t="shared" si="4"/>
        <v>0.9</v>
      </c>
      <c r="M46" s="83" t="str">
        <f t="shared" si="2"/>
        <v>0&lt;x&lt;=1</v>
      </c>
      <c r="N46" s="21"/>
    </row>
    <row r="47" spans="2:14" ht="18.45" hidden="1" outlineLevel="2">
      <c r="B47" s="60">
        <v>84</v>
      </c>
      <c r="C47" s="63">
        <v>0.9</v>
      </c>
      <c r="D47" s="63">
        <v>6</v>
      </c>
      <c r="E47" s="63">
        <v>2.25</v>
      </c>
      <c r="F47" s="63">
        <v>14</v>
      </c>
      <c r="G47" s="63">
        <v>16</v>
      </c>
      <c r="H47" s="101">
        <v>1</v>
      </c>
      <c r="I47" s="63"/>
      <c r="J47" s="163">
        <v>1</v>
      </c>
      <c r="K47" s="61">
        <f t="shared" si="3"/>
        <v>1</v>
      </c>
      <c r="L47" s="102">
        <f t="shared" si="4"/>
        <v>0.9</v>
      </c>
      <c r="M47" s="83" t="str">
        <f t="shared" si="2"/>
        <v>0&lt;x&lt;=1</v>
      </c>
      <c r="N47" s="21"/>
    </row>
    <row r="48" spans="2:14" ht="18.45" hidden="1" outlineLevel="2">
      <c r="B48" s="60">
        <v>96</v>
      </c>
      <c r="C48" s="63">
        <v>5.5</v>
      </c>
      <c r="D48" s="63">
        <v>0.90909090909090906</v>
      </c>
      <c r="E48" s="63">
        <v>20</v>
      </c>
      <c r="F48" s="63">
        <v>4</v>
      </c>
      <c r="G48" s="63">
        <v>12</v>
      </c>
      <c r="H48" s="101">
        <v>2</v>
      </c>
      <c r="I48" s="63"/>
      <c r="J48" s="163">
        <v>1</v>
      </c>
      <c r="K48" s="61">
        <f t="shared" si="3"/>
        <v>0</v>
      </c>
      <c r="L48" s="102">
        <f t="shared" si="4"/>
        <v>0.90909090909090906</v>
      </c>
      <c r="M48" s="83" t="str">
        <f t="shared" si="2"/>
        <v>0&lt;x&lt;=1</v>
      </c>
      <c r="N48" s="21"/>
    </row>
    <row r="49" spans="2:14" ht="18.45" hidden="1" outlineLevel="2">
      <c r="B49" s="60">
        <v>155</v>
      </c>
      <c r="C49" s="63">
        <v>10</v>
      </c>
      <c r="D49" s="63">
        <v>2.25</v>
      </c>
      <c r="E49" s="63">
        <v>14</v>
      </c>
      <c r="F49" s="63">
        <v>28</v>
      </c>
      <c r="G49" s="63">
        <v>0.90909090909090906</v>
      </c>
      <c r="H49" s="101">
        <v>5</v>
      </c>
      <c r="I49" s="63"/>
      <c r="J49" s="163">
        <v>1</v>
      </c>
      <c r="K49" s="61">
        <f t="shared" si="3"/>
        <v>0</v>
      </c>
      <c r="L49" s="102">
        <f t="shared" si="4"/>
        <v>0.90909090909090906</v>
      </c>
      <c r="M49" s="83" t="str">
        <f t="shared" si="2"/>
        <v>0&lt;x&lt;=1</v>
      </c>
      <c r="N49" s="21"/>
    </row>
    <row r="50" spans="2:14" ht="18.45" hidden="1" outlineLevel="2">
      <c r="B50" s="60">
        <v>2</v>
      </c>
      <c r="C50" s="63">
        <v>4.5</v>
      </c>
      <c r="D50" s="63">
        <v>5.5</v>
      </c>
      <c r="E50" s="63">
        <v>5</v>
      </c>
      <c r="F50" s="63">
        <v>16</v>
      </c>
      <c r="G50" s="63">
        <v>0.90909090909090906</v>
      </c>
      <c r="H50" s="101">
        <v>5</v>
      </c>
      <c r="I50" s="63"/>
      <c r="J50" s="163">
        <v>1</v>
      </c>
      <c r="K50" s="61">
        <f t="shared" si="3"/>
        <v>0</v>
      </c>
      <c r="L50" s="102">
        <f t="shared" si="4"/>
        <v>0.90909090909090906</v>
      </c>
      <c r="M50" s="83" t="str">
        <f t="shared" si="2"/>
        <v>0&lt;x&lt;=1</v>
      </c>
      <c r="N50" s="21"/>
    </row>
    <row r="51" spans="2:14" ht="18.45" hidden="1" outlineLevel="2">
      <c r="B51" s="60">
        <v>139</v>
      </c>
      <c r="C51" s="63">
        <v>0.90909090909090906</v>
      </c>
      <c r="D51" s="63">
        <v>2.25</v>
      </c>
      <c r="E51" s="63">
        <v>8</v>
      </c>
      <c r="F51" s="63">
        <v>14</v>
      </c>
      <c r="G51" s="63">
        <v>20</v>
      </c>
      <c r="H51" s="101">
        <v>1</v>
      </c>
      <c r="I51" s="63"/>
      <c r="J51" s="163">
        <v>1</v>
      </c>
      <c r="K51" s="61">
        <f t="shared" si="3"/>
        <v>1</v>
      </c>
      <c r="L51" s="102">
        <f t="shared" si="4"/>
        <v>0.90909090909090906</v>
      </c>
      <c r="M51" s="83" t="str">
        <f t="shared" si="2"/>
        <v>0&lt;x&lt;=1</v>
      </c>
      <c r="N51" s="21"/>
    </row>
    <row r="52" spans="2:14" ht="18.45" hidden="1" outlineLevel="2">
      <c r="B52" s="60">
        <v>91</v>
      </c>
      <c r="C52" s="63">
        <v>0.90909090909090906</v>
      </c>
      <c r="D52" s="63">
        <v>1.625</v>
      </c>
      <c r="E52" s="63">
        <v>12</v>
      </c>
      <c r="F52" s="63">
        <v>5</v>
      </c>
      <c r="G52" s="63"/>
      <c r="H52" s="101">
        <v>1</v>
      </c>
      <c r="I52" s="63"/>
      <c r="J52" s="163">
        <v>1</v>
      </c>
      <c r="K52" s="61">
        <f t="shared" si="3"/>
        <v>1</v>
      </c>
      <c r="L52" s="102">
        <f t="shared" si="4"/>
        <v>0.90909090909090906</v>
      </c>
      <c r="M52" s="83" t="str">
        <f t="shared" si="2"/>
        <v>0&lt;x&lt;=1</v>
      </c>
      <c r="N52" s="21"/>
    </row>
    <row r="53" spans="2:14" ht="18.45" hidden="1" outlineLevel="2">
      <c r="B53" s="60">
        <v>276</v>
      </c>
      <c r="C53" s="63">
        <v>0.90909090909090906</v>
      </c>
      <c r="D53" s="63">
        <v>1.5</v>
      </c>
      <c r="E53" s="63">
        <v>7</v>
      </c>
      <c r="F53" s="63">
        <v>25</v>
      </c>
      <c r="G53" s="63">
        <v>14</v>
      </c>
      <c r="H53" s="101">
        <v>1</v>
      </c>
      <c r="I53" s="63"/>
      <c r="J53" s="163">
        <v>1</v>
      </c>
      <c r="K53" s="61">
        <f t="shared" si="3"/>
        <v>1</v>
      </c>
      <c r="L53" s="102">
        <f t="shared" si="4"/>
        <v>0.90909090909090906</v>
      </c>
      <c r="M53" s="83" t="str">
        <f t="shared" si="2"/>
        <v>0&lt;x&lt;=1</v>
      </c>
      <c r="N53" s="21"/>
    </row>
    <row r="54" spans="2:14" ht="18.45" hidden="1" outlineLevel="2">
      <c r="B54" s="60">
        <v>21</v>
      </c>
      <c r="C54" s="63">
        <v>1.2</v>
      </c>
      <c r="D54" s="63">
        <v>20</v>
      </c>
      <c r="E54" s="63">
        <v>1</v>
      </c>
      <c r="F54" s="63">
        <v>14</v>
      </c>
      <c r="G54" s="63">
        <v>25</v>
      </c>
      <c r="H54" s="101">
        <v>3</v>
      </c>
      <c r="I54" s="63"/>
      <c r="J54" s="163">
        <v>1</v>
      </c>
      <c r="K54" s="61">
        <f t="shared" si="3"/>
        <v>0</v>
      </c>
      <c r="L54" s="102">
        <f t="shared" si="4"/>
        <v>1</v>
      </c>
      <c r="M54" s="83" t="str">
        <f t="shared" si="2"/>
        <v>0&lt;x&lt;=1</v>
      </c>
      <c r="N54" s="21"/>
    </row>
    <row r="55" spans="2:14" ht="18.45" hidden="1" outlineLevel="2">
      <c r="B55" s="60">
        <v>37</v>
      </c>
      <c r="C55" s="63">
        <v>3</v>
      </c>
      <c r="D55" s="63">
        <v>1</v>
      </c>
      <c r="E55" s="63">
        <v>20</v>
      </c>
      <c r="F55" s="63">
        <v>5.5</v>
      </c>
      <c r="G55" s="63">
        <v>7</v>
      </c>
      <c r="H55" s="101">
        <v>2</v>
      </c>
      <c r="I55" s="63"/>
      <c r="J55" s="163">
        <v>1</v>
      </c>
      <c r="K55" s="61">
        <f t="shared" si="3"/>
        <v>0</v>
      </c>
      <c r="L55" s="102">
        <f t="shared" si="4"/>
        <v>1</v>
      </c>
      <c r="M55" s="83" t="str">
        <f t="shared" si="2"/>
        <v>0&lt;x&lt;=1</v>
      </c>
      <c r="N55" s="21"/>
    </row>
    <row r="56" spans="2:14" ht="18.45" hidden="1" outlineLevel="2">
      <c r="B56" s="60">
        <v>171</v>
      </c>
      <c r="C56" s="63">
        <v>8</v>
      </c>
      <c r="D56" s="63">
        <v>1</v>
      </c>
      <c r="E56" s="63">
        <v>12</v>
      </c>
      <c r="F56" s="63">
        <v>1.875</v>
      </c>
      <c r="G56" s="63">
        <v>25</v>
      </c>
      <c r="H56" s="101">
        <v>2</v>
      </c>
      <c r="I56" s="63"/>
      <c r="J56" s="163">
        <v>1</v>
      </c>
      <c r="K56" s="61">
        <f t="shared" si="3"/>
        <v>0</v>
      </c>
      <c r="L56" s="102">
        <f t="shared" si="4"/>
        <v>1</v>
      </c>
      <c r="M56" s="83" t="str">
        <f t="shared" si="2"/>
        <v>0&lt;x&lt;=1</v>
      </c>
      <c r="N56" s="21"/>
    </row>
    <row r="57" spans="2:14" ht="18.45" hidden="1" outlineLevel="2">
      <c r="B57" s="60">
        <v>220</v>
      </c>
      <c r="C57" s="63">
        <v>2.25</v>
      </c>
      <c r="D57" s="63">
        <v>1.2</v>
      </c>
      <c r="E57" s="63">
        <v>4</v>
      </c>
      <c r="F57" s="63">
        <v>1</v>
      </c>
      <c r="G57" s="63">
        <v>66</v>
      </c>
      <c r="H57" s="101">
        <v>4</v>
      </c>
      <c r="I57" s="63"/>
      <c r="J57" s="163">
        <v>1</v>
      </c>
      <c r="K57" s="61">
        <f t="shared" si="3"/>
        <v>0</v>
      </c>
      <c r="L57" s="102">
        <f t="shared" si="4"/>
        <v>1</v>
      </c>
      <c r="M57" s="83" t="str">
        <f t="shared" si="2"/>
        <v>0&lt;x&lt;=1</v>
      </c>
      <c r="N57" s="21"/>
    </row>
    <row r="58" spans="2:14" ht="18.45" hidden="1" outlineLevel="2">
      <c r="B58" s="60">
        <v>175</v>
      </c>
      <c r="C58" s="63">
        <v>8</v>
      </c>
      <c r="D58" s="63">
        <v>1</v>
      </c>
      <c r="E58" s="63">
        <v>12</v>
      </c>
      <c r="F58" s="63">
        <v>1.875</v>
      </c>
      <c r="G58" s="63">
        <v>25</v>
      </c>
      <c r="H58" s="101">
        <v>2</v>
      </c>
      <c r="I58" s="63"/>
      <c r="J58" s="163">
        <v>1</v>
      </c>
      <c r="K58" s="61">
        <f t="shared" si="3"/>
        <v>0</v>
      </c>
      <c r="L58" s="102">
        <f t="shared" si="4"/>
        <v>1</v>
      </c>
      <c r="M58" s="83" t="str">
        <f t="shared" si="2"/>
        <v>0&lt;x&lt;=1</v>
      </c>
      <c r="N58" s="21"/>
    </row>
    <row r="59" spans="2:14" ht="18.45" hidden="1" outlineLevel="2">
      <c r="B59" s="60">
        <v>180</v>
      </c>
      <c r="C59" s="63">
        <v>1</v>
      </c>
      <c r="D59" s="63">
        <v>5</v>
      </c>
      <c r="E59" s="63">
        <v>33</v>
      </c>
      <c r="F59" s="63">
        <v>25</v>
      </c>
      <c r="G59" s="63">
        <v>8</v>
      </c>
      <c r="H59" s="101">
        <v>1</v>
      </c>
      <c r="I59" s="63"/>
      <c r="J59" s="163">
        <v>1</v>
      </c>
      <c r="K59" s="61">
        <f t="shared" si="3"/>
        <v>1</v>
      </c>
      <c r="L59" s="102">
        <f t="shared" si="4"/>
        <v>1</v>
      </c>
      <c r="M59" s="83" t="str">
        <f t="shared" si="2"/>
        <v>0&lt;x&lt;=1</v>
      </c>
      <c r="N59" s="21"/>
    </row>
    <row r="60" spans="2:14" ht="18.45" hidden="1" outlineLevel="2">
      <c r="B60" s="60">
        <v>216</v>
      </c>
      <c r="C60" s="63">
        <v>1</v>
      </c>
      <c r="D60" s="63">
        <v>10</v>
      </c>
      <c r="E60" s="63">
        <v>6</v>
      </c>
      <c r="F60" s="63">
        <v>25</v>
      </c>
      <c r="G60" s="63">
        <v>14</v>
      </c>
      <c r="H60" s="101">
        <v>1</v>
      </c>
      <c r="I60" s="63"/>
      <c r="J60" s="163">
        <v>1</v>
      </c>
      <c r="K60" s="61">
        <f t="shared" si="3"/>
        <v>1</v>
      </c>
      <c r="L60" s="102">
        <f t="shared" si="4"/>
        <v>1</v>
      </c>
      <c r="M60" s="83" t="str">
        <f t="shared" si="2"/>
        <v>0&lt;x&lt;=1</v>
      </c>
      <c r="N60" s="21"/>
    </row>
    <row r="61" spans="2:14" ht="18.45" hidden="1" outlineLevel="2">
      <c r="B61" s="60">
        <v>74</v>
      </c>
      <c r="C61" s="63">
        <v>1</v>
      </c>
      <c r="D61" s="63">
        <v>10</v>
      </c>
      <c r="E61" s="63">
        <v>28</v>
      </c>
      <c r="F61" s="63">
        <v>25</v>
      </c>
      <c r="G61" s="63">
        <v>3.5</v>
      </c>
      <c r="H61" s="101">
        <v>1</v>
      </c>
      <c r="I61" s="63"/>
      <c r="J61" s="163">
        <v>1</v>
      </c>
      <c r="K61" s="61">
        <f t="shared" si="3"/>
        <v>1</v>
      </c>
      <c r="L61" s="102">
        <f t="shared" si="4"/>
        <v>1</v>
      </c>
      <c r="M61" s="83" t="str">
        <f t="shared" si="2"/>
        <v>0&lt;x&lt;=1</v>
      </c>
      <c r="N61" s="21"/>
    </row>
    <row r="62" spans="2:14" ht="18.45" hidden="1" outlineLevel="2">
      <c r="B62" s="60">
        <v>270</v>
      </c>
      <c r="C62" s="63">
        <v>1</v>
      </c>
      <c r="D62" s="63">
        <v>1.2</v>
      </c>
      <c r="E62" s="63">
        <v>12</v>
      </c>
      <c r="F62" s="63">
        <v>14</v>
      </c>
      <c r="G62" s="63">
        <v>33</v>
      </c>
      <c r="H62" s="101">
        <v>1</v>
      </c>
      <c r="I62" s="63"/>
      <c r="J62" s="163">
        <v>1</v>
      </c>
      <c r="K62" s="61">
        <f t="shared" si="3"/>
        <v>1</v>
      </c>
      <c r="L62" s="102">
        <f t="shared" si="4"/>
        <v>1</v>
      </c>
      <c r="M62" s="83" t="str">
        <f t="shared" si="2"/>
        <v>0&lt;x&lt;=1</v>
      </c>
      <c r="N62" s="21"/>
    </row>
    <row r="63" spans="2:14" ht="18.45" outlineLevel="1" collapsed="1">
      <c r="B63" s="60"/>
      <c r="C63" s="63"/>
      <c r="D63" s="63"/>
      <c r="E63" s="63"/>
      <c r="F63" s="63"/>
      <c r="G63" s="63"/>
      <c r="H63" s="101"/>
      <c r="I63" s="63"/>
      <c r="J63" s="163">
        <f>SUBTOTAL(9,J8:J62)</f>
        <v>55</v>
      </c>
      <c r="K63" s="61">
        <f>SUBTOTAL(9,K8:K62)</f>
        <v>34</v>
      </c>
      <c r="L63" s="102"/>
      <c r="M63" s="103" t="s">
        <v>120</v>
      </c>
      <c r="N63" s="48">
        <f>Table14[[#This Row],[Win/
wins]]/Table14[[#This Row],[Number of races]]</f>
        <v>0.61818181818181817</v>
      </c>
    </row>
    <row r="64" spans="2:14" ht="18.45" hidden="1" outlineLevel="2">
      <c r="B64" s="60">
        <v>218</v>
      </c>
      <c r="C64" s="63">
        <v>14</v>
      </c>
      <c r="D64" s="63">
        <v>3.5</v>
      </c>
      <c r="E64" s="63">
        <v>1.1000000000000001</v>
      </c>
      <c r="F64" s="63">
        <v>25</v>
      </c>
      <c r="G64" s="63">
        <v>66</v>
      </c>
      <c r="H64" s="101">
        <v>3</v>
      </c>
      <c r="I64" s="63"/>
      <c r="J64" s="163">
        <v>1</v>
      </c>
      <c r="K64" s="61">
        <f t="shared" ref="K64:K95" si="5">IF(H64=1,1,0)</f>
        <v>0</v>
      </c>
      <c r="L64" s="102">
        <f t="shared" ref="L64:L95" si="6">IF($H64&lt;=5,VLOOKUP($B64,$B$7:$G$313,$H64+1,FALSE),$I64)</f>
        <v>1.1000000000000001</v>
      </c>
      <c r="M64" s="83" t="str">
        <f t="shared" si="2"/>
        <v>1&lt;x&lt;=2</v>
      </c>
      <c r="N64" s="21"/>
    </row>
    <row r="65" spans="2:14" ht="18.45" hidden="1" outlineLevel="2">
      <c r="B65" s="60">
        <v>240</v>
      </c>
      <c r="C65" s="63">
        <v>10</v>
      </c>
      <c r="D65" s="63">
        <v>10</v>
      </c>
      <c r="E65" s="63">
        <v>1.1000000000000001</v>
      </c>
      <c r="F65" s="63">
        <v>16</v>
      </c>
      <c r="G65" s="63">
        <v>33</v>
      </c>
      <c r="H65" s="101">
        <v>3</v>
      </c>
      <c r="I65" s="63"/>
      <c r="J65" s="163">
        <v>1</v>
      </c>
      <c r="K65" s="61">
        <f t="shared" si="5"/>
        <v>0</v>
      </c>
      <c r="L65" s="102">
        <f t="shared" si="6"/>
        <v>1.1000000000000001</v>
      </c>
      <c r="M65" s="83" t="str">
        <f t="shared" si="2"/>
        <v>1&lt;x&lt;=2</v>
      </c>
      <c r="N65" s="21"/>
    </row>
    <row r="66" spans="2:14" ht="18.45" hidden="1" outlineLevel="2">
      <c r="B66" s="60">
        <v>247</v>
      </c>
      <c r="C66" s="63">
        <v>5</v>
      </c>
      <c r="D66" s="63">
        <v>3.5</v>
      </c>
      <c r="E66" s="63">
        <v>7.5</v>
      </c>
      <c r="F66" s="63">
        <v>7.5</v>
      </c>
      <c r="G66" s="63">
        <v>1.1000000000000001</v>
      </c>
      <c r="H66" s="101">
        <v>5</v>
      </c>
      <c r="I66" s="63"/>
      <c r="J66" s="163">
        <v>1</v>
      </c>
      <c r="K66" s="61">
        <f t="shared" si="5"/>
        <v>0</v>
      </c>
      <c r="L66" s="102">
        <f t="shared" si="6"/>
        <v>1.1000000000000001</v>
      </c>
      <c r="M66" s="83" t="str">
        <f t="shared" si="2"/>
        <v>1&lt;x&lt;=2</v>
      </c>
      <c r="N66" s="21"/>
    </row>
    <row r="67" spans="2:14" ht="18.45" hidden="1" outlineLevel="2">
      <c r="B67" s="60">
        <v>253</v>
      </c>
      <c r="C67" s="63">
        <v>33</v>
      </c>
      <c r="D67" s="63">
        <v>10</v>
      </c>
      <c r="E67" s="63">
        <v>4</v>
      </c>
      <c r="F67" s="63">
        <v>1.1000000000000001</v>
      </c>
      <c r="G67" s="63">
        <v>5</v>
      </c>
      <c r="H67" s="101">
        <v>4</v>
      </c>
      <c r="I67" s="63"/>
      <c r="J67" s="163">
        <v>1</v>
      </c>
      <c r="K67" s="61">
        <f t="shared" si="5"/>
        <v>0</v>
      </c>
      <c r="L67" s="102">
        <f t="shared" si="6"/>
        <v>1.1000000000000001</v>
      </c>
      <c r="M67" s="83" t="str">
        <f t="shared" si="2"/>
        <v>1&lt;x&lt;=2</v>
      </c>
      <c r="N67" s="21"/>
    </row>
    <row r="68" spans="2:14" ht="18.45" hidden="1" outlineLevel="2">
      <c r="B68" s="60">
        <v>289</v>
      </c>
      <c r="C68" s="63">
        <v>1.1000000000000001</v>
      </c>
      <c r="D68" s="63">
        <v>12</v>
      </c>
      <c r="E68" s="63">
        <v>1.875</v>
      </c>
      <c r="F68" s="63">
        <v>5</v>
      </c>
      <c r="G68" s="63">
        <v>33</v>
      </c>
      <c r="H68" s="101">
        <v>1</v>
      </c>
      <c r="I68" s="63"/>
      <c r="J68" s="163">
        <v>1</v>
      </c>
      <c r="K68" s="61">
        <f t="shared" si="5"/>
        <v>1</v>
      </c>
      <c r="L68" s="102">
        <f t="shared" si="6"/>
        <v>1.1000000000000001</v>
      </c>
      <c r="M68" s="83" t="str">
        <f t="shared" si="2"/>
        <v>1&lt;x&lt;=2</v>
      </c>
      <c r="N68" s="21"/>
    </row>
    <row r="69" spans="2:14" ht="18.45" hidden="1" outlineLevel="2">
      <c r="B69" s="60">
        <v>111</v>
      </c>
      <c r="C69" s="63">
        <v>1.1000000000000001</v>
      </c>
      <c r="D69" s="63">
        <v>12</v>
      </c>
      <c r="E69" s="63">
        <v>16</v>
      </c>
      <c r="F69" s="63">
        <v>14</v>
      </c>
      <c r="G69" s="63">
        <v>33</v>
      </c>
      <c r="H69" s="101">
        <v>1</v>
      </c>
      <c r="I69" s="63"/>
      <c r="J69" s="163">
        <v>1</v>
      </c>
      <c r="K69" s="61">
        <f t="shared" si="5"/>
        <v>1</v>
      </c>
      <c r="L69" s="102">
        <f t="shared" si="6"/>
        <v>1.1000000000000001</v>
      </c>
      <c r="M69" s="83" t="str">
        <f t="shared" si="2"/>
        <v>1&lt;x&lt;=2</v>
      </c>
      <c r="N69" s="21"/>
    </row>
    <row r="70" spans="2:14" ht="18.45" hidden="1" outlineLevel="2">
      <c r="B70" s="60">
        <v>125</v>
      </c>
      <c r="C70" s="63">
        <v>1.1000000000000001</v>
      </c>
      <c r="D70" s="63">
        <v>2.75</v>
      </c>
      <c r="E70" s="63">
        <v>9</v>
      </c>
      <c r="F70" s="63">
        <v>7.5</v>
      </c>
      <c r="G70" s="63">
        <v>25</v>
      </c>
      <c r="H70" s="101">
        <v>1</v>
      </c>
      <c r="I70" s="63"/>
      <c r="J70" s="163">
        <v>1</v>
      </c>
      <c r="K70" s="61">
        <f t="shared" si="5"/>
        <v>1</v>
      </c>
      <c r="L70" s="102">
        <f t="shared" si="6"/>
        <v>1.1000000000000001</v>
      </c>
      <c r="M70" s="83" t="str">
        <f t="shared" si="2"/>
        <v>1&lt;x&lt;=2</v>
      </c>
      <c r="N70" s="21"/>
    </row>
    <row r="71" spans="2:14" ht="18.45" hidden="1" outlineLevel="2">
      <c r="B71" s="60">
        <v>32</v>
      </c>
      <c r="C71" s="63">
        <v>4.5</v>
      </c>
      <c r="D71" s="63">
        <v>1.2</v>
      </c>
      <c r="E71" s="63">
        <v>9</v>
      </c>
      <c r="F71" s="63">
        <v>9</v>
      </c>
      <c r="G71" s="63">
        <v>3</v>
      </c>
      <c r="H71" s="101">
        <v>2</v>
      </c>
      <c r="I71" s="63"/>
      <c r="J71" s="163">
        <v>1</v>
      </c>
      <c r="K71" s="61">
        <f t="shared" si="5"/>
        <v>0</v>
      </c>
      <c r="L71" s="102">
        <f t="shared" si="6"/>
        <v>1.2</v>
      </c>
      <c r="M71" s="83" t="str">
        <f t="shared" si="2"/>
        <v>1&lt;x&lt;=2</v>
      </c>
      <c r="N71" s="21"/>
    </row>
    <row r="72" spans="2:14" ht="18.45" hidden="1" outlineLevel="2">
      <c r="B72" s="60">
        <v>41</v>
      </c>
      <c r="C72" s="63">
        <v>1.625</v>
      </c>
      <c r="D72" s="63">
        <v>1.2</v>
      </c>
      <c r="E72" s="63">
        <v>2.75</v>
      </c>
      <c r="F72" s="63"/>
      <c r="G72" s="63"/>
      <c r="H72" s="101">
        <v>2</v>
      </c>
      <c r="I72" s="63"/>
      <c r="J72" s="163">
        <v>1</v>
      </c>
      <c r="K72" s="61">
        <f t="shared" si="5"/>
        <v>0</v>
      </c>
      <c r="L72" s="102">
        <f t="shared" si="6"/>
        <v>1.2</v>
      </c>
      <c r="M72" s="83" t="str">
        <f t="shared" si="2"/>
        <v>1&lt;x&lt;=2</v>
      </c>
      <c r="N72" s="21"/>
    </row>
    <row r="73" spans="2:14" ht="18.45" hidden="1" outlineLevel="2">
      <c r="B73" s="60">
        <v>272</v>
      </c>
      <c r="C73" s="63">
        <v>1.375</v>
      </c>
      <c r="D73" s="63">
        <v>8</v>
      </c>
      <c r="E73" s="63">
        <v>1.2</v>
      </c>
      <c r="F73" s="63">
        <v>16</v>
      </c>
      <c r="G73" s="63">
        <v>14</v>
      </c>
      <c r="H73" s="101">
        <v>3</v>
      </c>
      <c r="I73" s="63"/>
      <c r="J73" s="163">
        <v>1</v>
      </c>
      <c r="K73" s="61">
        <f t="shared" si="5"/>
        <v>0</v>
      </c>
      <c r="L73" s="102">
        <f t="shared" si="6"/>
        <v>1.2</v>
      </c>
      <c r="M73" s="83" t="str">
        <f t="shared" ref="M73:M136" si="7">IF(L73=0,"0",IF(L73&lt;=1,"0&lt;x&lt;=1",IF(L73&lt;=2,"1&lt;x&lt;=2",IF(L73&lt;=3,"2&lt;x&lt;=3",IF(L73&lt;=4,"3&lt;x&lt;=4",IF(L73&lt;=5,"4&lt;x&lt;=5",IF(L73&lt;=6,"5&lt;x&lt;=6","x&gt;6")))))))</f>
        <v>1&lt;x&lt;=2</v>
      </c>
      <c r="N73" s="21"/>
    </row>
    <row r="74" spans="2:14" ht="18.45" hidden="1" outlineLevel="2">
      <c r="B74" s="60">
        <v>42</v>
      </c>
      <c r="C74" s="63">
        <v>3.5</v>
      </c>
      <c r="D74" s="63">
        <v>8</v>
      </c>
      <c r="E74" s="63">
        <v>1.2</v>
      </c>
      <c r="F74" s="63">
        <v>125</v>
      </c>
      <c r="G74" s="63">
        <v>150</v>
      </c>
      <c r="H74" s="101">
        <v>3</v>
      </c>
      <c r="I74" s="63"/>
      <c r="J74" s="163">
        <v>1</v>
      </c>
      <c r="K74" s="61">
        <f t="shared" si="5"/>
        <v>0</v>
      </c>
      <c r="L74" s="102">
        <f t="shared" si="6"/>
        <v>1.2</v>
      </c>
      <c r="M74" s="83" t="str">
        <f t="shared" si="7"/>
        <v>1&lt;x&lt;=2</v>
      </c>
      <c r="N74" s="21"/>
    </row>
    <row r="75" spans="2:14" ht="18.45" hidden="1" outlineLevel="2">
      <c r="B75" s="60">
        <v>233</v>
      </c>
      <c r="C75" s="63">
        <v>1.2</v>
      </c>
      <c r="D75" s="63">
        <v>7</v>
      </c>
      <c r="E75" s="63">
        <v>3.5</v>
      </c>
      <c r="F75" s="63">
        <v>10</v>
      </c>
      <c r="G75" s="63">
        <v>11</v>
      </c>
      <c r="H75" s="101">
        <v>1</v>
      </c>
      <c r="I75" s="63"/>
      <c r="J75" s="163">
        <v>1</v>
      </c>
      <c r="K75" s="61">
        <f t="shared" si="5"/>
        <v>1</v>
      </c>
      <c r="L75" s="102">
        <f t="shared" si="6"/>
        <v>1.2</v>
      </c>
      <c r="M75" s="83" t="str">
        <f t="shared" si="7"/>
        <v>1&lt;x&lt;=2</v>
      </c>
      <c r="N75" s="21"/>
    </row>
    <row r="76" spans="2:14" ht="18.45" hidden="1" outlineLevel="2">
      <c r="B76" s="60">
        <v>30</v>
      </c>
      <c r="C76" s="63">
        <v>1.2</v>
      </c>
      <c r="D76" s="63">
        <v>3</v>
      </c>
      <c r="E76" s="63">
        <v>8</v>
      </c>
      <c r="F76" s="63">
        <v>12</v>
      </c>
      <c r="G76" s="63">
        <v>8.5</v>
      </c>
      <c r="H76" s="101">
        <v>1</v>
      </c>
      <c r="I76" s="63"/>
      <c r="J76" s="163">
        <v>1</v>
      </c>
      <c r="K76" s="61">
        <f t="shared" si="5"/>
        <v>1</v>
      </c>
      <c r="L76" s="102">
        <f t="shared" si="6"/>
        <v>1.2</v>
      </c>
      <c r="M76" s="83" t="str">
        <f t="shared" si="7"/>
        <v>1&lt;x&lt;=2</v>
      </c>
      <c r="N76" s="21"/>
    </row>
    <row r="77" spans="2:14" ht="18.45" hidden="1" outlineLevel="2">
      <c r="B77" s="60">
        <v>57</v>
      </c>
      <c r="C77" s="63">
        <v>1.2</v>
      </c>
      <c r="D77" s="63">
        <v>1.875</v>
      </c>
      <c r="E77" s="63">
        <v>3</v>
      </c>
      <c r="F77" s="63"/>
      <c r="G77" s="63"/>
      <c r="H77" s="101">
        <v>1</v>
      </c>
      <c r="I77" s="63"/>
      <c r="J77" s="163">
        <v>1</v>
      </c>
      <c r="K77" s="61">
        <f t="shared" si="5"/>
        <v>1</v>
      </c>
      <c r="L77" s="102">
        <f t="shared" si="6"/>
        <v>1.2</v>
      </c>
      <c r="M77" s="83" t="str">
        <f t="shared" si="7"/>
        <v>1&lt;x&lt;=2</v>
      </c>
      <c r="N77" s="21"/>
    </row>
    <row r="78" spans="2:14" ht="18.45" hidden="1" outlineLevel="2">
      <c r="B78" s="60">
        <v>162</v>
      </c>
      <c r="C78" s="63">
        <v>6</v>
      </c>
      <c r="D78" s="63">
        <v>1.25</v>
      </c>
      <c r="E78" s="63">
        <v>1.5</v>
      </c>
      <c r="F78" s="63">
        <v>16</v>
      </c>
      <c r="G78" s="63">
        <v>33</v>
      </c>
      <c r="H78" s="101">
        <v>2</v>
      </c>
      <c r="I78" s="63"/>
      <c r="J78" s="163">
        <v>1</v>
      </c>
      <c r="K78" s="61">
        <f t="shared" si="5"/>
        <v>0</v>
      </c>
      <c r="L78" s="102">
        <f t="shared" si="6"/>
        <v>1.25</v>
      </c>
      <c r="M78" s="83" t="str">
        <f t="shared" si="7"/>
        <v>1&lt;x&lt;=2</v>
      </c>
      <c r="N78" s="21"/>
    </row>
    <row r="79" spans="2:14" ht="18.45" hidden="1" outlineLevel="2">
      <c r="B79" s="60">
        <v>117</v>
      </c>
      <c r="C79" s="63">
        <v>3</v>
      </c>
      <c r="D79" s="63">
        <v>1.25</v>
      </c>
      <c r="E79" s="63">
        <v>25</v>
      </c>
      <c r="F79" s="63">
        <v>66</v>
      </c>
      <c r="G79" s="63">
        <v>6</v>
      </c>
      <c r="H79" s="101">
        <v>2</v>
      </c>
      <c r="I79" s="63"/>
      <c r="J79" s="163">
        <v>1</v>
      </c>
      <c r="K79" s="61">
        <f t="shared" si="5"/>
        <v>0</v>
      </c>
      <c r="L79" s="102">
        <f t="shared" si="6"/>
        <v>1.25</v>
      </c>
      <c r="M79" s="83" t="str">
        <f t="shared" si="7"/>
        <v>1&lt;x&lt;=2</v>
      </c>
      <c r="N79" s="21"/>
    </row>
    <row r="80" spans="2:14" ht="18.45" hidden="1" outlineLevel="2">
      <c r="B80" s="60">
        <v>38</v>
      </c>
      <c r="C80" s="63">
        <v>2.75</v>
      </c>
      <c r="D80" s="63">
        <v>5</v>
      </c>
      <c r="E80" s="63">
        <v>8</v>
      </c>
      <c r="F80" s="63">
        <v>1.25</v>
      </c>
      <c r="G80" s="63">
        <v>100</v>
      </c>
      <c r="H80" s="101">
        <v>4</v>
      </c>
      <c r="I80" s="63"/>
      <c r="J80" s="163">
        <v>1</v>
      </c>
      <c r="K80" s="61">
        <f t="shared" si="5"/>
        <v>0</v>
      </c>
      <c r="L80" s="102">
        <f t="shared" si="6"/>
        <v>1.25</v>
      </c>
      <c r="M80" s="83" t="str">
        <f t="shared" si="7"/>
        <v>1&lt;x&lt;=2</v>
      </c>
      <c r="N80" s="21"/>
    </row>
    <row r="81" spans="2:14" ht="18.45" hidden="1" outlineLevel="2">
      <c r="B81" s="60">
        <v>58</v>
      </c>
      <c r="C81" s="63">
        <v>4</v>
      </c>
      <c r="D81" s="63">
        <v>1.75</v>
      </c>
      <c r="E81" s="63">
        <v>40</v>
      </c>
      <c r="F81" s="63">
        <v>1.25</v>
      </c>
      <c r="G81" s="63">
        <v>14</v>
      </c>
      <c r="H81" s="101">
        <v>4</v>
      </c>
      <c r="I81" s="63"/>
      <c r="J81" s="163">
        <v>1</v>
      </c>
      <c r="K81" s="61">
        <f t="shared" si="5"/>
        <v>0</v>
      </c>
      <c r="L81" s="102">
        <f t="shared" si="6"/>
        <v>1.25</v>
      </c>
      <c r="M81" s="83" t="str">
        <f t="shared" si="7"/>
        <v>1&lt;x&lt;=2</v>
      </c>
      <c r="N81" s="21"/>
    </row>
    <row r="82" spans="2:14" ht="18.45" hidden="1" outlineLevel="2">
      <c r="B82" s="60">
        <v>185</v>
      </c>
      <c r="C82" s="63">
        <v>1.25</v>
      </c>
      <c r="D82" s="63">
        <v>8</v>
      </c>
      <c r="E82" s="63">
        <v>4</v>
      </c>
      <c r="F82" s="63">
        <v>4.5</v>
      </c>
      <c r="G82" s="63">
        <v>6</v>
      </c>
      <c r="H82" s="101">
        <v>1</v>
      </c>
      <c r="I82" s="63"/>
      <c r="J82" s="163">
        <v>1</v>
      </c>
      <c r="K82" s="61">
        <f t="shared" si="5"/>
        <v>1</v>
      </c>
      <c r="L82" s="102">
        <f t="shared" si="6"/>
        <v>1.25</v>
      </c>
      <c r="M82" s="83" t="str">
        <f t="shared" si="7"/>
        <v>1&lt;x&lt;=2</v>
      </c>
      <c r="N82" s="21"/>
    </row>
    <row r="83" spans="2:14" ht="18.45" hidden="1" outlineLevel="2">
      <c r="B83" s="60">
        <v>290</v>
      </c>
      <c r="C83" s="63">
        <v>1.875</v>
      </c>
      <c r="D83" s="63">
        <v>1.375</v>
      </c>
      <c r="E83" s="63">
        <v>2.75</v>
      </c>
      <c r="F83" s="63">
        <v>50</v>
      </c>
      <c r="G83" s="63">
        <v>50</v>
      </c>
      <c r="H83" s="101">
        <v>2</v>
      </c>
      <c r="I83" s="63"/>
      <c r="J83" s="163">
        <v>1</v>
      </c>
      <c r="K83" s="61">
        <f t="shared" si="5"/>
        <v>0</v>
      </c>
      <c r="L83" s="102">
        <f t="shared" si="6"/>
        <v>1.375</v>
      </c>
      <c r="M83" s="83" t="str">
        <f t="shared" si="7"/>
        <v>1&lt;x&lt;=2</v>
      </c>
      <c r="N83" s="21"/>
    </row>
    <row r="84" spans="2:14" ht="18.45" hidden="1" outlineLevel="2">
      <c r="B84" s="60">
        <v>7</v>
      </c>
      <c r="C84" s="63">
        <v>8</v>
      </c>
      <c r="D84" s="63">
        <v>1.375</v>
      </c>
      <c r="E84" s="63">
        <v>3.3333333333333335</v>
      </c>
      <c r="F84" s="63">
        <v>25</v>
      </c>
      <c r="G84" s="63">
        <v>10</v>
      </c>
      <c r="H84" s="101">
        <v>2</v>
      </c>
      <c r="I84" s="63"/>
      <c r="J84" s="163">
        <v>1</v>
      </c>
      <c r="K84" s="61">
        <f t="shared" si="5"/>
        <v>0</v>
      </c>
      <c r="L84" s="102">
        <f t="shared" si="6"/>
        <v>1.375</v>
      </c>
      <c r="M84" s="83" t="str">
        <f t="shared" si="7"/>
        <v>1&lt;x&lt;=2</v>
      </c>
      <c r="N84" s="21"/>
    </row>
    <row r="85" spans="2:14" ht="18.45" hidden="1" outlineLevel="2">
      <c r="B85" s="60">
        <v>124</v>
      </c>
      <c r="C85" s="63">
        <v>8</v>
      </c>
      <c r="D85" s="63">
        <v>1.375</v>
      </c>
      <c r="E85" s="63">
        <v>4</v>
      </c>
      <c r="F85" s="63">
        <v>11</v>
      </c>
      <c r="G85" s="63"/>
      <c r="H85" s="101">
        <v>2</v>
      </c>
      <c r="I85" s="63"/>
      <c r="J85" s="163">
        <v>1</v>
      </c>
      <c r="K85" s="61">
        <f t="shared" si="5"/>
        <v>0</v>
      </c>
      <c r="L85" s="102">
        <f t="shared" si="6"/>
        <v>1.375</v>
      </c>
      <c r="M85" s="83" t="str">
        <f t="shared" si="7"/>
        <v>1&lt;x&lt;=2</v>
      </c>
      <c r="N85" s="21"/>
    </row>
    <row r="86" spans="2:14" ht="18.45" hidden="1" outlineLevel="2">
      <c r="B86" s="60">
        <v>159</v>
      </c>
      <c r="C86" s="63">
        <v>20</v>
      </c>
      <c r="D86" s="63">
        <v>1.375</v>
      </c>
      <c r="E86" s="63">
        <v>14</v>
      </c>
      <c r="F86" s="63">
        <v>20</v>
      </c>
      <c r="G86" s="63">
        <v>9</v>
      </c>
      <c r="H86" s="101">
        <v>2</v>
      </c>
      <c r="I86" s="63"/>
      <c r="J86" s="163">
        <v>1</v>
      </c>
      <c r="K86" s="61">
        <f t="shared" si="5"/>
        <v>0</v>
      </c>
      <c r="L86" s="102">
        <f t="shared" si="6"/>
        <v>1.375</v>
      </c>
      <c r="M86" s="83" t="str">
        <f t="shared" si="7"/>
        <v>1&lt;x&lt;=2</v>
      </c>
      <c r="N86" s="21"/>
    </row>
    <row r="87" spans="2:14" ht="18.45" hidden="1" outlineLevel="2">
      <c r="B87" s="60">
        <v>46</v>
      </c>
      <c r="C87" s="63">
        <v>1.375</v>
      </c>
      <c r="D87" s="63">
        <v>4.5</v>
      </c>
      <c r="E87" s="63">
        <v>14</v>
      </c>
      <c r="F87" s="63">
        <v>8</v>
      </c>
      <c r="G87" s="63">
        <v>12</v>
      </c>
      <c r="H87" s="101">
        <v>1</v>
      </c>
      <c r="I87" s="63"/>
      <c r="J87" s="163">
        <v>1</v>
      </c>
      <c r="K87" s="61">
        <f t="shared" si="5"/>
        <v>1</v>
      </c>
      <c r="L87" s="102">
        <f t="shared" si="6"/>
        <v>1.375</v>
      </c>
      <c r="M87" s="83" t="str">
        <f t="shared" si="7"/>
        <v>1&lt;x&lt;=2</v>
      </c>
      <c r="N87" s="21"/>
    </row>
    <row r="88" spans="2:14" ht="18.45" hidden="1" outlineLevel="2">
      <c r="B88" s="60">
        <v>219</v>
      </c>
      <c r="C88" s="63">
        <v>3.5</v>
      </c>
      <c r="D88" s="63">
        <v>1.5</v>
      </c>
      <c r="E88" s="63">
        <v>16</v>
      </c>
      <c r="F88" s="63">
        <v>2.75</v>
      </c>
      <c r="G88" s="63">
        <v>33</v>
      </c>
      <c r="H88" s="101">
        <v>2</v>
      </c>
      <c r="I88" s="63"/>
      <c r="J88" s="163">
        <v>1</v>
      </c>
      <c r="K88" s="61">
        <f t="shared" si="5"/>
        <v>0</v>
      </c>
      <c r="L88" s="102">
        <f t="shared" si="6"/>
        <v>1.5</v>
      </c>
      <c r="M88" s="83" t="str">
        <f t="shared" si="7"/>
        <v>1&lt;x&lt;=2</v>
      </c>
      <c r="N88" s="21"/>
    </row>
    <row r="89" spans="2:14" ht="18.45" hidden="1" outlineLevel="2">
      <c r="B89" s="60">
        <v>54</v>
      </c>
      <c r="C89" s="63">
        <v>14</v>
      </c>
      <c r="D89" s="63">
        <v>10</v>
      </c>
      <c r="E89" s="63">
        <v>1.5</v>
      </c>
      <c r="F89" s="63">
        <v>12</v>
      </c>
      <c r="G89" s="63">
        <v>8</v>
      </c>
      <c r="H89" s="101">
        <v>3</v>
      </c>
      <c r="I89" s="63"/>
      <c r="J89" s="163">
        <v>1</v>
      </c>
      <c r="K89" s="61">
        <f t="shared" si="5"/>
        <v>0</v>
      </c>
      <c r="L89" s="102">
        <f t="shared" si="6"/>
        <v>1.5</v>
      </c>
      <c r="M89" s="83" t="str">
        <f t="shared" si="7"/>
        <v>1&lt;x&lt;=2</v>
      </c>
      <c r="N89" s="21"/>
    </row>
    <row r="90" spans="2:14" ht="18.45" hidden="1" outlineLevel="2">
      <c r="B90" s="60">
        <v>277</v>
      </c>
      <c r="C90" s="63">
        <v>2.25</v>
      </c>
      <c r="D90" s="63">
        <v>4</v>
      </c>
      <c r="E90" s="63">
        <v>1.5</v>
      </c>
      <c r="F90" s="63">
        <v>7.5</v>
      </c>
      <c r="G90" s="63">
        <v>25</v>
      </c>
      <c r="H90" s="101">
        <v>3</v>
      </c>
      <c r="I90" s="63"/>
      <c r="J90" s="163">
        <v>1</v>
      </c>
      <c r="K90" s="61">
        <f t="shared" si="5"/>
        <v>0</v>
      </c>
      <c r="L90" s="102">
        <f t="shared" si="6"/>
        <v>1.5</v>
      </c>
      <c r="M90" s="83" t="str">
        <f t="shared" si="7"/>
        <v>1&lt;x&lt;=2</v>
      </c>
      <c r="N90" s="21"/>
    </row>
    <row r="91" spans="2:14" ht="18.45" hidden="1" outlineLevel="2">
      <c r="B91" s="60">
        <v>43</v>
      </c>
      <c r="C91" s="63">
        <v>2.75</v>
      </c>
      <c r="D91" s="63">
        <v>1.5</v>
      </c>
      <c r="E91" s="63">
        <v>8</v>
      </c>
      <c r="F91" s="63">
        <v>33</v>
      </c>
      <c r="G91" s="63">
        <v>6.5</v>
      </c>
      <c r="H91" s="101">
        <v>2</v>
      </c>
      <c r="I91" s="63"/>
      <c r="J91" s="163">
        <v>1</v>
      </c>
      <c r="K91" s="61">
        <f t="shared" si="5"/>
        <v>0</v>
      </c>
      <c r="L91" s="102">
        <f t="shared" si="6"/>
        <v>1.5</v>
      </c>
      <c r="M91" s="83" t="str">
        <f t="shared" si="7"/>
        <v>1&lt;x&lt;=2</v>
      </c>
      <c r="N91" s="21"/>
    </row>
    <row r="92" spans="2:14" ht="18.45" hidden="1" outlineLevel="2">
      <c r="B92" s="60">
        <v>29</v>
      </c>
      <c r="C92" s="63">
        <v>1.5</v>
      </c>
      <c r="D92" s="63">
        <v>1.625</v>
      </c>
      <c r="E92" s="63">
        <v>5</v>
      </c>
      <c r="F92" s="63">
        <v>5.5</v>
      </c>
      <c r="G92" s="63"/>
      <c r="H92" s="101">
        <v>1</v>
      </c>
      <c r="I92" s="63"/>
      <c r="J92" s="163">
        <v>1</v>
      </c>
      <c r="K92" s="61">
        <f t="shared" si="5"/>
        <v>1</v>
      </c>
      <c r="L92" s="102">
        <f t="shared" si="6"/>
        <v>1.5</v>
      </c>
      <c r="M92" s="83" t="str">
        <f t="shared" si="7"/>
        <v>1&lt;x&lt;=2</v>
      </c>
      <c r="N92" s="21"/>
    </row>
    <row r="93" spans="2:14" ht="18.45" hidden="1" outlineLevel="2">
      <c r="B93" s="60">
        <v>119</v>
      </c>
      <c r="C93" s="63">
        <v>1.5</v>
      </c>
      <c r="D93" s="63">
        <v>7</v>
      </c>
      <c r="E93" s="63">
        <v>4.5</v>
      </c>
      <c r="F93" s="63">
        <v>5</v>
      </c>
      <c r="G93" s="63">
        <v>4.5</v>
      </c>
      <c r="H93" s="101">
        <v>1</v>
      </c>
      <c r="I93" s="63"/>
      <c r="J93" s="163">
        <v>1</v>
      </c>
      <c r="K93" s="61">
        <f t="shared" si="5"/>
        <v>1</v>
      </c>
      <c r="L93" s="102">
        <f t="shared" si="6"/>
        <v>1.5</v>
      </c>
      <c r="M93" s="83" t="str">
        <f t="shared" si="7"/>
        <v>1&lt;x&lt;=2</v>
      </c>
      <c r="N93" s="21"/>
    </row>
    <row r="94" spans="2:14" ht="18.45" hidden="1" outlineLevel="2">
      <c r="B94" s="60">
        <v>26</v>
      </c>
      <c r="C94" s="63">
        <v>1.5</v>
      </c>
      <c r="D94" s="63">
        <v>20</v>
      </c>
      <c r="E94" s="63">
        <v>3.5</v>
      </c>
      <c r="F94" s="63">
        <v>33</v>
      </c>
      <c r="G94" s="63">
        <v>3</v>
      </c>
      <c r="H94" s="101">
        <v>1</v>
      </c>
      <c r="I94" s="63"/>
      <c r="J94" s="163">
        <v>1</v>
      </c>
      <c r="K94" s="61">
        <f t="shared" si="5"/>
        <v>1</v>
      </c>
      <c r="L94" s="102">
        <f t="shared" si="6"/>
        <v>1.5</v>
      </c>
      <c r="M94" s="83" t="str">
        <f t="shared" si="7"/>
        <v>1&lt;x&lt;=2</v>
      </c>
      <c r="N94" s="21"/>
    </row>
    <row r="95" spans="2:14" ht="18.45" hidden="1" outlineLevel="2">
      <c r="B95" s="60">
        <v>176</v>
      </c>
      <c r="C95" s="63">
        <v>1.5</v>
      </c>
      <c r="D95" s="63">
        <v>8</v>
      </c>
      <c r="E95" s="63">
        <v>50</v>
      </c>
      <c r="F95" s="63">
        <v>25</v>
      </c>
      <c r="G95" s="63">
        <v>14</v>
      </c>
      <c r="H95" s="101">
        <v>1</v>
      </c>
      <c r="I95" s="63"/>
      <c r="J95" s="163">
        <v>1</v>
      </c>
      <c r="K95" s="61">
        <f t="shared" si="5"/>
        <v>1</v>
      </c>
      <c r="L95" s="102">
        <f t="shared" si="6"/>
        <v>1.5</v>
      </c>
      <c r="M95" s="83" t="str">
        <f t="shared" si="7"/>
        <v>1&lt;x&lt;=2</v>
      </c>
      <c r="N95" s="21"/>
    </row>
    <row r="96" spans="2:14" ht="18.45" hidden="1" outlineLevel="2">
      <c r="B96" s="60">
        <v>136</v>
      </c>
      <c r="C96" s="63">
        <v>1.5</v>
      </c>
      <c r="D96" s="63">
        <v>6</v>
      </c>
      <c r="E96" s="63">
        <v>1.625</v>
      </c>
      <c r="F96" s="63">
        <v>17</v>
      </c>
      <c r="G96" s="63">
        <v>2</v>
      </c>
      <c r="H96" s="101">
        <v>1</v>
      </c>
      <c r="I96" s="63"/>
      <c r="J96" s="163">
        <v>1</v>
      </c>
      <c r="K96" s="61">
        <f t="shared" ref="K96:K127" si="8">IF(H96=1,1,0)</f>
        <v>1</v>
      </c>
      <c r="L96" s="102">
        <f t="shared" ref="L96:L127" si="9">IF($H96&lt;=5,VLOOKUP($B96,$B$7:$G$313,$H96+1,FALSE),$I96)</f>
        <v>1.5</v>
      </c>
      <c r="M96" s="83" t="str">
        <f t="shared" si="7"/>
        <v>1&lt;x&lt;=2</v>
      </c>
      <c r="N96" s="21"/>
    </row>
    <row r="97" spans="2:14" ht="18.45" hidden="1" outlineLevel="2">
      <c r="B97" s="60">
        <v>39</v>
      </c>
      <c r="C97" s="63">
        <v>1.5</v>
      </c>
      <c r="D97" s="63">
        <v>2.25</v>
      </c>
      <c r="E97" s="63">
        <v>7</v>
      </c>
      <c r="F97" s="63">
        <v>14</v>
      </c>
      <c r="G97" s="63">
        <v>11</v>
      </c>
      <c r="H97" s="101">
        <v>1</v>
      </c>
      <c r="I97" s="63"/>
      <c r="J97" s="163">
        <v>1</v>
      </c>
      <c r="K97" s="61">
        <f t="shared" si="8"/>
        <v>1</v>
      </c>
      <c r="L97" s="102">
        <f t="shared" si="9"/>
        <v>1.5</v>
      </c>
      <c r="M97" s="83" t="str">
        <f t="shared" si="7"/>
        <v>1&lt;x&lt;=2</v>
      </c>
      <c r="N97" s="21"/>
    </row>
    <row r="98" spans="2:14" ht="18.45" hidden="1" outlineLevel="2">
      <c r="B98" s="60">
        <v>128</v>
      </c>
      <c r="C98" s="63">
        <v>1.5</v>
      </c>
      <c r="D98" s="63">
        <v>8</v>
      </c>
      <c r="E98" s="63">
        <v>20</v>
      </c>
      <c r="F98" s="63">
        <v>8</v>
      </c>
      <c r="G98" s="63">
        <v>5</v>
      </c>
      <c r="H98" s="101">
        <v>1</v>
      </c>
      <c r="I98" s="63"/>
      <c r="J98" s="163">
        <v>1</v>
      </c>
      <c r="K98" s="61">
        <f t="shared" si="8"/>
        <v>1</v>
      </c>
      <c r="L98" s="102">
        <f t="shared" si="9"/>
        <v>1.5</v>
      </c>
      <c r="M98" s="83" t="str">
        <f t="shared" si="7"/>
        <v>1&lt;x&lt;=2</v>
      </c>
      <c r="N98" s="21"/>
    </row>
    <row r="99" spans="2:14" ht="18.45" hidden="1" outlineLevel="2">
      <c r="B99" s="60">
        <v>167</v>
      </c>
      <c r="C99" s="63">
        <v>1.5</v>
      </c>
      <c r="D99" s="63">
        <v>7</v>
      </c>
      <c r="E99" s="63">
        <v>10</v>
      </c>
      <c r="F99" s="63">
        <v>12</v>
      </c>
      <c r="G99" s="63">
        <v>50</v>
      </c>
      <c r="H99" s="101">
        <v>1</v>
      </c>
      <c r="I99" s="63"/>
      <c r="J99" s="163">
        <v>1</v>
      </c>
      <c r="K99" s="61">
        <f t="shared" si="8"/>
        <v>1</v>
      </c>
      <c r="L99" s="102">
        <f t="shared" si="9"/>
        <v>1.5</v>
      </c>
      <c r="M99" s="83" t="str">
        <f t="shared" si="7"/>
        <v>1&lt;x&lt;=2</v>
      </c>
      <c r="N99" s="21"/>
    </row>
    <row r="100" spans="2:14" ht="18.45" hidden="1" outlineLevel="2">
      <c r="B100" s="60">
        <v>172</v>
      </c>
      <c r="C100" s="63">
        <v>1.5</v>
      </c>
      <c r="D100" s="63">
        <v>3.125</v>
      </c>
      <c r="E100" s="63">
        <v>50</v>
      </c>
      <c r="F100" s="63">
        <v>25</v>
      </c>
      <c r="G100" s="63">
        <v>14</v>
      </c>
      <c r="H100" s="101">
        <v>1</v>
      </c>
      <c r="I100" s="63"/>
      <c r="J100" s="163">
        <v>1</v>
      </c>
      <c r="K100" s="61">
        <f t="shared" si="8"/>
        <v>1</v>
      </c>
      <c r="L100" s="102">
        <f t="shared" si="9"/>
        <v>1.5</v>
      </c>
      <c r="M100" s="83" t="str">
        <f t="shared" si="7"/>
        <v>1&lt;x&lt;=2</v>
      </c>
      <c r="N100" s="21"/>
    </row>
    <row r="101" spans="2:14" ht="18.45" hidden="1" outlineLevel="2">
      <c r="B101" s="60">
        <v>280</v>
      </c>
      <c r="C101" s="104">
        <v>5</v>
      </c>
      <c r="D101" s="63">
        <v>10</v>
      </c>
      <c r="E101" s="63">
        <v>7</v>
      </c>
      <c r="F101" s="63">
        <v>1.625</v>
      </c>
      <c r="G101" s="63">
        <v>5</v>
      </c>
      <c r="H101" s="101">
        <v>4</v>
      </c>
      <c r="I101" s="63"/>
      <c r="J101" s="163">
        <v>1</v>
      </c>
      <c r="K101" s="61">
        <f t="shared" si="8"/>
        <v>0</v>
      </c>
      <c r="L101" s="102">
        <f t="shared" si="9"/>
        <v>1.625</v>
      </c>
      <c r="M101" s="83" t="str">
        <f t="shared" si="7"/>
        <v>1&lt;x&lt;=2</v>
      </c>
      <c r="N101" s="21"/>
    </row>
    <row r="102" spans="2:14" ht="18.45" hidden="1" outlineLevel="2">
      <c r="B102" s="60">
        <v>282</v>
      </c>
      <c r="C102" s="63">
        <v>4</v>
      </c>
      <c r="D102" s="63">
        <v>6</v>
      </c>
      <c r="E102" s="63">
        <v>1.625</v>
      </c>
      <c r="F102" s="63">
        <v>25</v>
      </c>
      <c r="G102" s="63">
        <v>16</v>
      </c>
      <c r="H102" s="101">
        <v>3</v>
      </c>
      <c r="I102" s="63"/>
      <c r="J102" s="163">
        <v>1</v>
      </c>
      <c r="K102" s="61">
        <f t="shared" si="8"/>
        <v>0</v>
      </c>
      <c r="L102" s="102">
        <f t="shared" si="9"/>
        <v>1.625</v>
      </c>
      <c r="M102" s="83" t="str">
        <f t="shared" si="7"/>
        <v>1&lt;x&lt;=2</v>
      </c>
      <c r="N102" s="21"/>
    </row>
    <row r="103" spans="2:14" ht="18.45" hidden="1" outlineLevel="2">
      <c r="B103" s="60">
        <v>260</v>
      </c>
      <c r="C103" s="63">
        <v>4</v>
      </c>
      <c r="D103" s="63">
        <v>10</v>
      </c>
      <c r="E103" s="63">
        <v>12</v>
      </c>
      <c r="F103" s="63">
        <v>1.625</v>
      </c>
      <c r="G103" s="63">
        <v>3</v>
      </c>
      <c r="H103" s="101">
        <v>4</v>
      </c>
      <c r="I103" s="63"/>
      <c r="J103" s="163">
        <v>1</v>
      </c>
      <c r="K103" s="61">
        <f t="shared" si="8"/>
        <v>0</v>
      </c>
      <c r="L103" s="102">
        <f t="shared" si="9"/>
        <v>1.625</v>
      </c>
      <c r="M103" s="83" t="str">
        <f t="shared" si="7"/>
        <v>1&lt;x&lt;=2</v>
      </c>
      <c r="N103" s="21"/>
    </row>
    <row r="104" spans="2:14" ht="18.45" hidden="1" outlineLevel="2">
      <c r="B104" s="60">
        <v>101</v>
      </c>
      <c r="C104" s="63">
        <v>11</v>
      </c>
      <c r="D104" s="63">
        <v>1.625</v>
      </c>
      <c r="E104" s="63">
        <v>8</v>
      </c>
      <c r="F104" s="63">
        <v>4</v>
      </c>
      <c r="G104" s="63">
        <v>10</v>
      </c>
      <c r="H104" s="101">
        <v>2</v>
      </c>
      <c r="I104" s="63"/>
      <c r="J104" s="163">
        <v>1</v>
      </c>
      <c r="K104" s="61">
        <f t="shared" si="8"/>
        <v>0</v>
      </c>
      <c r="L104" s="102">
        <f t="shared" si="9"/>
        <v>1.625</v>
      </c>
      <c r="M104" s="83" t="str">
        <f t="shared" si="7"/>
        <v>1&lt;x&lt;=2</v>
      </c>
      <c r="N104" s="21"/>
    </row>
    <row r="105" spans="2:14" ht="18.45" hidden="1" outlineLevel="2">
      <c r="B105" s="60">
        <v>283</v>
      </c>
      <c r="C105" s="63">
        <v>1.625</v>
      </c>
      <c r="D105" s="63">
        <v>14</v>
      </c>
      <c r="E105" s="63">
        <v>1.75</v>
      </c>
      <c r="F105" s="63">
        <v>9</v>
      </c>
      <c r="G105" s="63">
        <v>50</v>
      </c>
      <c r="H105" s="101">
        <v>1</v>
      </c>
      <c r="I105" s="63"/>
      <c r="J105" s="163">
        <v>1</v>
      </c>
      <c r="K105" s="61">
        <f t="shared" si="8"/>
        <v>1</v>
      </c>
      <c r="L105" s="102">
        <f t="shared" si="9"/>
        <v>1.625</v>
      </c>
      <c r="M105" s="83" t="str">
        <f t="shared" si="7"/>
        <v>1&lt;x&lt;=2</v>
      </c>
      <c r="N105" s="21"/>
    </row>
    <row r="106" spans="2:14" ht="18.45" hidden="1" outlineLevel="2">
      <c r="B106" s="60">
        <v>55</v>
      </c>
      <c r="C106" s="63">
        <v>1.625</v>
      </c>
      <c r="D106" s="63">
        <v>12</v>
      </c>
      <c r="E106" s="63">
        <v>14</v>
      </c>
      <c r="F106" s="63">
        <v>10</v>
      </c>
      <c r="G106" s="63">
        <v>4.5</v>
      </c>
      <c r="H106" s="101">
        <v>1</v>
      </c>
      <c r="I106" s="63"/>
      <c r="J106" s="163">
        <v>1</v>
      </c>
      <c r="K106" s="61">
        <f t="shared" si="8"/>
        <v>1</v>
      </c>
      <c r="L106" s="102">
        <f t="shared" si="9"/>
        <v>1.625</v>
      </c>
      <c r="M106" s="83" t="str">
        <f t="shared" si="7"/>
        <v>1&lt;x&lt;=2</v>
      </c>
      <c r="N106" s="21"/>
    </row>
    <row r="107" spans="2:14" ht="18.45" hidden="1" outlineLevel="2">
      <c r="B107" s="60">
        <v>5</v>
      </c>
      <c r="C107" s="63">
        <v>1.625</v>
      </c>
      <c r="D107" s="63">
        <v>3</v>
      </c>
      <c r="E107" s="63">
        <v>10</v>
      </c>
      <c r="F107" s="63">
        <v>66</v>
      </c>
      <c r="G107" s="63">
        <v>9</v>
      </c>
      <c r="H107" s="101">
        <v>1</v>
      </c>
      <c r="I107" s="63"/>
      <c r="J107" s="163">
        <v>1</v>
      </c>
      <c r="K107" s="61">
        <f t="shared" si="8"/>
        <v>1</v>
      </c>
      <c r="L107" s="102">
        <f t="shared" si="9"/>
        <v>1.625</v>
      </c>
      <c r="M107" s="83" t="str">
        <f t="shared" si="7"/>
        <v>1&lt;x&lt;=2</v>
      </c>
      <c r="N107" s="21"/>
    </row>
    <row r="108" spans="2:14" ht="18.45" hidden="1" outlineLevel="2">
      <c r="B108" s="60">
        <v>17</v>
      </c>
      <c r="C108" s="63">
        <v>1.625</v>
      </c>
      <c r="D108" s="63">
        <v>3.5</v>
      </c>
      <c r="E108" s="63">
        <v>6</v>
      </c>
      <c r="F108" s="63">
        <v>2.75</v>
      </c>
      <c r="G108" s="63">
        <v>16</v>
      </c>
      <c r="H108" s="101">
        <v>1</v>
      </c>
      <c r="I108" s="63"/>
      <c r="J108" s="163">
        <v>1</v>
      </c>
      <c r="K108" s="61">
        <f t="shared" si="8"/>
        <v>1</v>
      </c>
      <c r="L108" s="102">
        <f t="shared" si="9"/>
        <v>1.625</v>
      </c>
      <c r="M108" s="83" t="str">
        <f t="shared" si="7"/>
        <v>1&lt;x&lt;=2</v>
      </c>
      <c r="N108" s="21"/>
    </row>
    <row r="109" spans="2:14" ht="18.45" hidden="1" outlineLevel="2">
      <c r="B109" s="60">
        <v>61</v>
      </c>
      <c r="C109" s="63">
        <v>1.625</v>
      </c>
      <c r="D109" s="63">
        <v>7</v>
      </c>
      <c r="E109" s="63">
        <v>11</v>
      </c>
      <c r="F109" s="63">
        <v>4</v>
      </c>
      <c r="G109" s="63">
        <v>12</v>
      </c>
      <c r="H109" s="101">
        <v>1</v>
      </c>
      <c r="I109" s="63"/>
      <c r="J109" s="163">
        <v>1</v>
      </c>
      <c r="K109" s="61">
        <f t="shared" si="8"/>
        <v>1</v>
      </c>
      <c r="L109" s="102">
        <f t="shared" si="9"/>
        <v>1.625</v>
      </c>
      <c r="M109" s="83" t="str">
        <f t="shared" si="7"/>
        <v>1&lt;x&lt;=2</v>
      </c>
      <c r="N109" s="21"/>
    </row>
    <row r="110" spans="2:14" ht="18.45" hidden="1" outlineLevel="2">
      <c r="B110" s="60">
        <v>15</v>
      </c>
      <c r="C110" s="63">
        <v>1.625</v>
      </c>
      <c r="D110" s="63">
        <v>9</v>
      </c>
      <c r="E110" s="63">
        <v>5</v>
      </c>
      <c r="F110" s="63">
        <v>3</v>
      </c>
      <c r="G110" s="63">
        <v>16</v>
      </c>
      <c r="H110" s="101">
        <v>1</v>
      </c>
      <c r="I110" s="63"/>
      <c r="J110" s="163">
        <v>1</v>
      </c>
      <c r="K110" s="61">
        <f t="shared" si="8"/>
        <v>1</v>
      </c>
      <c r="L110" s="102">
        <f t="shared" si="9"/>
        <v>1.625</v>
      </c>
      <c r="M110" s="83" t="str">
        <f t="shared" si="7"/>
        <v>1&lt;x&lt;=2</v>
      </c>
      <c r="N110" s="21"/>
    </row>
    <row r="111" spans="2:14" ht="18.45" hidden="1" outlineLevel="2">
      <c r="B111" s="60">
        <v>14</v>
      </c>
      <c r="C111" s="63">
        <v>7</v>
      </c>
      <c r="D111" s="63">
        <v>1.75</v>
      </c>
      <c r="E111" s="63">
        <v>7</v>
      </c>
      <c r="F111" s="63">
        <v>16</v>
      </c>
      <c r="G111" s="63">
        <v>11</v>
      </c>
      <c r="H111" s="101">
        <v>2</v>
      </c>
      <c r="I111" s="63"/>
      <c r="J111" s="163">
        <v>1</v>
      </c>
      <c r="K111" s="61">
        <f t="shared" si="8"/>
        <v>0</v>
      </c>
      <c r="L111" s="102">
        <f t="shared" si="9"/>
        <v>1.75</v>
      </c>
      <c r="M111" s="83" t="str">
        <f t="shared" si="7"/>
        <v>1&lt;x&lt;=2</v>
      </c>
      <c r="N111" s="21"/>
    </row>
    <row r="112" spans="2:14" ht="18.45" hidden="1" outlineLevel="2">
      <c r="B112" s="60">
        <v>121</v>
      </c>
      <c r="C112" s="63">
        <v>12</v>
      </c>
      <c r="D112" s="63">
        <v>1.75</v>
      </c>
      <c r="E112" s="63">
        <v>5.5</v>
      </c>
      <c r="F112" s="63">
        <v>5</v>
      </c>
      <c r="G112" s="63">
        <v>12</v>
      </c>
      <c r="H112" s="101">
        <v>2</v>
      </c>
      <c r="I112" s="63"/>
      <c r="J112" s="163">
        <v>1</v>
      </c>
      <c r="K112" s="61">
        <f t="shared" si="8"/>
        <v>0</v>
      </c>
      <c r="L112" s="102">
        <f t="shared" si="9"/>
        <v>1.75</v>
      </c>
      <c r="M112" s="83" t="str">
        <f t="shared" si="7"/>
        <v>1&lt;x&lt;=2</v>
      </c>
      <c r="N112" s="21"/>
    </row>
    <row r="113" spans="2:14" ht="18.45" hidden="1" outlineLevel="2">
      <c r="B113" s="60">
        <v>262</v>
      </c>
      <c r="C113" s="63">
        <v>4.5</v>
      </c>
      <c r="D113" s="63">
        <v>7</v>
      </c>
      <c r="E113" s="63">
        <v>1.75</v>
      </c>
      <c r="F113" s="63">
        <v>7.5</v>
      </c>
      <c r="G113" s="63">
        <v>22</v>
      </c>
      <c r="H113" s="101">
        <v>3</v>
      </c>
      <c r="I113" s="63"/>
      <c r="J113" s="163">
        <v>1</v>
      </c>
      <c r="K113" s="61">
        <f t="shared" si="8"/>
        <v>0</v>
      </c>
      <c r="L113" s="102">
        <f t="shared" si="9"/>
        <v>1.75</v>
      </c>
      <c r="M113" s="83" t="str">
        <f t="shared" si="7"/>
        <v>1&lt;x&lt;=2</v>
      </c>
      <c r="N113" s="21"/>
    </row>
    <row r="114" spans="2:14" ht="18.45" hidden="1" outlineLevel="2">
      <c r="B114" s="60">
        <v>80</v>
      </c>
      <c r="C114" s="63">
        <v>5</v>
      </c>
      <c r="D114" s="63">
        <v>1.75</v>
      </c>
      <c r="E114" s="63">
        <v>2.5</v>
      </c>
      <c r="F114" s="63">
        <v>50</v>
      </c>
      <c r="G114" s="63">
        <v>7</v>
      </c>
      <c r="H114" s="101">
        <v>2</v>
      </c>
      <c r="I114" s="63"/>
      <c r="J114" s="163">
        <v>1</v>
      </c>
      <c r="K114" s="61">
        <f t="shared" si="8"/>
        <v>0</v>
      </c>
      <c r="L114" s="102">
        <f t="shared" si="9"/>
        <v>1.75</v>
      </c>
      <c r="M114" s="83" t="str">
        <f t="shared" si="7"/>
        <v>1&lt;x&lt;=2</v>
      </c>
      <c r="N114" s="21"/>
    </row>
    <row r="115" spans="2:14" ht="18.45" hidden="1" outlineLevel="2">
      <c r="B115" s="60">
        <v>183</v>
      </c>
      <c r="C115" s="63">
        <v>3</v>
      </c>
      <c r="D115" s="63">
        <v>1.75</v>
      </c>
      <c r="E115" s="63">
        <v>50</v>
      </c>
      <c r="F115" s="63">
        <v>33</v>
      </c>
      <c r="G115" s="63">
        <v>7</v>
      </c>
      <c r="H115" s="101">
        <v>2</v>
      </c>
      <c r="I115" s="63"/>
      <c r="J115" s="163">
        <v>1</v>
      </c>
      <c r="K115" s="61">
        <f t="shared" si="8"/>
        <v>0</v>
      </c>
      <c r="L115" s="102">
        <f t="shared" si="9"/>
        <v>1.75</v>
      </c>
      <c r="M115" s="83" t="str">
        <f t="shared" si="7"/>
        <v>1&lt;x&lt;=2</v>
      </c>
      <c r="N115" s="21"/>
    </row>
    <row r="116" spans="2:14" ht="18.45" hidden="1" outlineLevel="2">
      <c r="B116" s="60">
        <v>261</v>
      </c>
      <c r="C116" s="63">
        <v>5</v>
      </c>
      <c r="D116" s="63">
        <v>20</v>
      </c>
      <c r="E116" s="63">
        <v>1.75</v>
      </c>
      <c r="F116" s="63">
        <v>6</v>
      </c>
      <c r="G116" s="63">
        <v>16</v>
      </c>
      <c r="H116" s="101">
        <v>3</v>
      </c>
      <c r="I116" s="63"/>
      <c r="J116" s="163">
        <v>1</v>
      </c>
      <c r="K116" s="61">
        <f t="shared" si="8"/>
        <v>0</v>
      </c>
      <c r="L116" s="102">
        <f t="shared" si="9"/>
        <v>1.75</v>
      </c>
      <c r="M116" s="83" t="str">
        <f t="shared" si="7"/>
        <v>1&lt;x&lt;=2</v>
      </c>
      <c r="N116" s="21"/>
    </row>
    <row r="117" spans="2:14" ht="18.45" hidden="1" outlineLevel="2">
      <c r="B117" s="60">
        <v>12</v>
      </c>
      <c r="C117" s="63">
        <v>16</v>
      </c>
      <c r="D117" s="63">
        <v>8</v>
      </c>
      <c r="E117" s="63">
        <v>2.25</v>
      </c>
      <c r="F117" s="63">
        <v>1.75</v>
      </c>
      <c r="G117" s="63">
        <v>14</v>
      </c>
      <c r="H117" s="101">
        <v>4</v>
      </c>
      <c r="I117" s="63"/>
      <c r="J117" s="163">
        <v>1</v>
      </c>
      <c r="K117" s="61">
        <f t="shared" si="8"/>
        <v>0</v>
      </c>
      <c r="L117" s="102">
        <f t="shared" si="9"/>
        <v>1.75</v>
      </c>
      <c r="M117" s="83" t="str">
        <f t="shared" si="7"/>
        <v>1&lt;x&lt;=2</v>
      </c>
      <c r="N117" s="21"/>
    </row>
    <row r="118" spans="2:14" ht="18.45" hidden="1" outlineLevel="2">
      <c r="B118" s="60">
        <v>106</v>
      </c>
      <c r="C118" s="63">
        <v>33</v>
      </c>
      <c r="D118" s="63">
        <v>2.25</v>
      </c>
      <c r="E118" s="63">
        <v>1.75</v>
      </c>
      <c r="F118" s="63">
        <v>6.5</v>
      </c>
      <c r="G118" s="63">
        <v>14</v>
      </c>
      <c r="H118" s="101">
        <v>3</v>
      </c>
      <c r="I118" s="63"/>
      <c r="J118" s="163">
        <v>1</v>
      </c>
      <c r="K118" s="61">
        <f t="shared" si="8"/>
        <v>0</v>
      </c>
      <c r="L118" s="102">
        <f t="shared" si="9"/>
        <v>1.75</v>
      </c>
      <c r="M118" s="83" t="str">
        <f t="shared" si="7"/>
        <v>1&lt;x&lt;=2</v>
      </c>
      <c r="N118" s="21"/>
    </row>
    <row r="119" spans="2:14" ht="18.45" hidden="1" outlineLevel="2">
      <c r="B119" s="60">
        <v>66</v>
      </c>
      <c r="C119" s="63">
        <v>3</v>
      </c>
      <c r="D119" s="63">
        <v>5</v>
      </c>
      <c r="E119" s="63">
        <v>1.75</v>
      </c>
      <c r="F119" s="63">
        <v>14</v>
      </c>
      <c r="G119" s="63">
        <v>6</v>
      </c>
      <c r="H119" s="101">
        <v>3</v>
      </c>
      <c r="I119" s="63"/>
      <c r="J119" s="163">
        <v>1</v>
      </c>
      <c r="K119" s="61">
        <f t="shared" si="8"/>
        <v>0</v>
      </c>
      <c r="L119" s="102">
        <f t="shared" si="9"/>
        <v>1.75</v>
      </c>
      <c r="M119" s="83" t="str">
        <f t="shared" si="7"/>
        <v>1&lt;x&lt;=2</v>
      </c>
      <c r="N119" s="21"/>
    </row>
    <row r="120" spans="2:14" ht="18.45" hidden="1" outlineLevel="2">
      <c r="B120" s="60">
        <v>245</v>
      </c>
      <c r="C120" s="63">
        <v>14</v>
      </c>
      <c r="D120" s="63">
        <v>1.75</v>
      </c>
      <c r="E120" s="63">
        <v>5</v>
      </c>
      <c r="F120" s="63">
        <v>9</v>
      </c>
      <c r="G120" s="63">
        <v>10</v>
      </c>
      <c r="H120" s="101">
        <v>2</v>
      </c>
      <c r="I120" s="63"/>
      <c r="J120" s="163">
        <v>1</v>
      </c>
      <c r="K120" s="61">
        <f t="shared" si="8"/>
        <v>0</v>
      </c>
      <c r="L120" s="102">
        <f t="shared" si="9"/>
        <v>1.75</v>
      </c>
      <c r="M120" s="83" t="str">
        <f t="shared" si="7"/>
        <v>1&lt;x&lt;=2</v>
      </c>
      <c r="N120" s="21"/>
    </row>
    <row r="121" spans="2:14" ht="18.45" hidden="1" outlineLevel="2">
      <c r="B121" s="60">
        <v>249</v>
      </c>
      <c r="C121" s="63">
        <v>1.75</v>
      </c>
      <c r="D121" s="63">
        <v>7</v>
      </c>
      <c r="E121" s="63">
        <v>2</v>
      </c>
      <c r="F121" s="63">
        <v>7</v>
      </c>
      <c r="G121" s="63">
        <v>8.5</v>
      </c>
      <c r="H121" s="101">
        <v>1</v>
      </c>
      <c r="I121" s="63"/>
      <c r="J121" s="163">
        <v>1</v>
      </c>
      <c r="K121" s="61">
        <f t="shared" si="8"/>
        <v>1</v>
      </c>
      <c r="L121" s="102">
        <f t="shared" si="9"/>
        <v>1.75</v>
      </c>
      <c r="M121" s="83" t="str">
        <f t="shared" si="7"/>
        <v>1&lt;x&lt;=2</v>
      </c>
      <c r="N121" s="21"/>
    </row>
    <row r="122" spans="2:14" ht="18.45" hidden="1" outlineLevel="2">
      <c r="B122" s="60">
        <v>186</v>
      </c>
      <c r="C122" s="63">
        <v>1.75</v>
      </c>
      <c r="D122" s="63">
        <v>20</v>
      </c>
      <c r="E122" s="63">
        <v>10</v>
      </c>
      <c r="F122" s="63">
        <v>1.875</v>
      </c>
      <c r="G122" s="63">
        <v>25</v>
      </c>
      <c r="H122" s="101">
        <v>1</v>
      </c>
      <c r="I122" s="63"/>
      <c r="J122" s="163">
        <v>1</v>
      </c>
      <c r="K122" s="61">
        <f t="shared" si="8"/>
        <v>1</v>
      </c>
      <c r="L122" s="102">
        <f t="shared" si="9"/>
        <v>1.75</v>
      </c>
      <c r="M122" s="83" t="str">
        <f t="shared" si="7"/>
        <v>1&lt;x&lt;=2</v>
      </c>
      <c r="N122" s="21"/>
    </row>
    <row r="123" spans="2:14" ht="18.45" hidden="1" outlineLevel="2">
      <c r="B123" s="60">
        <v>168</v>
      </c>
      <c r="C123" s="63">
        <v>1.75</v>
      </c>
      <c r="D123" s="63">
        <v>3.5</v>
      </c>
      <c r="E123" s="63">
        <v>3.5</v>
      </c>
      <c r="F123" s="63">
        <v>25</v>
      </c>
      <c r="G123" s="63">
        <v>12</v>
      </c>
      <c r="H123" s="101">
        <v>1</v>
      </c>
      <c r="I123" s="63"/>
      <c r="J123" s="163">
        <v>1</v>
      </c>
      <c r="K123" s="61">
        <f t="shared" si="8"/>
        <v>1</v>
      </c>
      <c r="L123" s="102">
        <f t="shared" si="9"/>
        <v>1.75</v>
      </c>
      <c r="M123" s="83" t="str">
        <f t="shared" si="7"/>
        <v>1&lt;x&lt;=2</v>
      </c>
      <c r="N123" s="21"/>
    </row>
    <row r="124" spans="2:14" ht="18.45" hidden="1" outlineLevel="2">
      <c r="B124" s="60">
        <v>87</v>
      </c>
      <c r="C124" s="63">
        <v>1.75</v>
      </c>
      <c r="D124" s="63">
        <v>4.5</v>
      </c>
      <c r="E124" s="63">
        <v>3.5</v>
      </c>
      <c r="F124" s="63">
        <v>12</v>
      </c>
      <c r="G124" s="63">
        <v>20</v>
      </c>
      <c r="H124" s="101">
        <v>1</v>
      </c>
      <c r="I124" s="63"/>
      <c r="J124" s="163">
        <v>1</v>
      </c>
      <c r="K124" s="61">
        <f t="shared" si="8"/>
        <v>1</v>
      </c>
      <c r="L124" s="102">
        <f t="shared" si="9"/>
        <v>1.75</v>
      </c>
      <c r="M124" s="83" t="str">
        <f t="shared" si="7"/>
        <v>1&lt;x&lt;=2</v>
      </c>
      <c r="N124" s="21"/>
    </row>
    <row r="125" spans="2:14" ht="18.45" hidden="1" outlineLevel="2">
      <c r="B125" s="60">
        <v>214</v>
      </c>
      <c r="C125" s="63">
        <v>1.75</v>
      </c>
      <c r="D125" s="63">
        <v>7</v>
      </c>
      <c r="E125" s="63">
        <v>2.5</v>
      </c>
      <c r="F125" s="63">
        <v>7.5</v>
      </c>
      <c r="G125" s="63">
        <v>3.5</v>
      </c>
      <c r="H125" s="101">
        <v>1</v>
      </c>
      <c r="I125" s="63"/>
      <c r="J125" s="163">
        <v>1</v>
      </c>
      <c r="K125" s="61">
        <f t="shared" si="8"/>
        <v>1</v>
      </c>
      <c r="L125" s="102">
        <f t="shared" si="9"/>
        <v>1.75</v>
      </c>
      <c r="M125" s="83" t="str">
        <f t="shared" si="7"/>
        <v>1&lt;x&lt;=2</v>
      </c>
      <c r="N125" s="21"/>
    </row>
    <row r="126" spans="2:14" ht="18.45" hidden="1" outlineLevel="2">
      <c r="B126" s="60">
        <v>120</v>
      </c>
      <c r="C126" s="63">
        <v>1.75</v>
      </c>
      <c r="D126" s="63">
        <v>1.875</v>
      </c>
      <c r="E126" s="63">
        <v>6</v>
      </c>
      <c r="F126" s="63">
        <v>14</v>
      </c>
      <c r="G126" s="63">
        <v>66</v>
      </c>
      <c r="H126" s="101">
        <v>1</v>
      </c>
      <c r="I126" s="63"/>
      <c r="J126" s="163">
        <v>1</v>
      </c>
      <c r="K126" s="61">
        <f t="shared" si="8"/>
        <v>1</v>
      </c>
      <c r="L126" s="102">
        <f t="shared" si="9"/>
        <v>1.75</v>
      </c>
      <c r="M126" s="83" t="str">
        <f t="shared" si="7"/>
        <v>1&lt;x&lt;=2</v>
      </c>
      <c r="N126" s="21"/>
    </row>
    <row r="127" spans="2:14" ht="18.45" hidden="1" outlineLevel="2">
      <c r="B127" s="60">
        <v>197</v>
      </c>
      <c r="C127" s="63">
        <v>1.75</v>
      </c>
      <c r="D127" s="63">
        <v>5</v>
      </c>
      <c r="E127" s="63">
        <v>2.75</v>
      </c>
      <c r="F127" s="63">
        <v>3.3333333333333335</v>
      </c>
      <c r="G127" s="63">
        <v>100</v>
      </c>
      <c r="H127" s="101">
        <v>1</v>
      </c>
      <c r="I127" s="63"/>
      <c r="J127" s="163">
        <v>1</v>
      </c>
      <c r="K127" s="61">
        <f t="shared" si="8"/>
        <v>1</v>
      </c>
      <c r="L127" s="102">
        <f t="shared" si="9"/>
        <v>1.75</v>
      </c>
      <c r="M127" s="83" t="str">
        <f t="shared" si="7"/>
        <v>1&lt;x&lt;=2</v>
      </c>
      <c r="N127" s="21"/>
    </row>
    <row r="128" spans="2:14" ht="18.45" hidden="1" outlineLevel="2">
      <c r="B128" s="60">
        <v>36</v>
      </c>
      <c r="C128" s="63">
        <v>1.75</v>
      </c>
      <c r="D128" s="63">
        <v>4</v>
      </c>
      <c r="E128" s="63">
        <v>10</v>
      </c>
      <c r="F128" s="63">
        <v>4</v>
      </c>
      <c r="G128" s="63">
        <v>12</v>
      </c>
      <c r="H128" s="101">
        <v>1</v>
      </c>
      <c r="I128" s="63"/>
      <c r="J128" s="163">
        <v>1</v>
      </c>
      <c r="K128" s="61">
        <f t="shared" ref="K128:K159" si="10">IF(H128=1,1,0)</f>
        <v>1</v>
      </c>
      <c r="L128" s="102">
        <f t="shared" ref="L128:L159" si="11">IF($H128&lt;=5,VLOOKUP($B128,$B$7:$G$313,$H128+1,FALSE),$I128)</f>
        <v>1.75</v>
      </c>
      <c r="M128" s="83" t="str">
        <f t="shared" si="7"/>
        <v>1&lt;x&lt;=2</v>
      </c>
      <c r="N128" s="21"/>
    </row>
    <row r="129" spans="2:14" ht="18.45" hidden="1" outlineLevel="2">
      <c r="B129" s="60">
        <v>230</v>
      </c>
      <c r="C129" s="63">
        <v>1.75</v>
      </c>
      <c r="D129" s="63">
        <v>2.75</v>
      </c>
      <c r="E129" s="63">
        <v>8</v>
      </c>
      <c r="F129" s="63">
        <v>3.5</v>
      </c>
      <c r="G129" s="63">
        <v>50</v>
      </c>
      <c r="H129" s="101">
        <v>1</v>
      </c>
      <c r="I129" s="63"/>
      <c r="J129" s="163">
        <v>1</v>
      </c>
      <c r="K129" s="61">
        <f t="shared" si="10"/>
        <v>1</v>
      </c>
      <c r="L129" s="102">
        <f t="shared" si="11"/>
        <v>1.75</v>
      </c>
      <c r="M129" s="83" t="str">
        <f t="shared" si="7"/>
        <v>1&lt;x&lt;=2</v>
      </c>
      <c r="N129" s="21"/>
    </row>
    <row r="130" spans="2:14" ht="18.45" hidden="1" outlineLevel="2">
      <c r="B130" s="60">
        <v>126</v>
      </c>
      <c r="C130" s="63">
        <v>1.75</v>
      </c>
      <c r="D130" s="63">
        <v>6</v>
      </c>
      <c r="E130" s="63">
        <v>5</v>
      </c>
      <c r="F130" s="63">
        <v>3.3333333333333335</v>
      </c>
      <c r="G130" s="63">
        <v>8</v>
      </c>
      <c r="H130" s="101">
        <v>1</v>
      </c>
      <c r="I130" s="63"/>
      <c r="J130" s="163">
        <v>1</v>
      </c>
      <c r="K130" s="61">
        <f t="shared" si="10"/>
        <v>1</v>
      </c>
      <c r="L130" s="102">
        <f t="shared" si="11"/>
        <v>1.75</v>
      </c>
      <c r="M130" s="83" t="str">
        <f t="shared" si="7"/>
        <v>1&lt;x&lt;=2</v>
      </c>
      <c r="N130" s="21"/>
    </row>
    <row r="131" spans="2:14" ht="18.45" hidden="1" outlineLevel="2">
      <c r="B131" s="60">
        <v>88</v>
      </c>
      <c r="C131" s="63">
        <v>5.5</v>
      </c>
      <c r="D131" s="63">
        <v>11</v>
      </c>
      <c r="E131" s="63">
        <v>1.875</v>
      </c>
      <c r="F131" s="63">
        <v>25</v>
      </c>
      <c r="G131" s="63">
        <v>11</v>
      </c>
      <c r="H131" s="101">
        <v>3</v>
      </c>
      <c r="I131" s="63"/>
      <c r="J131" s="163">
        <v>1</v>
      </c>
      <c r="K131" s="61">
        <f t="shared" si="10"/>
        <v>0</v>
      </c>
      <c r="L131" s="102">
        <f t="shared" si="11"/>
        <v>1.875</v>
      </c>
      <c r="M131" s="83" t="str">
        <f t="shared" si="7"/>
        <v>1&lt;x&lt;=2</v>
      </c>
      <c r="N131" s="21"/>
    </row>
    <row r="132" spans="2:14" ht="18.45" hidden="1" outlineLevel="2">
      <c r="B132" s="60">
        <v>45</v>
      </c>
      <c r="C132" s="63">
        <v>12</v>
      </c>
      <c r="D132" s="63">
        <v>6</v>
      </c>
      <c r="E132" s="63">
        <v>1.875</v>
      </c>
      <c r="F132" s="63">
        <v>3.5</v>
      </c>
      <c r="G132" s="63">
        <v>16</v>
      </c>
      <c r="H132" s="101">
        <v>3</v>
      </c>
      <c r="I132" s="63"/>
      <c r="J132" s="163">
        <v>1</v>
      </c>
      <c r="K132" s="61">
        <f t="shared" si="10"/>
        <v>0</v>
      </c>
      <c r="L132" s="102">
        <f t="shared" si="11"/>
        <v>1.875</v>
      </c>
      <c r="M132" s="83" t="str">
        <f t="shared" si="7"/>
        <v>1&lt;x&lt;=2</v>
      </c>
      <c r="N132" s="21"/>
    </row>
    <row r="133" spans="2:14" ht="18.45" hidden="1" outlineLevel="2">
      <c r="B133" s="60">
        <v>40</v>
      </c>
      <c r="C133" s="63">
        <v>9</v>
      </c>
      <c r="D133" s="63">
        <v>5</v>
      </c>
      <c r="E133" s="63">
        <v>1.875</v>
      </c>
      <c r="F133" s="63">
        <v>7</v>
      </c>
      <c r="G133" s="63">
        <v>2.5</v>
      </c>
      <c r="H133" s="101">
        <v>3</v>
      </c>
      <c r="I133" s="63"/>
      <c r="J133" s="163">
        <v>1</v>
      </c>
      <c r="K133" s="61">
        <f t="shared" si="10"/>
        <v>0</v>
      </c>
      <c r="L133" s="102">
        <f t="shared" si="11"/>
        <v>1.875</v>
      </c>
      <c r="M133" s="83" t="str">
        <f t="shared" si="7"/>
        <v>1&lt;x&lt;=2</v>
      </c>
      <c r="N133" s="21"/>
    </row>
    <row r="134" spans="2:14" ht="18.45" hidden="1" outlineLevel="2">
      <c r="B134" s="60">
        <v>133</v>
      </c>
      <c r="C134" s="63">
        <v>7</v>
      </c>
      <c r="D134" s="63">
        <v>5.5</v>
      </c>
      <c r="E134" s="63">
        <v>1.875</v>
      </c>
      <c r="F134" s="63">
        <v>7</v>
      </c>
      <c r="G134" s="63">
        <v>12</v>
      </c>
      <c r="H134" s="101">
        <v>3</v>
      </c>
      <c r="I134" s="63"/>
      <c r="J134" s="163">
        <v>1</v>
      </c>
      <c r="K134" s="61">
        <f t="shared" si="10"/>
        <v>0</v>
      </c>
      <c r="L134" s="102">
        <f t="shared" si="11"/>
        <v>1.875</v>
      </c>
      <c r="M134" s="83" t="str">
        <f t="shared" si="7"/>
        <v>1&lt;x&lt;=2</v>
      </c>
      <c r="N134" s="21"/>
    </row>
    <row r="135" spans="2:14" ht="18.45" hidden="1" outlineLevel="2">
      <c r="B135" s="60">
        <v>263</v>
      </c>
      <c r="C135" s="63">
        <v>5</v>
      </c>
      <c r="D135" s="63">
        <v>1.875</v>
      </c>
      <c r="E135" s="63">
        <v>9</v>
      </c>
      <c r="F135" s="63">
        <v>3.5</v>
      </c>
      <c r="G135" s="63">
        <v>40</v>
      </c>
      <c r="H135" s="101">
        <v>2</v>
      </c>
      <c r="I135" s="63"/>
      <c r="J135" s="163">
        <v>1</v>
      </c>
      <c r="K135" s="61">
        <f t="shared" si="10"/>
        <v>0</v>
      </c>
      <c r="L135" s="102">
        <f t="shared" si="11"/>
        <v>1.875</v>
      </c>
      <c r="M135" s="83" t="str">
        <f t="shared" si="7"/>
        <v>1&lt;x&lt;=2</v>
      </c>
      <c r="N135" s="21"/>
    </row>
    <row r="136" spans="2:14" ht="18.45" hidden="1" outlineLevel="2">
      <c r="B136" s="60">
        <v>250</v>
      </c>
      <c r="C136" s="63">
        <v>2.75</v>
      </c>
      <c r="D136" s="63">
        <v>7</v>
      </c>
      <c r="E136" s="63">
        <v>20</v>
      </c>
      <c r="F136" s="63">
        <v>3.5</v>
      </c>
      <c r="G136" s="63">
        <v>1.875</v>
      </c>
      <c r="H136" s="101">
        <v>5</v>
      </c>
      <c r="I136" s="63"/>
      <c r="J136" s="163">
        <v>1</v>
      </c>
      <c r="K136" s="61">
        <f t="shared" si="10"/>
        <v>0</v>
      </c>
      <c r="L136" s="102">
        <f t="shared" si="11"/>
        <v>1.875</v>
      </c>
      <c r="M136" s="83" t="str">
        <f t="shared" si="7"/>
        <v>1&lt;x&lt;=2</v>
      </c>
      <c r="N136" s="21"/>
    </row>
    <row r="137" spans="2:14" ht="18.45" hidden="1" outlineLevel="2">
      <c r="B137" s="60">
        <v>265</v>
      </c>
      <c r="C137" s="63">
        <v>2.25</v>
      </c>
      <c r="D137" s="63">
        <v>1.875</v>
      </c>
      <c r="E137" s="63">
        <v>10</v>
      </c>
      <c r="F137" s="63">
        <v>6</v>
      </c>
      <c r="G137" s="63">
        <v>7</v>
      </c>
      <c r="H137" s="101">
        <v>2</v>
      </c>
      <c r="I137" s="63"/>
      <c r="J137" s="163">
        <v>1</v>
      </c>
      <c r="K137" s="61">
        <f t="shared" si="10"/>
        <v>0</v>
      </c>
      <c r="L137" s="102">
        <f t="shared" si="11"/>
        <v>1.875</v>
      </c>
      <c r="M137" s="83" t="str">
        <f t="shared" ref="M137:M203" si="12">IF(L137=0,"0",IF(L137&lt;=1,"0&lt;x&lt;=1",IF(L137&lt;=2,"1&lt;x&lt;=2",IF(L137&lt;=3,"2&lt;x&lt;=3",IF(L137&lt;=4,"3&lt;x&lt;=4",IF(L137&lt;=5,"4&lt;x&lt;=5",IF(L137&lt;=6,"5&lt;x&lt;=6","x&gt;6")))))))</f>
        <v>1&lt;x&lt;=2</v>
      </c>
      <c r="N137" s="21"/>
    </row>
    <row r="138" spans="2:14" ht="18.45" hidden="1" outlineLevel="2">
      <c r="B138" s="60">
        <v>177</v>
      </c>
      <c r="C138" s="63">
        <v>20</v>
      </c>
      <c r="D138" s="63">
        <v>16</v>
      </c>
      <c r="E138" s="63">
        <v>8</v>
      </c>
      <c r="F138" s="63">
        <v>6</v>
      </c>
      <c r="G138" s="63">
        <v>1.875</v>
      </c>
      <c r="H138" s="101">
        <v>5</v>
      </c>
      <c r="I138" s="63"/>
      <c r="J138" s="163">
        <v>1</v>
      </c>
      <c r="K138" s="61">
        <f t="shared" si="10"/>
        <v>0</v>
      </c>
      <c r="L138" s="102">
        <f t="shared" si="11"/>
        <v>1.875</v>
      </c>
      <c r="M138" s="83" t="str">
        <f t="shared" si="12"/>
        <v>1&lt;x&lt;=2</v>
      </c>
      <c r="N138" s="21"/>
    </row>
    <row r="139" spans="2:14" ht="18.45" hidden="1" outlineLevel="2">
      <c r="B139" s="60">
        <v>284</v>
      </c>
      <c r="C139" s="63">
        <v>1.875</v>
      </c>
      <c r="D139" s="63">
        <v>7</v>
      </c>
      <c r="E139" s="63">
        <v>25</v>
      </c>
      <c r="F139" s="63">
        <v>4</v>
      </c>
      <c r="G139" s="63">
        <v>3.5</v>
      </c>
      <c r="H139" s="101">
        <v>1</v>
      </c>
      <c r="I139" s="63"/>
      <c r="J139" s="163">
        <v>1</v>
      </c>
      <c r="K139" s="61">
        <f t="shared" si="10"/>
        <v>1</v>
      </c>
      <c r="L139" s="102">
        <f t="shared" si="11"/>
        <v>1.875</v>
      </c>
      <c r="M139" s="83" t="str">
        <f t="shared" si="12"/>
        <v>1&lt;x&lt;=2</v>
      </c>
      <c r="N139" s="21"/>
    </row>
    <row r="140" spans="2:14" ht="18.45" hidden="1" outlineLevel="2">
      <c r="B140" s="60">
        <v>115</v>
      </c>
      <c r="C140" s="63">
        <v>1.875</v>
      </c>
      <c r="D140" s="63">
        <v>5</v>
      </c>
      <c r="E140" s="63">
        <v>20</v>
      </c>
      <c r="F140" s="63">
        <v>2</v>
      </c>
      <c r="G140" s="63">
        <v>66</v>
      </c>
      <c r="H140" s="101">
        <v>1</v>
      </c>
      <c r="I140" s="63"/>
      <c r="J140" s="163">
        <v>1</v>
      </c>
      <c r="K140" s="61">
        <f t="shared" si="10"/>
        <v>1</v>
      </c>
      <c r="L140" s="102">
        <f t="shared" si="11"/>
        <v>1.875</v>
      </c>
      <c r="M140" s="83" t="str">
        <f t="shared" si="12"/>
        <v>1&lt;x&lt;=2</v>
      </c>
      <c r="N140" s="21"/>
    </row>
    <row r="141" spans="2:14" s="21" customFormat="1" ht="18.45" hidden="1" outlineLevel="2">
      <c r="B141" s="60">
        <v>86</v>
      </c>
      <c r="C141" s="63">
        <v>5</v>
      </c>
      <c r="D141" s="63">
        <v>20</v>
      </c>
      <c r="E141" s="63">
        <v>12</v>
      </c>
      <c r="F141" s="63">
        <v>16</v>
      </c>
      <c r="G141" s="63">
        <v>3.5</v>
      </c>
      <c r="H141" s="101">
        <v>7</v>
      </c>
      <c r="I141" s="63">
        <v>2</v>
      </c>
      <c r="J141" s="163">
        <v>1</v>
      </c>
      <c r="K141" s="61">
        <f t="shared" si="10"/>
        <v>0</v>
      </c>
      <c r="L141" s="102">
        <f t="shared" si="11"/>
        <v>2</v>
      </c>
      <c r="M141" s="83" t="str">
        <f>IF(L141=0,"0",IF(L141&lt;=1,"0&lt;x&lt;=1",IF(L141&lt;=2,"1&lt;x&lt;=2",IF(L141&lt;=3,"2&lt;x&lt;=3",IF(L141&lt;=4,"3&lt;x&lt;=4",IF(L141&lt;=5,"4&lt;x&lt;=5",IF(L141&lt;=6,"5&lt;x&lt;=6","x&gt;6")))))))</f>
        <v>1&lt;x&lt;=2</v>
      </c>
    </row>
    <row r="142" spans="2:14" s="21" customFormat="1" ht="18.45" hidden="1" outlineLevel="2">
      <c r="B142" s="60">
        <v>52</v>
      </c>
      <c r="C142" s="63">
        <v>2.25</v>
      </c>
      <c r="D142" s="63">
        <v>20</v>
      </c>
      <c r="E142" s="63">
        <v>5</v>
      </c>
      <c r="F142" s="63">
        <v>14</v>
      </c>
      <c r="G142" s="63">
        <v>20</v>
      </c>
      <c r="H142" s="101">
        <v>6</v>
      </c>
      <c r="I142" s="63">
        <v>2</v>
      </c>
      <c r="J142" s="163">
        <v>1</v>
      </c>
      <c r="K142" s="61">
        <f t="shared" si="10"/>
        <v>0</v>
      </c>
      <c r="L142" s="102">
        <f t="shared" si="11"/>
        <v>2</v>
      </c>
      <c r="M142" s="83" t="str">
        <f>IF(L142=0,"0",IF(L142&lt;=1,"0&lt;x&lt;=1",IF(L142&lt;=2,"1&lt;x&lt;=2",IF(L142&lt;=3,"2&lt;x&lt;=3",IF(L142&lt;=4,"3&lt;x&lt;=4",IF(L142&lt;=5,"4&lt;x&lt;=5",IF(L142&lt;=6,"5&lt;x&lt;=6","x&gt;6")))))))</f>
        <v>1&lt;x&lt;=2</v>
      </c>
    </row>
    <row r="143" spans="2:14" ht="18.45" hidden="1" outlineLevel="2">
      <c r="B143" s="60">
        <v>104</v>
      </c>
      <c r="C143" s="63">
        <v>4.5</v>
      </c>
      <c r="D143" s="63">
        <v>7</v>
      </c>
      <c r="E143" s="63">
        <v>2</v>
      </c>
      <c r="F143" s="63">
        <v>25</v>
      </c>
      <c r="G143" s="63">
        <v>2.75</v>
      </c>
      <c r="H143" s="101">
        <v>3</v>
      </c>
      <c r="I143" s="63"/>
      <c r="J143" s="163">
        <v>1</v>
      </c>
      <c r="K143" s="61">
        <f t="shared" si="10"/>
        <v>0</v>
      </c>
      <c r="L143" s="102">
        <f t="shared" si="11"/>
        <v>2</v>
      </c>
      <c r="M143" s="83" t="str">
        <f t="shared" si="12"/>
        <v>1&lt;x&lt;=2</v>
      </c>
      <c r="N143" s="21"/>
    </row>
    <row r="144" spans="2:14" ht="18.45" hidden="1" outlineLevel="2">
      <c r="B144" s="60">
        <v>34</v>
      </c>
      <c r="C144" s="63">
        <v>2.75</v>
      </c>
      <c r="D144" s="63">
        <v>4</v>
      </c>
      <c r="E144" s="63">
        <v>10</v>
      </c>
      <c r="F144" s="63">
        <v>2</v>
      </c>
      <c r="G144" s="63">
        <v>6.5</v>
      </c>
      <c r="H144" s="101">
        <v>4</v>
      </c>
      <c r="I144" s="63"/>
      <c r="J144" s="163">
        <v>1</v>
      </c>
      <c r="K144" s="61">
        <f t="shared" si="10"/>
        <v>0</v>
      </c>
      <c r="L144" s="102">
        <f t="shared" si="11"/>
        <v>2</v>
      </c>
      <c r="M144" s="83" t="str">
        <f t="shared" si="12"/>
        <v>1&lt;x&lt;=2</v>
      </c>
      <c r="N144" s="21"/>
    </row>
    <row r="145" spans="2:14" ht="18.45" hidden="1" outlineLevel="2">
      <c r="B145" s="60">
        <v>140</v>
      </c>
      <c r="C145" s="63">
        <v>5</v>
      </c>
      <c r="D145" s="63">
        <v>8</v>
      </c>
      <c r="E145" s="63">
        <v>9</v>
      </c>
      <c r="F145" s="63">
        <v>14</v>
      </c>
      <c r="G145" s="63">
        <v>6</v>
      </c>
      <c r="H145" s="101">
        <v>6</v>
      </c>
      <c r="I145" s="63">
        <v>2</v>
      </c>
      <c r="J145" s="163">
        <v>1</v>
      </c>
      <c r="K145" s="61">
        <f t="shared" si="10"/>
        <v>0</v>
      </c>
      <c r="L145" s="102">
        <f t="shared" si="11"/>
        <v>2</v>
      </c>
      <c r="M145" s="83" t="str">
        <f t="shared" si="12"/>
        <v>1&lt;x&lt;=2</v>
      </c>
      <c r="N145" s="21"/>
    </row>
    <row r="146" spans="2:14" ht="18.45" hidden="1" outlineLevel="2">
      <c r="B146" s="60">
        <v>100</v>
      </c>
      <c r="C146" s="63">
        <v>6</v>
      </c>
      <c r="D146" s="63">
        <v>2</v>
      </c>
      <c r="E146" s="63">
        <v>4.5</v>
      </c>
      <c r="F146" s="63">
        <v>6</v>
      </c>
      <c r="G146" s="63">
        <v>50</v>
      </c>
      <c r="H146" s="101">
        <v>2</v>
      </c>
      <c r="I146" s="63"/>
      <c r="J146" s="163">
        <v>1</v>
      </c>
      <c r="K146" s="61">
        <f t="shared" si="10"/>
        <v>0</v>
      </c>
      <c r="L146" s="102">
        <f t="shared" si="11"/>
        <v>2</v>
      </c>
      <c r="M146" s="83" t="str">
        <f t="shared" si="12"/>
        <v>1&lt;x&lt;=2</v>
      </c>
      <c r="N146" s="21"/>
    </row>
    <row r="147" spans="2:14" ht="18.45" hidden="1" outlineLevel="2">
      <c r="B147" s="60">
        <v>198</v>
      </c>
      <c r="C147" s="63">
        <v>25</v>
      </c>
      <c r="D147" s="63">
        <v>4</v>
      </c>
      <c r="E147" s="63">
        <v>2</v>
      </c>
      <c r="F147" s="63">
        <v>3</v>
      </c>
      <c r="G147" s="63">
        <v>7</v>
      </c>
      <c r="H147" s="101">
        <v>3</v>
      </c>
      <c r="I147" s="63"/>
      <c r="J147" s="163">
        <v>1</v>
      </c>
      <c r="K147" s="61">
        <f t="shared" si="10"/>
        <v>0</v>
      </c>
      <c r="L147" s="102">
        <f t="shared" si="11"/>
        <v>2</v>
      </c>
      <c r="M147" s="83" t="str">
        <f t="shared" si="12"/>
        <v>1&lt;x&lt;=2</v>
      </c>
      <c r="N147" s="21"/>
    </row>
    <row r="148" spans="2:14" ht="18.45" hidden="1" outlineLevel="2">
      <c r="B148" s="60">
        <v>288</v>
      </c>
      <c r="C148" s="63">
        <v>25</v>
      </c>
      <c r="D148" s="63">
        <v>25</v>
      </c>
      <c r="E148" s="63">
        <v>3</v>
      </c>
      <c r="F148" s="63">
        <v>6</v>
      </c>
      <c r="G148" s="63">
        <v>5</v>
      </c>
      <c r="H148" s="101">
        <v>10</v>
      </c>
      <c r="I148" s="63">
        <v>2</v>
      </c>
      <c r="J148" s="163">
        <v>1</v>
      </c>
      <c r="K148" s="61">
        <f t="shared" si="10"/>
        <v>0</v>
      </c>
      <c r="L148" s="102">
        <f t="shared" si="11"/>
        <v>2</v>
      </c>
      <c r="M148" s="83" t="str">
        <f t="shared" si="12"/>
        <v>1&lt;x&lt;=2</v>
      </c>
      <c r="N148" s="21"/>
    </row>
    <row r="149" spans="2:14" ht="18.45" hidden="1" outlineLevel="2">
      <c r="B149" s="60">
        <v>228</v>
      </c>
      <c r="C149" s="63">
        <v>8</v>
      </c>
      <c r="D149" s="63">
        <v>9</v>
      </c>
      <c r="E149" s="63">
        <v>2</v>
      </c>
      <c r="F149" s="63">
        <v>5</v>
      </c>
      <c r="G149" s="63">
        <v>10</v>
      </c>
      <c r="H149" s="101">
        <v>3</v>
      </c>
      <c r="I149" s="63"/>
      <c r="J149" s="163">
        <v>1</v>
      </c>
      <c r="K149" s="61">
        <f t="shared" si="10"/>
        <v>0</v>
      </c>
      <c r="L149" s="102">
        <f t="shared" si="11"/>
        <v>2</v>
      </c>
      <c r="M149" s="83" t="str">
        <f t="shared" si="12"/>
        <v>1&lt;x&lt;=2</v>
      </c>
      <c r="N149" s="21"/>
    </row>
    <row r="150" spans="2:14" ht="18.45" hidden="1" outlineLevel="2">
      <c r="B150" s="60">
        <v>181</v>
      </c>
      <c r="C150" s="63">
        <v>7</v>
      </c>
      <c r="D150" s="63">
        <v>2</v>
      </c>
      <c r="E150" s="63">
        <v>8</v>
      </c>
      <c r="F150" s="63">
        <v>2.75</v>
      </c>
      <c r="G150" s="63">
        <v>12</v>
      </c>
      <c r="H150" s="101">
        <v>2</v>
      </c>
      <c r="I150" s="63"/>
      <c r="J150" s="163">
        <v>1</v>
      </c>
      <c r="K150" s="61">
        <f t="shared" si="10"/>
        <v>0</v>
      </c>
      <c r="L150" s="102">
        <f t="shared" si="11"/>
        <v>2</v>
      </c>
      <c r="M150" s="83" t="str">
        <f t="shared" si="12"/>
        <v>1&lt;x&lt;=2</v>
      </c>
      <c r="N150" s="21"/>
    </row>
    <row r="151" spans="2:14" ht="18.45" hidden="1" outlineLevel="2">
      <c r="B151" s="60">
        <v>64</v>
      </c>
      <c r="C151" s="63">
        <v>50</v>
      </c>
      <c r="D151" s="63">
        <v>5</v>
      </c>
      <c r="E151" s="63">
        <v>4.5</v>
      </c>
      <c r="F151" s="63">
        <v>2</v>
      </c>
      <c r="G151" s="63"/>
      <c r="H151" s="101">
        <v>4</v>
      </c>
      <c r="I151" s="63"/>
      <c r="J151" s="163">
        <v>1</v>
      </c>
      <c r="K151" s="61">
        <f t="shared" si="10"/>
        <v>0</v>
      </c>
      <c r="L151" s="102">
        <f t="shared" si="11"/>
        <v>2</v>
      </c>
      <c r="M151" s="83" t="str">
        <f t="shared" si="12"/>
        <v>1&lt;x&lt;=2</v>
      </c>
      <c r="N151" s="21"/>
    </row>
    <row r="152" spans="2:14" ht="18.45" hidden="1" outlineLevel="2">
      <c r="B152" s="60">
        <v>294</v>
      </c>
      <c r="C152" s="63">
        <v>5</v>
      </c>
      <c r="D152" s="63">
        <v>8</v>
      </c>
      <c r="E152" s="63">
        <v>9</v>
      </c>
      <c r="F152" s="63">
        <v>7.5</v>
      </c>
      <c r="G152" s="63">
        <v>2</v>
      </c>
      <c r="H152" s="101">
        <v>5</v>
      </c>
      <c r="I152" s="63"/>
      <c r="J152" s="163">
        <v>1</v>
      </c>
      <c r="K152" s="61">
        <f t="shared" si="10"/>
        <v>0</v>
      </c>
      <c r="L152" s="102">
        <f t="shared" si="11"/>
        <v>2</v>
      </c>
      <c r="M152" s="83" t="str">
        <f t="shared" si="12"/>
        <v>1&lt;x&lt;=2</v>
      </c>
      <c r="N152" s="21"/>
    </row>
    <row r="153" spans="2:14" ht="18.45" hidden="1" outlineLevel="2">
      <c r="B153" s="60">
        <v>76</v>
      </c>
      <c r="C153" s="63">
        <v>14</v>
      </c>
      <c r="D153" s="63">
        <v>12</v>
      </c>
      <c r="E153" s="63">
        <v>33</v>
      </c>
      <c r="F153" s="63">
        <v>9</v>
      </c>
      <c r="G153" s="63">
        <v>14</v>
      </c>
      <c r="H153" s="101">
        <v>6</v>
      </c>
      <c r="I153" s="63">
        <v>2</v>
      </c>
      <c r="J153" s="163">
        <v>1</v>
      </c>
      <c r="K153" s="61">
        <f t="shared" si="10"/>
        <v>0</v>
      </c>
      <c r="L153" s="102">
        <f t="shared" si="11"/>
        <v>2</v>
      </c>
      <c r="M153" s="83" t="str">
        <f t="shared" si="12"/>
        <v>1&lt;x&lt;=2</v>
      </c>
      <c r="N153" s="21"/>
    </row>
    <row r="154" spans="2:14" ht="18.45" hidden="1" outlineLevel="2">
      <c r="B154" s="60">
        <v>1</v>
      </c>
      <c r="C154" s="63">
        <v>5</v>
      </c>
      <c r="D154" s="63">
        <v>2</v>
      </c>
      <c r="E154" s="63">
        <v>20</v>
      </c>
      <c r="F154" s="63">
        <v>10</v>
      </c>
      <c r="G154" s="63">
        <v>25</v>
      </c>
      <c r="H154" s="101">
        <v>2</v>
      </c>
      <c r="I154" s="63"/>
      <c r="J154" s="163">
        <v>1</v>
      </c>
      <c r="K154" s="61">
        <f t="shared" si="10"/>
        <v>0</v>
      </c>
      <c r="L154" s="102">
        <f t="shared" si="11"/>
        <v>2</v>
      </c>
      <c r="M154" s="83" t="str">
        <f t="shared" si="12"/>
        <v>1&lt;x&lt;=2</v>
      </c>
      <c r="N154" s="21"/>
    </row>
    <row r="155" spans="2:14" ht="18.45" hidden="1" outlineLevel="2">
      <c r="B155" s="60">
        <v>107</v>
      </c>
      <c r="C155" s="63">
        <v>5</v>
      </c>
      <c r="D155" s="63">
        <v>4</v>
      </c>
      <c r="E155" s="63">
        <v>2</v>
      </c>
      <c r="F155" s="63">
        <v>10</v>
      </c>
      <c r="G155" s="63">
        <v>4.5</v>
      </c>
      <c r="H155" s="101">
        <v>3</v>
      </c>
      <c r="I155" s="63"/>
      <c r="J155" s="163">
        <v>1</v>
      </c>
      <c r="K155" s="61">
        <f t="shared" si="10"/>
        <v>0</v>
      </c>
      <c r="L155" s="102">
        <f t="shared" si="11"/>
        <v>2</v>
      </c>
      <c r="M155" s="83" t="str">
        <f t="shared" si="12"/>
        <v>1&lt;x&lt;=2</v>
      </c>
      <c r="N155" s="21"/>
    </row>
    <row r="156" spans="2:14" ht="18.45" hidden="1" outlineLevel="2">
      <c r="B156" s="60">
        <v>70</v>
      </c>
      <c r="C156" s="63">
        <v>12</v>
      </c>
      <c r="D156" s="63">
        <v>2</v>
      </c>
      <c r="E156" s="63">
        <v>7</v>
      </c>
      <c r="F156" s="63">
        <v>14</v>
      </c>
      <c r="G156" s="63">
        <v>8</v>
      </c>
      <c r="H156" s="101">
        <v>2</v>
      </c>
      <c r="I156" s="63"/>
      <c r="J156" s="163">
        <v>1</v>
      </c>
      <c r="K156" s="61">
        <f t="shared" si="10"/>
        <v>0</v>
      </c>
      <c r="L156" s="102">
        <f t="shared" si="11"/>
        <v>2</v>
      </c>
      <c r="M156" s="83" t="str">
        <f t="shared" si="12"/>
        <v>1&lt;x&lt;=2</v>
      </c>
      <c r="N156" s="21"/>
    </row>
    <row r="157" spans="2:14" ht="18.45" hidden="1" outlineLevel="2">
      <c r="B157" s="60">
        <v>192</v>
      </c>
      <c r="C157" s="63">
        <v>12</v>
      </c>
      <c r="D157" s="63">
        <v>5.5</v>
      </c>
      <c r="E157" s="63">
        <v>2</v>
      </c>
      <c r="F157" s="63">
        <v>3.5</v>
      </c>
      <c r="G157" s="63">
        <v>6</v>
      </c>
      <c r="H157" s="101">
        <v>3</v>
      </c>
      <c r="I157" s="63"/>
      <c r="J157" s="163">
        <v>1</v>
      </c>
      <c r="K157" s="61">
        <f t="shared" si="10"/>
        <v>0</v>
      </c>
      <c r="L157" s="102">
        <f t="shared" si="11"/>
        <v>2</v>
      </c>
      <c r="M157" s="83" t="str">
        <f t="shared" si="12"/>
        <v>1&lt;x&lt;=2</v>
      </c>
      <c r="N157" s="21"/>
    </row>
    <row r="158" spans="2:14" ht="18.45" hidden="1" outlineLevel="2">
      <c r="B158" s="60">
        <v>33</v>
      </c>
      <c r="C158" s="63">
        <v>14</v>
      </c>
      <c r="D158" s="63">
        <v>8.5</v>
      </c>
      <c r="E158" s="63">
        <v>2</v>
      </c>
      <c r="F158" s="63">
        <v>5</v>
      </c>
      <c r="G158" s="63">
        <v>18</v>
      </c>
      <c r="H158" s="101">
        <v>3</v>
      </c>
      <c r="I158" s="63"/>
      <c r="J158" s="163">
        <v>1</v>
      </c>
      <c r="K158" s="61">
        <f t="shared" si="10"/>
        <v>0</v>
      </c>
      <c r="L158" s="102">
        <f t="shared" si="11"/>
        <v>2</v>
      </c>
      <c r="M158" s="83" t="str">
        <f t="shared" si="12"/>
        <v>1&lt;x&lt;=2</v>
      </c>
      <c r="N158" s="21"/>
    </row>
    <row r="159" spans="2:14" ht="18.45" hidden="1" outlineLevel="2">
      <c r="B159" s="60">
        <v>116</v>
      </c>
      <c r="C159" s="63">
        <v>4</v>
      </c>
      <c r="D159" s="63">
        <v>2</v>
      </c>
      <c r="E159" s="63">
        <v>3</v>
      </c>
      <c r="F159" s="63">
        <v>12</v>
      </c>
      <c r="G159" s="63">
        <v>6.5</v>
      </c>
      <c r="H159" s="101">
        <v>2</v>
      </c>
      <c r="I159" s="63"/>
      <c r="J159" s="163">
        <v>1</v>
      </c>
      <c r="K159" s="61">
        <f t="shared" si="10"/>
        <v>0</v>
      </c>
      <c r="L159" s="102">
        <f t="shared" si="11"/>
        <v>2</v>
      </c>
      <c r="M159" s="83" t="str">
        <f t="shared" si="12"/>
        <v>1&lt;x&lt;=2</v>
      </c>
      <c r="N159" s="21"/>
    </row>
    <row r="160" spans="2:14" ht="18.45" hidden="1" outlineLevel="2">
      <c r="B160" s="60">
        <v>236</v>
      </c>
      <c r="C160" s="63">
        <v>2</v>
      </c>
      <c r="D160" s="63">
        <v>10</v>
      </c>
      <c r="E160" s="63">
        <v>25</v>
      </c>
      <c r="F160" s="63">
        <v>16</v>
      </c>
      <c r="G160" s="63">
        <v>14</v>
      </c>
      <c r="H160" s="101">
        <v>1</v>
      </c>
      <c r="I160" s="63"/>
      <c r="J160" s="163">
        <v>1</v>
      </c>
      <c r="K160" s="61">
        <f t="shared" ref="K160:K174" si="13">IF(H160=1,1,0)</f>
        <v>1</v>
      </c>
      <c r="L160" s="102">
        <f t="shared" ref="L160:L174" si="14">IF($H160&lt;=5,VLOOKUP($B160,$B$7:$G$313,$H160+1,FALSE),$I160)</f>
        <v>2</v>
      </c>
      <c r="M160" s="83" t="str">
        <f t="shared" si="12"/>
        <v>1&lt;x&lt;=2</v>
      </c>
      <c r="N160" s="21"/>
    </row>
    <row r="161" spans="2:14" ht="18.45" hidden="1" outlineLevel="2">
      <c r="B161" s="60">
        <v>255</v>
      </c>
      <c r="C161" s="63">
        <v>2</v>
      </c>
      <c r="D161" s="63">
        <v>10</v>
      </c>
      <c r="E161" s="63">
        <v>6</v>
      </c>
      <c r="F161" s="63">
        <v>7</v>
      </c>
      <c r="G161" s="63">
        <v>4.5</v>
      </c>
      <c r="H161" s="101">
        <v>1</v>
      </c>
      <c r="I161" s="63"/>
      <c r="J161" s="163">
        <v>1</v>
      </c>
      <c r="K161" s="61">
        <f t="shared" si="13"/>
        <v>1</v>
      </c>
      <c r="L161" s="102">
        <f t="shared" si="14"/>
        <v>2</v>
      </c>
      <c r="M161" s="83" t="str">
        <f t="shared" si="12"/>
        <v>1&lt;x&lt;=2</v>
      </c>
      <c r="N161" s="21"/>
    </row>
    <row r="162" spans="2:14" ht="18.45" hidden="1" outlineLevel="2">
      <c r="B162" s="60">
        <v>229</v>
      </c>
      <c r="C162" s="63">
        <v>2</v>
      </c>
      <c r="D162" s="63">
        <v>28</v>
      </c>
      <c r="E162" s="63">
        <v>3</v>
      </c>
      <c r="F162" s="63">
        <v>6.5</v>
      </c>
      <c r="G162" s="63">
        <v>12</v>
      </c>
      <c r="H162" s="101">
        <v>1</v>
      </c>
      <c r="I162" s="63"/>
      <c r="J162" s="163">
        <v>1</v>
      </c>
      <c r="K162" s="61">
        <f t="shared" si="13"/>
        <v>1</v>
      </c>
      <c r="L162" s="102">
        <f t="shared" si="14"/>
        <v>2</v>
      </c>
      <c r="M162" s="83" t="str">
        <f t="shared" si="12"/>
        <v>1&lt;x&lt;=2</v>
      </c>
      <c r="N162" s="21"/>
    </row>
    <row r="163" spans="2:14" ht="18.45" hidden="1" outlineLevel="2">
      <c r="B163" s="60">
        <v>71</v>
      </c>
      <c r="C163" s="63">
        <v>2</v>
      </c>
      <c r="D163" s="63">
        <v>4</v>
      </c>
      <c r="E163" s="63">
        <v>2.25</v>
      </c>
      <c r="F163" s="63">
        <v>8</v>
      </c>
      <c r="G163" s="63">
        <v>33</v>
      </c>
      <c r="H163" s="101">
        <v>1</v>
      </c>
      <c r="I163" s="63"/>
      <c r="J163" s="163">
        <v>1</v>
      </c>
      <c r="K163" s="61">
        <f t="shared" si="13"/>
        <v>1</v>
      </c>
      <c r="L163" s="102">
        <f t="shared" si="14"/>
        <v>2</v>
      </c>
      <c r="M163" s="83" t="str">
        <f t="shared" si="12"/>
        <v>1&lt;x&lt;=2</v>
      </c>
      <c r="N163" s="21"/>
    </row>
    <row r="164" spans="2:14" ht="18.45" hidden="1" outlineLevel="2">
      <c r="B164" s="60">
        <v>144</v>
      </c>
      <c r="C164" s="63">
        <v>2</v>
      </c>
      <c r="D164" s="63">
        <v>7.5</v>
      </c>
      <c r="E164" s="63">
        <v>2.75</v>
      </c>
      <c r="F164" s="63">
        <v>8</v>
      </c>
      <c r="G164" s="63">
        <v>50</v>
      </c>
      <c r="H164" s="101">
        <v>1</v>
      </c>
      <c r="I164" s="63"/>
      <c r="J164" s="163">
        <v>1</v>
      </c>
      <c r="K164" s="61">
        <f t="shared" si="13"/>
        <v>1</v>
      </c>
      <c r="L164" s="102">
        <f t="shared" si="14"/>
        <v>2</v>
      </c>
      <c r="M164" s="83" t="str">
        <f t="shared" si="12"/>
        <v>1&lt;x&lt;=2</v>
      </c>
      <c r="N164" s="21"/>
    </row>
    <row r="165" spans="2:14" ht="18.45" hidden="1" outlineLevel="2">
      <c r="B165" s="60">
        <v>269</v>
      </c>
      <c r="C165" s="63">
        <v>2</v>
      </c>
      <c r="D165" s="63">
        <v>5</v>
      </c>
      <c r="E165" s="63">
        <v>3.5</v>
      </c>
      <c r="F165" s="63">
        <v>6</v>
      </c>
      <c r="G165" s="63">
        <v>10</v>
      </c>
      <c r="H165" s="101">
        <v>1</v>
      </c>
      <c r="I165" s="63"/>
      <c r="J165" s="163">
        <v>1</v>
      </c>
      <c r="K165" s="61">
        <f t="shared" si="13"/>
        <v>1</v>
      </c>
      <c r="L165" s="102">
        <f t="shared" si="14"/>
        <v>2</v>
      </c>
      <c r="M165" s="83" t="str">
        <f t="shared" si="12"/>
        <v>1&lt;x&lt;=2</v>
      </c>
      <c r="N165" s="21"/>
    </row>
    <row r="166" spans="2:14" ht="18.45" hidden="1" outlineLevel="2">
      <c r="B166" s="60">
        <v>85</v>
      </c>
      <c r="C166" s="63">
        <v>2</v>
      </c>
      <c r="D166" s="63">
        <v>2.125</v>
      </c>
      <c r="E166" s="63">
        <v>7</v>
      </c>
      <c r="F166" s="63">
        <v>10</v>
      </c>
      <c r="G166" s="63">
        <v>3</v>
      </c>
      <c r="H166" s="101">
        <v>1</v>
      </c>
      <c r="I166" s="63"/>
      <c r="J166" s="163">
        <v>1</v>
      </c>
      <c r="K166" s="61">
        <f t="shared" si="13"/>
        <v>1</v>
      </c>
      <c r="L166" s="102">
        <f t="shared" si="14"/>
        <v>2</v>
      </c>
      <c r="M166" s="83" t="str">
        <f t="shared" si="12"/>
        <v>1&lt;x&lt;=2</v>
      </c>
      <c r="N166" s="21"/>
    </row>
    <row r="167" spans="2:14" ht="18.45" hidden="1" outlineLevel="2">
      <c r="B167" s="60">
        <v>141</v>
      </c>
      <c r="C167" s="63">
        <v>2</v>
      </c>
      <c r="D167" s="63">
        <v>2.75</v>
      </c>
      <c r="E167" s="63">
        <v>14</v>
      </c>
      <c r="F167" s="63">
        <v>15</v>
      </c>
      <c r="G167" s="63">
        <v>3.3333333333333335</v>
      </c>
      <c r="H167" s="101">
        <v>1</v>
      </c>
      <c r="I167" s="63"/>
      <c r="J167" s="163">
        <v>1</v>
      </c>
      <c r="K167" s="61">
        <f t="shared" si="13"/>
        <v>1</v>
      </c>
      <c r="L167" s="102">
        <f t="shared" si="14"/>
        <v>2</v>
      </c>
      <c r="M167" s="83" t="str">
        <f t="shared" si="12"/>
        <v>1&lt;x&lt;=2</v>
      </c>
      <c r="N167" s="21"/>
    </row>
    <row r="168" spans="2:14" ht="18.45" hidden="1" outlineLevel="2">
      <c r="B168" s="60">
        <v>142</v>
      </c>
      <c r="C168" s="63">
        <v>2</v>
      </c>
      <c r="D168" s="63">
        <v>4</v>
      </c>
      <c r="E168" s="63">
        <v>3</v>
      </c>
      <c r="F168" s="63">
        <v>6</v>
      </c>
      <c r="G168" s="63">
        <v>25</v>
      </c>
      <c r="H168" s="101">
        <v>1</v>
      </c>
      <c r="I168" s="63"/>
      <c r="J168" s="163">
        <v>1</v>
      </c>
      <c r="K168" s="61">
        <f t="shared" si="13"/>
        <v>1</v>
      </c>
      <c r="L168" s="102">
        <f t="shared" si="14"/>
        <v>2</v>
      </c>
      <c r="M168" s="83" t="str">
        <f t="shared" si="12"/>
        <v>1&lt;x&lt;=2</v>
      </c>
      <c r="N168" s="21"/>
    </row>
    <row r="169" spans="2:14" ht="18.45" hidden="1" outlineLevel="2">
      <c r="B169" s="60">
        <v>75</v>
      </c>
      <c r="C169" s="63">
        <v>2</v>
      </c>
      <c r="D169" s="63">
        <v>8</v>
      </c>
      <c r="E169" s="63">
        <v>20</v>
      </c>
      <c r="F169" s="63">
        <v>5</v>
      </c>
      <c r="G169" s="63">
        <v>16</v>
      </c>
      <c r="H169" s="101">
        <v>1</v>
      </c>
      <c r="I169" s="63"/>
      <c r="J169" s="163">
        <v>1</v>
      </c>
      <c r="K169" s="61">
        <f t="shared" si="13"/>
        <v>1</v>
      </c>
      <c r="L169" s="102">
        <f t="shared" si="14"/>
        <v>2</v>
      </c>
      <c r="M169" s="83" t="str">
        <f t="shared" si="12"/>
        <v>1&lt;x&lt;=2</v>
      </c>
      <c r="N169" s="21"/>
    </row>
    <row r="170" spans="2:14" ht="18.45" hidden="1" outlineLevel="2">
      <c r="B170" s="60">
        <v>286</v>
      </c>
      <c r="C170" s="63">
        <v>2</v>
      </c>
      <c r="D170" s="63">
        <v>4.5</v>
      </c>
      <c r="E170" s="63">
        <v>10</v>
      </c>
      <c r="F170" s="63">
        <v>6</v>
      </c>
      <c r="G170" s="63">
        <v>22</v>
      </c>
      <c r="H170" s="101">
        <v>1</v>
      </c>
      <c r="I170" s="63"/>
      <c r="J170" s="163">
        <v>1</v>
      </c>
      <c r="K170" s="61">
        <f t="shared" si="13"/>
        <v>1</v>
      </c>
      <c r="L170" s="102">
        <f t="shared" si="14"/>
        <v>2</v>
      </c>
      <c r="M170" s="83" t="str">
        <f t="shared" si="12"/>
        <v>1&lt;x&lt;=2</v>
      </c>
      <c r="N170" s="21"/>
    </row>
    <row r="171" spans="2:14" ht="18.45" hidden="1" outlineLevel="2">
      <c r="B171" s="60">
        <v>258</v>
      </c>
      <c r="C171" s="63">
        <v>2</v>
      </c>
      <c r="D171" s="63">
        <v>7</v>
      </c>
      <c r="E171" s="63">
        <v>33</v>
      </c>
      <c r="F171" s="63">
        <v>2.2000000000000002</v>
      </c>
      <c r="G171" s="63">
        <v>25</v>
      </c>
      <c r="H171" s="101">
        <v>1</v>
      </c>
      <c r="I171" s="63"/>
      <c r="J171" s="163">
        <v>1</v>
      </c>
      <c r="K171" s="61">
        <f t="shared" si="13"/>
        <v>1</v>
      </c>
      <c r="L171" s="102">
        <f t="shared" si="14"/>
        <v>2</v>
      </c>
      <c r="M171" s="83" t="str">
        <f t="shared" si="12"/>
        <v>1&lt;x&lt;=2</v>
      </c>
      <c r="N171" s="21"/>
    </row>
    <row r="172" spans="2:14" ht="18.45" hidden="1" outlineLevel="2">
      <c r="B172" s="60">
        <v>278</v>
      </c>
      <c r="C172" s="63">
        <v>2</v>
      </c>
      <c r="D172" s="63">
        <v>8</v>
      </c>
      <c r="E172" s="63">
        <v>4.5</v>
      </c>
      <c r="F172" s="63">
        <v>6</v>
      </c>
      <c r="G172" s="63">
        <v>11</v>
      </c>
      <c r="H172" s="101">
        <v>1</v>
      </c>
      <c r="I172" s="63"/>
      <c r="J172" s="163">
        <v>1</v>
      </c>
      <c r="K172" s="61">
        <f t="shared" si="13"/>
        <v>1</v>
      </c>
      <c r="L172" s="102">
        <f t="shared" si="14"/>
        <v>2</v>
      </c>
      <c r="M172" s="83" t="str">
        <f t="shared" si="12"/>
        <v>1&lt;x&lt;=2</v>
      </c>
      <c r="N172" s="21"/>
    </row>
    <row r="173" spans="2:14" ht="18.45" hidden="1" outlineLevel="2">
      <c r="B173" s="60">
        <v>215</v>
      </c>
      <c r="C173" s="63">
        <v>2</v>
      </c>
      <c r="D173" s="63">
        <v>4.5</v>
      </c>
      <c r="E173" s="63">
        <v>2.25</v>
      </c>
      <c r="F173" s="63">
        <v>8.5</v>
      </c>
      <c r="G173" s="63">
        <v>11</v>
      </c>
      <c r="H173" s="101">
        <v>1</v>
      </c>
      <c r="I173" s="63"/>
      <c r="J173" s="163">
        <v>1</v>
      </c>
      <c r="K173" s="61">
        <f t="shared" si="13"/>
        <v>1</v>
      </c>
      <c r="L173" s="102">
        <f t="shared" si="14"/>
        <v>2</v>
      </c>
      <c r="M173" s="83" t="str">
        <f t="shared" si="12"/>
        <v>1&lt;x&lt;=2</v>
      </c>
      <c r="N173" s="21"/>
    </row>
    <row r="174" spans="2:14" ht="18.45" hidden="1" outlineLevel="2">
      <c r="B174" s="60">
        <v>222</v>
      </c>
      <c r="C174" s="63">
        <v>2</v>
      </c>
      <c r="D174" s="63">
        <v>14</v>
      </c>
      <c r="E174" s="63">
        <v>3.5</v>
      </c>
      <c r="F174" s="63">
        <v>16</v>
      </c>
      <c r="G174" s="63">
        <v>8</v>
      </c>
      <c r="H174" s="101">
        <v>1</v>
      </c>
      <c r="I174" s="63"/>
      <c r="J174" s="163">
        <v>1</v>
      </c>
      <c r="K174" s="61">
        <f t="shared" si="13"/>
        <v>1</v>
      </c>
      <c r="L174" s="102">
        <f t="shared" si="14"/>
        <v>2</v>
      </c>
      <c r="M174" s="83" t="str">
        <f t="shared" si="12"/>
        <v>1&lt;x&lt;=2</v>
      </c>
      <c r="N174" s="21"/>
    </row>
    <row r="175" spans="2:14" ht="18.45" outlineLevel="1" collapsed="1">
      <c r="B175" s="60"/>
      <c r="C175" s="63"/>
      <c r="D175" s="63"/>
      <c r="E175" s="63"/>
      <c r="F175" s="63"/>
      <c r="G175" s="63"/>
      <c r="H175" s="101"/>
      <c r="I175" s="63"/>
      <c r="J175" s="163">
        <f>SUBTOTAL(9,J64:J174)</f>
        <v>111</v>
      </c>
      <c r="K175" s="61">
        <f>SUBTOTAL(9,K64:K174)</f>
        <v>50</v>
      </c>
      <c r="L175" s="102"/>
      <c r="M175" s="103" t="s">
        <v>121</v>
      </c>
      <c r="N175" s="48">
        <f>Table14[[#This Row],[Win/
wins]]/Table14[[#This Row],[Number of races]]</f>
        <v>0.45045045045045046</v>
      </c>
    </row>
    <row r="176" spans="2:14" ht="18.45" hidden="1" outlineLevel="2">
      <c r="B176" s="60">
        <v>161</v>
      </c>
      <c r="C176" s="63">
        <v>5</v>
      </c>
      <c r="D176" s="63">
        <v>8</v>
      </c>
      <c r="E176" s="63">
        <v>2.25</v>
      </c>
      <c r="F176" s="63">
        <v>9</v>
      </c>
      <c r="G176" s="63">
        <v>6</v>
      </c>
      <c r="H176" s="101">
        <v>3</v>
      </c>
      <c r="I176" s="63"/>
      <c r="J176" s="163">
        <v>1</v>
      </c>
      <c r="K176" s="61">
        <f t="shared" ref="K176:K207" si="15">IF(H176=1,1,0)</f>
        <v>0</v>
      </c>
      <c r="L176" s="102">
        <f t="shared" ref="L176:L207" si="16">IF($H176&lt;=5,VLOOKUP($B176,$B$7:$G$313,$H176+1,FALSE),$I176)</f>
        <v>2.25</v>
      </c>
      <c r="M176" s="83" t="str">
        <f t="shared" si="12"/>
        <v>2&lt;x&lt;=3</v>
      </c>
      <c r="N176" s="21"/>
    </row>
    <row r="177" spans="2:14" ht="18.45" hidden="1" outlineLevel="2">
      <c r="B177" s="60">
        <v>143</v>
      </c>
      <c r="C177" s="63">
        <v>8</v>
      </c>
      <c r="D177" s="63">
        <v>2.75</v>
      </c>
      <c r="E177" s="63">
        <v>2.25</v>
      </c>
      <c r="F177" s="63">
        <v>11</v>
      </c>
      <c r="G177" s="63">
        <v>22</v>
      </c>
      <c r="H177" s="101">
        <v>3</v>
      </c>
      <c r="I177" s="63"/>
      <c r="J177" s="163">
        <v>1</v>
      </c>
      <c r="K177" s="61">
        <f t="shared" si="15"/>
        <v>0</v>
      </c>
      <c r="L177" s="102">
        <f t="shared" si="16"/>
        <v>2.25</v>
      </c>
      <c r="M177" s="83" t="str">
        <f t="shared" si="12"/>
        <v>2&lt;x&lt;=3</v>
      </c>
      <c r="N177" s="21"/>
    </row>
    <row r="178" spans="2:14" ht="18.45" hidden="1" outlineLevel="2">
      <c r="B178" s="60">
        <v>187</v>
      </c>
      <c r="C178" s="63">
        <v>7</v>
      </c>
      <c r="D178" s="63">
        <v>2.25</v>
      </c>
      <c r="E178" s="63">
        <v>2.75</v>
      </c>
      <c r="F178" s="63">
        <v>12</v>
      </c>
      <c r="G178" s="63">
        <v>8</v>
      </c>
      <c r="H178" s="101">
        <v>2</v>
      </c>
      <c r="I178" s="63"/>
      <c r="J178" s="163">
        <v>1</v>
      </c>
      <c r="K178" s="61">
        <f t="shared" si="15"/>
        <v>0</v>
      </c>
      <c r="L178" s="102">
        <f t="shared" si="16"/>
        <v>2.25</v>
      </c>
      <c r="M178" s="83" t="str">
        <f t="shared" si="12"/>
        <v>2&lt;x&lt;=3</v>
      </c>
      <c r="N178" s="21"/>
    </row>
    <row r="179" spans="2:14" ht="18.45" hidden="1" outlineLevel="2">
      <c r="B179" s="60">
        <v>242</v>
      </c>
      <c r="C179" s="63">
        <v>3.3333333333333335</v>
      </c>
      <c r="D179" s="63">
        <v>7</v>
      </c>
      <c r="E179" s="63">
        <v>10</v>
      </c>
      <c r="F179" s="63">
        <v>3.5</v>
      </c>
      <c r="G179" s="63">
        <v>10</v>
      </c>
      <c r="H179" s="101">
        <v>6</v>
      </c>
      <c r="I179" s="63">
        <v>2.25</v>
      </c>
      <c r="J179" s="163">
        <v>1</v>
      </c>
      <c r="K179" s="61">
        <f t="shared" si="15"/>
        <v>0</v>
      </c>
      <c r="L179" s="102">
        <f t="shared" si="16"/>
        <v>2.25</v>
      </c>
      <c r="M179" s="83" t="str">
        <f t="shared" si="12"/>
        <v>2&lt;x&lt;=3</v>
      </c>
      <c r="N179" s="21"/>
    </row>
    <row r="180" spans="2:14" ht="18.45" hidden="1" outlineLevel="2">
      <c r="B180" s="60">
        <v>108</v>
      </c>
      <c r="C180" s="63">
        <v>3.5</v>
      </c>
      <c r="D180" s="63">
        <v>2.25</v>
      </c>
      <c r="E180" s="63">
        <v>20</v>
      </c>
      <c r="F180" s="63">
        <v>33</v>
      </c>
      <c r="G180" s="63">
        <v>20</v>
      </c>
      <c r="H180" s="101">
        <v>2</v>
      </c>
      <c r="I180" s="63"/>
      <c r="J180" s="163">
        <v>1</v>
      </c>
      <c r="K180" s="61">
        <f t="shared" si="15"/>
        <v>0</v>
      </c>
      <c r="L180" s="102">
        <f t="shared" si="16"/>
        <v>2.25</v>
      </c>
      <c r="M180" s="83" t="str">
        <f t="shared" si="12"/>
        <v>2&lt;x&lt;=3</v>
      </c>
      <c r="N180" s="21"/>
    </row>
    <row r="181" spans="2:14" ht="18.45" hidden="1" outlineLevel="2">
      <c r="B181" s="60">
        <v>281</v>
      </c>
      <c r="C181" s="63">
        <v>1.875</v>
      </c>
      <c r="D181" s="63">
        <v>6</v>
      </c>
      <c r="E181" s="63">
        <v>4.5</v>
      </c>
      <c r="F181" s="63">
        <v>14</v>
      </c>
      <c r="G181" s="63">
        <v>16</v>
      </c>
      <c r="H181" s="101">
        <v>7</v>
      </c>
      <c r="I181" s="63">
        <v>2.25</v>
      </c>
      <c r="J181" s="163">
        <v>1</v>
      </c>
      <c r="K181" s="61">
        <f t="shared" si="15"/>
        <v>0</v>
      </c>
      <c r="L181" s="102">
        <f t="shared" si="16"/>
        <v>2.25</v>
      </c>
      <c r="M181" s="83" t="str">
        <f t="shared" si="12"/>
        <v>2&lt;x&lt;=3</v>
      </c>
      <c r="N181" s="21"/>
    </row>
    <row r="182" spans="2:14" ht="18.45" hidden="1" outlineLevel="2">
      <c r="B182" s="60">
        <v>48</v>
      </c>
      <c r="C182" s="63">
        <v>2.25</v>
      </c>
      <c r="D182" s="63">
        <v>14</v>
      </c>
      <c r="E182" s="63">
        <v>6</v>
      </c>
      <c r="F182" s="63">
        <v>12</v>
      </c>
      <c r="G182" s="63">
        <v>50</v>
      </c>
      <c r="H182" s="101">
        <v>1</v>
      </c>
      <c r="I182" s="63"/>
      <c r="J182" s="163">
        <v>1</v>
      </c>
      <c r="K182" s="61">
        <f t="shared" si="15"/>
        <v>1</v>
      </c>
      <c r="L182" s="102">
        <f t="shared" si="16"/>
        <v>2.25</v>
      </c>
      <c r="M182" s="83" t="str">
        <f t="shared" si="12"/>
        <v>2&lt;x&lt;=3</v>
      </c>
      <c r="N182" s="21"/>
    </row>
    <row r="183" spans="2:14" ht="18.45" hidden="1" outlineLevel="2">
      <c r="B183" s="60">
        <v>135</v>
      </c>
      <c r="C183" s="63">
        <v>2.25</v>
      </c>
      <c r="D183" s="63">
        <v>2.5</v>
      </c>
      <c r="E183" s="63">
        <v>20</v>
      </c>
      <c r="F183" s="63">
        <v>3.5</v>
      </c>
      <c r="G183" s="63">
        <v>3.5</v>
      </c>
      <c r="H183" s="101">
        <v>1</v>
      </c>
      <c r="I183" s="63"/>
      <c r="J183" s="163">
        <v>1</v>
      </c>
      <c r="K183" s="61">
        <f t="shared" si="15"/>
        <v>1</v>
      </c>
      <c r="L183" s="102">
        <f t="shared" si="16"/>
        <v>2.25</v>
      </c>
      <c r="M183" s="83" t="str">
        <f t="shared" si="12"/>
        <v>2&lt;x&lt;=3</v>
      </c>
      <c r="N183" s="21"/>
    </row>
    <row r="184" spans="2:14" ht="18.45" hidden="1" outlineLevel="2">
      <c r="B184" s="60">
        <v>69</v>
      </c>
      <c r="C184" s="63">
        <v>2.25</v>
      </c>
      <c r="D184" s="63">
        <v>5</v>
      </c>
      <c r="E184" s="63">
        <v>3</v>
      </c>
      <c r="F184" s="63">
        <v>10</v>
      </c>
      <c r="G184" s="63">
        <v>2.5</v>
      </c>
      <c r="H184" s="101">
        <v>1</v>
      </c>
      <c r="I184" s="63"/>
      <c r="J184" s="163">
        <v>1</v>
      </c>
      <c r="K184" s="61">
        <f t="shared" si="15"/>
        <v>1</v>
      </c>
      <c r="L184" s="102">
        <f t="shared" si="16"/>
        <v>2.25</v>
      </c>
      <c r="M184" s="83" t="str">
        <f t="shared" si="12"/>
        <v>2&lt;x&lt;=3</v>
      </c>
      <c r="N184" s="21"/>
    </row>
    <row r="185" spans="2:14" ht="18.45" hidden="1" outlineLevel="2">
      <c r="B185" s="60">
        <v>235</v>
      </c>
      <c r="C185" s="63">
        <v>2.25</v>
      </c>
      <c r="D185" s="63">
        <v>14</v>
      </c>
      <c r="E185" s="63">
        <v>25</v>
      </c>
      <c r="F185" s="63">
        <v>10</v>
      </c>
      <c r="G185" s="63">
        <v>14</v>
      </c>
      <c r="H185" s="101">
        <v>1</v>
      </c>
      <c r="I185" s="63"/>
      <c r="J185" s="163">
        <v>1</v>
      </c>
      <c r="K185" s="61">
        <f t="shared" si="15"/>
        <v>1</v>
      </c>
      <c r="L185" s="102">
        <f t="shared" si="16"/>
        <v>2.25</v>
      </c>
      <c r="M185" s="83" t="str">
        <f t="shared" si="12"/>
        <v>2&lt;x&lt;=3</v>
      </c>
      <c r="N185" s="21"/>
    </row>
    <row r="186" spans="2:14" ht="18.45" hidden="1" outlineLevel="2">
      <c r="B186" s="60">
        <v>8</v>
      </c>
      <c r="C186" s="63">
        <v>2.25</v>
      </c>
      <c r="D186" s="63">
        <v>12</v>
      </c>
      <c r="E186" s="63">
        <v>4</v>
      </c>
      <c r="F186" s="63">
        <v>4</v>
      </c>
      <c r="G186" s="63">
        <v>50</v>
      </c>
      <c r="H186" s="101">
        <v>1</v>
      </c>
      <c r="I186" s="63"/>
      <c r="J186" s="163">
        <v>1</v>
      </c>
      <c r="K186" s="61">
        <f t="shared" si="15"/>
        <v>1</v>
      </c>
      <c r="L186" s="102">
        <f t="shared" si="16"/>
        <v>2.25</v>
      </c>
      <c r="M186" s="83" t="str">
        <f t="shared" si="12"/>
        <v>2&lt;x&lt;=3</v>
      </c>
      <c r="N186" s="21"/>
    </row>
    <row r="187" spans="2:14" ht="18.45" hidden="1" outlineLevel="2">
      <c r="B187" s="60">
        <v>165</v>
      </c>
      <c r="C187" s="63">
        <v>2.25</v>
      </c>
      <c r="D187" s="63">
        <v>3</v>
      </c>
      <c r="E187" s="63">
        <v>2.5</v>
      </c>
      <c r="F187" s="63">
        <v>3</v>
      </c>
      <c r="G187" s="63">
        <v>100</v>
      </c>
      <c r="H187" s="101">
        <v>1</v>
      </c>
      <c r="I187" s="63"/>
      <c r="J187" s="163">
        <v>1</v>
      </c>
      <c r="K187" s="61">
        <f t="shared" si="15"/>
        <v>1</v>
      </c>
      <c r="L187" s="102">
        <f t="shared" si="16"/>
        <v>2.25</v>
      </c>
      <c r="M187" s="83" t="str">
        <f t="shared" si="12"/>
        <v>2&lt;x&lt;=3</v>
      </c>
      <c r="N187" s="21"/>
    </row>
    <row r="188" spans="2:14" ht="18.45" hidden="1" outlineLevel="2">
      <c r="B188" s="60">
        <v>98</v>
      </c>
      <c r="C188" s="63">
        <v>14</v>
      </c>
      <c r="D188" s="63">
        <v>7</v>
      </c>
      <c r="E188" s="63">
        <v>16</v>
      </c>
      <c r="F188" s="63">
        <v>2.5</v>
      </c>
      <c r="G188" s="63">
        <v>4</v>
      </c>
      <c r="H188" s="101">
        <v>4</v>
      </c>
      <c r="I188" s="63"/>
      <c r="J188" s="163">
        <v>1</v>
      </c>
      <c r="K188" s="61">
        <f t="shared" si="15"/>
        <v>0</v>
      </c>
      <c r="L188" s="102">
        <f t="shared" si="16"/>
        <v>2.5</v>
      </c>
      <c r="M188" s="83" t="str">
        <f t="shared" si="12"/>
        <v>2&lt;x&lt;=3</v>
      </c>
      <c r="N188" s="21"/>
    </row>
    <row r="189" spans="2:14" ht="18.45" hidden="1" outlineLevel="2">
      <c r="B189" s="60">
        <v>178</v>
      </c>
      <c r="C189" s="63">
        <v>14</v>
      </c>
      <c r="D189" s="63">
        <v>2.5</v>
      </c>
      <c r="E189" s="63">
        <v>7</v>
      </c>
      <c r="F189" s="63">
        <v>7</v>
      </c>
      <c r="G189" s="63">
        <v>11</v>
      </c>
      <c r="H189" s="101">
        <v>2</v>
      </c>
      <c r="I189" s="63"/>
      <c r="J189" s="163">
        <v>1</v>
      </c>
      <c r="K189" s="61">
        <f t="shared" si="15"/>
        <v>0</v>
      </c>
      <c r="L189" s="102">
        <f t="shared" si="16"/>
        <v>2.5</v>
      </c>
      <c r="M189" s="83" t="str">
        <f t="shared" si="12"/>
        <v>2&lt;x&lt;=3</v>
      </c>
      <c r="N189" s="21"/>
    </row>
    <row r="190" spans="2:14" ht="18.45" hidden="1" outlineLevel="2">
      <c r="B190" s="60">
        <v>244</v>
      </c>
      <c r="C190" s="63">
        <v>4.5</v>
      </c>
      <c r="D190" s="63">
        <v>3.3333333333333335</v>
      </c>
      <c r="E190" s="63">
        <v>10</v>
      </c>
      <c r="F190" s="63">
        <v>2.5</v>
      </c>
      <c r="G190" s="63">
        <v>6.5</v>
      </c>
      <c r="H190" s="101">
        <v>4</v>
      </c>
      <c r="I190" s="63"/>
      <c r="J190" s="163">
        <v>1</v>
      </c>
      <c r="K190" s="61">
        <f t="shared" si="15"/>
        <v>0</v>
      </c>
      <c r="L190" s="102">
        <f t="shared" si="16"/>
        <v>2.5</v>
      </c>
      <c r="M190" s="83" t="str">
        <f t="shared" si="12"/>
        <v>2&lt;x&lt;=3</v>
      </c>
      <c r="N190" s="21"/>
    </row>
    <row r="191" spans="2:14" ht="18.45" hidden="1" outlineLevel="2">
      <c r="B191" s="60">
        <v>246</v>
      </c>
      <c r="C191" s="63">
        <v>2.75</v>
      </c>
      <c r="D191" s="63">
        <v>5</v>
      </c>
      <c r="E191" s="63">
        <v>2.5</v>
      </c>
      <c r="F191" s="63">
        <v>14</v>
      </c>
      <c r="G191" s="63">
        <v>16</v>
      </c>
      <c r="H191" s="101">
        <v>3</v>
      </c>
      <c r="I191" s="63"/>
      <c r="J191" s="163">
        <v>1</v>
      </c>
      <c r="K191" s="61">
        <f t="shared" si="15"/>
        <v>0</v>
      </c>
      <c r="L191" s="102">
        <f t="shared" si="16"/>
        <v>2.5</v>
      </c>
      <c r="M191" s="83" t="str">
        <f t="shared" si="12"/>
        <v>2&lt;x&lt;=3</v>
      </c>
      <c r="N191" s="21"/>
    </row>
    <row r="192" spans="2:14" ht="18.45" hidden="1" outlineLevel="2">
      <c r="B192" s="60">
        <v>149</v>
      </c>
      <c r="C192" s="63">
        <v>11</v>
      </c>
      <c r="D192" s="63">
        <v>7.5</v>
      </c>
      <c r="E192" s="63">
        <v>10</v>
      </c>
      <c r="F192" s="63">
        <v>7</v>
      </c>
      <c r="G192" s="63">
        <v>5.5</v>
      </c>
      <c r="H192" s="101">
        <v>6</v>
      </c>
      <c r="I192" s="63">
        <v>2.5</v>
      </c>
      <c r="J192" s="163">
        <v>1</v>
      </c>
      <c r="K192" s="61">
        <f t="shared" si="15"/>
        <v>0</v>
      </c>
      <c r="L192" s="102">
        <f t="shared" si="16"/>
        <v>2.5</v>
      </c>
      <c r="M192" s="83" t="str">
        <f t="shared" si="12"/>
        <v>2&lt;x&lt;=3</v>
      </c>
      <c r="N192" s="21"/>
    </row>
    <row r="193" spans="2:14" ht="18.45" hidden="1" outlineLevel="2">
      <c r="B193" s="60">
        <v>231</v>
      </c>
      <c r="C193" s="63">
        <v>3.5</v>
      </c>
      <c r="D193" s="63">
        <v>3.3333333333333335</v>
      </c>
      <c r="E193" s="63">
        <v>2.5</v>
      </c>
      <c r="F193" s="63">
        <v>3.3333333333333335</v>
      </c>
      <c r="G193" s="63">
        <v>33</v>
      </c>
      <c r="H193" s="101">
        <v>3</v>
      </c>
      <c r="I193" s="63"/>
      <c r="J193" s="163">
        <v>1</v>
      </c>
      <c r="K193" s="61">
        <f t="shared" si="15"/>
        <v>0</v>
      </c>
      <c r="L193" s="102">
        <f t="shared" si="16"/>
        <v>2.5</v>
      </c>
      <c r="M193" s="83" t="str">
        <f t="shared" si="12"/>
        <v>2&lt;x&lt;=3</v>
      </c>
      <c r="N193" s="21"/>
    </row>
    <row r="194" spans="2:14" ht="18.45" hidden="1" outlineLevel="2">
      <c r="B194" s="60">
        <v>273</v>
      </c>
      <c r="C194" s="63">
        <v>3.5</v>
      </c>
      <c r="D194" s="63">
        <v>12</v>
      </c>
      <c r="E194" s="63">
        <v>2.5</v>
      </c>
      <c r="F194" s="63">
        <v>4.5</v>
      </c>
      <c r="G194" s="63">
        <v>6</v>
      </c>
      <c r="H194" s="101">
        <v>3</v>
      </c>
      <c r="I194" s="63"/>
      <c r="J194" s="163">
        <v>1</v>
      </c>
      <c r="K194" s="61">
        <f t="shared" si="15"/>
        <v>0</v>
      </c>
      <c r="L194" s="102">
        <f t="shared" si="16"/>
        <v>2.5</v>
      </c>
      <c r="M194" s="83" t="str">
        <f t="shared" si="12"/>
        <v>2&lt;x&lt;=3</v>
      </c>
      <c r="N194" s="21"/>
    </row>
    <row r="195" spans="2:14" ht="18.45" hidden="1" outlineLevel="2">
      <c r="B195" s="60">
        <v>113</v>
      </c>
      <c r="C195" s="63">
        <v>16</v>
      </c>
      <c r="D195" s="63">
        <v>10</v>
      </c>
      <c r="E195" s="63">
        <v>5.5</v>
      </c>
      <c r="F195" s="63">
        <v>7</v>
      </c>
      <c r="G195" s="63">
        <v>14</v>
      </c>
      <c r="H195" s="101">
        <v>6</v>
      </c>
      <c r="I195" s="63">
        <v>2.5</v>
      </c>
      <c r="J195" s="163">
        <v>1</v>
      </c>
      <c r="K195" s="61">
        <f t="shared" si="15"/>
        <v>0</v>
      </c>
      <c r="L195" s="102">
        <f t="shared" si="16"/>
        <v>2.5</v>
      </c>
      <c r="M195" s="83" t="str">
        <f t="shared" si="12"/>
        <v>2&lt;x&lt;=3</v>
      </c>
      <c r="N195" s="21"/>
    </row>
    <row r="196" spans="2:14" ht="18.45" hidden="1" outlineLevel="2">
      <c r="B196" s="60">
        <v>217</v>
      </c>
      <c r="C196" s="63">
        <v>8</v>
      </c>
      <c r="D196" s="63">
        <v>14</v>
      </c>
      <c r="E196" s="63">
        <v>100</v>
      </c>
      <c r="F196" s="63">
        <v>100</v>
      </c>
      <c r="G196" s="63">
        <v>6</v>
      </c>
      <c r="H196" s="101">
        <v>8</v>
      </c>
      <c r="I196" s="63">
        <v>2.5</v>
      </c>
      <c r="J196" s="163">
        <v>1</v>
      </c>
      <c r="K196" s="61">
        <f t="shared" si="15"/>
        <v>0</v>
      </c>
      <c r="L196" s="102">
        <f t="shared" si="16"/>
        <v>2.5</v>
      </c>
      <c r="M196" s="83" t="str">
        <f t="shared" si="12"/>
        <v>2&lt;x&lt;=3</v>
      </c>
      <c r="N196" s="21"/>
    </row>
    <row r="197" spans="2:14" ht="18.45" hidden="1" outlineLevel="2">
      <c r="B197" s="60">
        <v>152</v>
      </c>
      <c r="C197" s="63">
        <v>4.5</v>
      </c>
      <c r="D197" s="63">
        <v>2.75</v>
      </c>
      <c r="E197" s="63">
        <v>2.5</v>
      </c>
      <c r="F197" s="63">
        <v>20</v>
      </c>
      <c r="G197" s="63">
        <v>8</v>
      </c>
      <c r="H197" s="101">
        <v>3</v>
      </c>
      <c r="I197" s="63"/>
      <c r="J197" s="163">
        <v>1</v>
      </c>
      <c r="K197" s="61">
        <f t="shared" si="15"/>
        <v>0</v>
      </c>
      <c r="L197" s="102">
        <f t="shared" si="16"/>
        <v>2.5</v>
      </c>
      <c r="M197" s="83" t="str">
        <f t="shared" si="12"/>
        <v>2&lt;x&lt;=3</v>
      </c>
      <c r="N197" s="21"/>
    </row>
    <row r="198" spans="2:14" ht="18.45" hidden="1" outlineLevel="2">
      <c r="B198" s="60">
        <v>146</v>
      </c>
      <c r="C198" s="63">
        <v>3</v>
      </c>
      <c r="D198" s="63">
        <v>5</v>
      </c>
      <c r="E198" s="63">
        <v>20</v>
      </c>
      <c r="F198" s="63">
        <v>2.5</v>
      </c>
      <c r="G198" s="63">
        <v>150</v>
      </c>
      <c r="H198" s="101">
        <v>4</v>
      </c>
      <c r="I198" s="63"/>
      <c r="J198" s="163">
        <v>1</v>
      </c>
      <c r="K198" s="61">
        <f t="shared" si="15"/>
        <v>0</v>
      </c>
      <c r="L198" s="102">
        <f t="shared" si="16"/>
        <v>2.5</v>
      </c>
      <c r="M198" s="83" t="str">
        <f t="shared" si="12"/>
        <v>2&lt;x&lt;=3</v>
      </c>
      <c r="N198" s="21"/>
    </row>
    <row r="199" spans="2:14" ht="18.45" hidden="1" outlineLevel="2">
      <c r="B199" s="60">
        <v>122</v>
      </c>
      <c r="C199" s="63">
        <v>22</v>
      </c>
      <c r="D199" s="63">
        <v>2.5</v>
      </c>
      <c r="E199" s="63">
        <v>2.625</v>
      </c>
      <c r="F199" s="63">
        <v>5.5</v>
      </c>
      <c r="G199" s="63">
        <v>12</v>
      </c>
      <c r="H199" s="101">
        <v>2</v>
      </c>
      <c r="I199" s="63"/>
      <c r="J199" s="163">
        <v>1</v>
      </c>
      <c r="K199" s="61">
        <f t="shared" si="15"/>
        <v>0</v>
      </c>
      <c r="L199" s="102">
        <f t="shared" si="16"/>
        <v>2.5</v>
      </c>
      <c r="M199" s="83" t="str">
        <f t="shared" si="12"/>
        <v>2&lt;x&lt;=3</v>
      </c>
      <c r="N199" s="21"/>
    </row>
    <row r="200" spans="2:14" ht="18.45" hidden="1" outlineLevel="2">
      <c r="B200" s="60">
        <v>248</v>
      </c>
      <c r="C200" s="63">
        <v>5</v>
      </c>
      <c r="D200" s="63">
        <v>4</v>
      </c>
      <c r="E200" s="63">
        <v>8</v>
      </c>
      <c r="F200" s="63">
        <v>2.5</v>
      </c>
      <c r="G200" s="63">
        <v>25</v>
      </c>
      <c r="H200" s="101">
        <v>4</v>
      </c>
      <c r="I200" s="63"/>
      <c r="J200" s="163">
        <v>1</v>
      </c>
      <c r="K200" s="61">
        <f t="shared" si="15"/>
        <v>0</v>
      </c>
      <c r="L200" s="102">
        <f t="shared" si="16"/>
        <v>2.5</v>
      </c>
      <c r="M200" s="83" t="str">
        <f t="shared" si="12"/>
        <v>2&lt;x&lt;=3</v>
      </c>
      <c r="N200" s="21"/>
    </row>
    <row r="201" spans="2:14" ht="18.45" hidden="1" outlineLevel="2">
      <c r="B201" s="60">
        <v>73</v>
      </c>
      <c r="C201" s="63">
        <v>7</v>
      </c>
      <c r="D201" s="63">
        <v>9</v>
      </c>
      <c r="E201" s="63">
        <v>2.5</v>
      </c>
      <c r="F201" s="63">
        <v>11</v>
      </c>
      <c r="G201" s="63">
        <v>14</v>
      </c>
      <c r="H201" s="101">
        <v>3</v>
      </c>
      <c r="I201" s="63"/>
      <c r="J201" s="163">
        <v>1</v>
      </c>
      <c r="K201" s="61">
        <f t="shared" si="15"/>
        <v>0</v>
      </c>
      <c r="L201" s="102">
        <f t="shared" si="16"/>
        <v>2.5</v>
      </c>
      <c r="M201" s="83" t="str">
        <f t="shared" si="12"/>
        <v>2&lt;x&lt;=3</v>
      </c>
      <c r="N201" s="21"/>
    </row>
    <row r="202" spans="2:14" ht="18.45" hidden="1" outlineLevel="2">
      <c r="B202" s="60">
        <v>292</v>
      </c>
      <c r="C202" s="63">
        <v>2.75</v>
      </c>
      <c r="D202" s="63">
        <v>5.5</v>
      </c>
      <c r="E202" s="63">
        <v>5</v>
      </c>
      <c r="F202" s="63">
        <v>8</v>
      </c>
      <c r="G202" s="63">
        <v>2.5</v>
      </c>
      <c r="H202" s="101">
        <v>5</v>
      </c>
      <c r="I202" s="63"/>
      <c r="J202" s="163">
        <v>1</v>
      </c>
      <c r="K202" s="61">
        <f t="shared" si="15"/>
        <v>0</v>
      </c>
      <c r="L202" s="102">
        <f t="shared" si="16"/>
        <v>2.5</v>
      </c>
      <c r="M202" s="83" t="str">
        <f t="shared" si="12"/>
        <v>2&lt;x&lt;=3</v>
      </c>
      <c r="N202" s="21"/>
    </row>
    <row r="203" spans="2:14" ht="18.45" hidden="1" outlineLevel="2">
      <c r="B203" s="60">
        <v>213</v>
      </c>
      <c r="C203" s="63">
        <v>5</v>
      </c>
      <c r="D203" s="63">
        <v>7</v>
      </c>
      <c r="E203" s="63">
        <v>18</v>
      </c>
      <c r="F203" s="63">
        <v>2.5</v>
      </c>
      <c r="G203" s="63">
        <v>5</v>
      </c>
      <c r="H203" s="101">
        <v>4</v>
      </c>
      <c r="I203" s="63"/>
      <c r="J203" s="163">
        <v>1</v>
      </c>
      <c r="K203" s="61">
        <f t="shared" si="15"/>
        <v>0</v>
      </c>
      <c r="L203" s="102">
        <f t="shared" si="16"/>
        <v>2.5</v>
      </c>
      <c r="M203" s="83" t="str">
        <f t="shared" si="12"/>
        <v>2&lt;x&lt;=3</v>
      </c>
      <c r="N203" s="21"/>
    </row>
    <row r="204" spans="2:14" ht="18.45" hidden="1" outlineLevel="2">
      <c r="B204" s="60">
        <v>11</v>
      </c>
      <c r="C204" s="63">
        <v>5.5</v>
      </c>
      <c r="D204" s="63">
        <v>14</v>
      </c>
      <c r="E204" s="63">
        <v>2.5</v>
      </c>
      <c r="F204" s="63">
        <v>10</v>
      </c>
      <c r="G204" s="63">
        <v>5.5</v>
      </c>
      <c r="H204" s="101">
        <v>3</v>
      </c>
      <c r="I204" s="63"/>
      <c r="J204" s="163">
        <v>1</v>
      </c>
      <c r="K204" s="61">
        <f t="shared" si="15"/>
        <v>0</v>
      </c>
      <c r="L204" s="102">
        <f t="shared" si="16"/>
        <v>2.5</v>
      </c>
      <c r="M204" s="83" t="str">
        <f t="shared" ref="M204:M268" si="17">IF(L204=0,"0",IF(L204&lt;=1,"0&lt;x&lt;=1",IF(L204&lt;=2,"1&lt;x&lt;=2",IF(L204&lt;=3,"2&lt;x&lt;=3",IF(L204&lt;=4,"3&lt;x&lt;=4",IF(L204&lt;=5,"4&lt;x&lt;=5",IF(L204&lt;=6,"5&lt;x&lt;=6","x&gt;6")))))))</f>
        <v>2&lt;x&lt;=3</v>
      </c>
      <c r="N204" s="21"/>
    </row>
    <row r="205" spans="2:14" ht="18.45" hidden="1" outlineLevel="2">
      <c r="B205" s="60">
        <v>105</v>
      </c>
      <c r="C205" s="63">
        <v>2.5</v>
      </c>
      <c r="D205" s="63">
        <v>33</v>
      </c>
      <c r="E205" s="63">
        <v>5.5</v>
      </c>
      <c r="F205" s="63">
        <v>16</v>
      </c>
      <c r="G205" s="63">
        <v>8</v>
      </c>
      <c r="H205" s="101">
        <v>1</v>
      </c>
      <c r="I205" s="63"/>
      <c r="J205" s="163">
        <v>1</v>
      </c>
      <c r="K205" s="61">
        <f t="shared" si="15"/>
        <v>1</v>
      </c>
      <c r="L205" s="102">
        <f t="shared" si="16"/>
        <v>2.5</v>
      </c>
      <c r="M205" s="83" t="str">
        <f t="shared" si="17"/>
        <v>2&lt;x&lt;=3</v>
      </c>
      <c r="N205" s="21"/>
    </row>
    <row r="206" spans="2:14" ht="18.45" hidden="1" outlineLevel="2">
      <c r="B206" s="60">
        <v>56</v>
      </c>
      <c r="C206" s="63">
        <v>2.5</v>
      </c>
      <c r="D206" s="63">
        <v>10</v>
      </c>
      <c r="E206" s="63">
        <v>25</v>
      </c>
      <c r="F206" s="63">
        <v>3.5</v>
      </c>
      <c r="G206" s="63">
        <v>25</v>
      </c>
      <c r="H206" s="101">
        <v>1</v>
      </c>
      <c r="I206" s="63"/>
      <c r="J206" s="163">
        <v>1</v>
      </c>
      <c r="K206" s="61">
        <f t="shared" si="15"/>
        <v>1</v>
      </c>
      <c r="L206" s="102">
        <f t="shared" si="16"/>
        <v>2.5</v>
      </c>
      <c r="M206" s="83" t="str">
        <f t="shared" si="17"/>
        <v>2&lt;x&lt;=3</v>
      </c>
      <c r="N206" s="21"/>
    </row>
    <row r="207" spans="2:14" ht="18.45" hidden="1" outlineLevel="2">
      <c r="B207" s="60">
        <v>60</v>
      </c>
      <c r="C207" s="63">
        <v>2.5</v>
      </c>
      <c r="D207" s="63">
        <v>3.3333333333333335</v>
      </c>
      <c r="E207" s="63">
        <v>10</v>
      </c>
      <c r="F207" s="63">
        <v>12</v>
      </c>
      <c r="G207" s="63">
        <v>2.75</v>
      </c>
      <c r="H207" s="101">
        <v>1</v>
      </c>
      <c r="I207" s="63"/>
      <c r="J207" s="163">
        <v>1</v>
      </c>
      <c r="K207" s="61">
        <f t="shared" si="15"/>
        <v>1</v>
      </c>
      <c r="L207" s="102">
        <f t="shared" si="16"/>
        <v>2.5</v>
      </c>
      <c r="M207" s="83" t="str">
        <f t="shared" si="17"/>
        <v>2&lt;x&lt;=3</v>
      </c>
      <c r="N207" s="21"/>
    </row>
    <row r="208" spans="2:14" ht="18.45" hidden="1" outlineLevel="2">
      <c r="B208" s="60">
        <v>134</v>
      </c>
      <c r="C208" s="63">
        <v>10</v>
      </c>
      <c r="D208" s="63">
        <v>5</v>
      </c>
      <c r="E208" s="63">
        <v>12</v>
      </c>
      <c r="F208" s="63">
        <v>2.75</v>
      </c>
      <c r="G208" s="63">
        <v>6</v>
      </c>
      <c r="H208" s="101">
        <v>4</v>
      </c>
      <c r="I208" s="63"/>
      <c r="J208" s="163">
        <v>1</v>
      </c>
      <c r="K208" s="61">
        <f t="shared" ref="K208:K239" si="18">IF(H208=1,1,0)</f>
        <v>0</v>
      </c>
      <c r="L208" s="102">
        <f t="shared" ref="L208:L239" si="19">IF($H208&lt;=5,VLOOKUP($B208,$B$7:$G$313,$H208+1,FALSE),$I208)</f>
        <v>2.75</v>
      </c>
      <c r="M208" s="83" t="str">
        <f t="shared" si="17"/>
        <v>2&lt;x&lt;=3</v>
      </c>
      <c r="N208" s="21"/>
    </row>
    <row r="209" spans="2:14" ht="18.45" hidden="1" outlineLevel="2">
      <c r="B209" s="60">
        <v>10</v>
      </c>
      <c r="C209" s="63">
        <v>4.5</v>
      </c>
      <c r="D209" s="63">
        <v>7</v>
      </c>
      <c r="E209" s="63">
        <v>50</v>
      </c>
      <c r="F209" s="63">
        <v>2.75</v>
      </c>
      <c r="G209" s="63">
        <v>20</v>
      </c>
      <c r="H209" s="101">
        <v>4</v>
      </c>
      <c r="I209" s="63"/>
      <c r="J209" s="163">
        <v>1</v>
      </c>
      <c r="K209" s="61">
        <f t="shared" si="18"/>
        <v>0</v>
      </c>
      <c r="L209" s="102">
        <f t="shared" si="19"/>
        <v>2.75</v>
      </c>
      <c r="M209" s="83" t="str">
        <f t="shared" si="17"/>
        <v>2&lt;x&lt;=3</v>
      </c>
      <c r="N209" s="21"/>
    </row>
    <row r="210" spans="2:14" ht="18.45" hidden="1" outlineLevel="2">
      <c r="B210" s="60">
        <v>13</v>
      </c>
      <c r="C210" s="63">
        <v>4</v>
      </c>
      <c r="D210" s="63">
        <v>2.75</v>
      </c>
      <c r="E210" s="63">
        <v>33</v>
      </c>
      <c r="F210" s="63">
        <v>2.875</v>
      </c>
      <c r="G210" s="63">
        <v>12</v>
      </c>
      <c r="H210" s="101">
        <v>2</v>
      </c>
      <c r="I210" s="63"/>
      <c r="J210" s="163">
        <v>1</v>
      </c>
      <c r="K210" s="61">
        <f t="shared" si="18"/>
        <v>0</v>
      </c>
      <c r="L210" s="102">
        <f t="shared" si="19"/>
        <v>2.75</v>
      </c>
      <c r="M210" s="83" t="str">
        <f t="shared" si="17"/>
        <v>2&lt;x&lt;=3</v>
      </c>
      <c r="N210" s="21"/>
    </row>
    <row r="211" spans="2:14" ht="18.45" hidden="1" outlineLevel="2">
      <c r="B211" s="60">
        <v>238</v>
      </c>
      <c r="C211" s="63">
        <v>4.5</v>
      </c>
      <c r="D211" s="63">
        <v>12</v>
      </c>
      <c r="E211" s="63">
        <v>20</v>
      </c>
      <c r="F211" s="63">
        <v>33</v>
      </c>
      <c r="G211" s="63">
        <v>2.75</v>
      </c>
      <c r="H211" s="101">
        <v>5</v>
      </c>
      <c r="I211" s="63"/>
      <c r="J211" s="163">
        <v>1</v>
      </c>
      <c r="K211" s="61">
        <f t="shared" si="18"/>
        <v>0</v>
      </c>
      <c r="L211" s="102">
        <f t="shared" si="19"/>
        <v>2.75</v>
      </c>
      <c r="M211" s="83" t="str">
        <f t="shared" si="17"/>
        <v>2&lt;x&lt;=3</v>
      </c>
      <c r="N211" s="21"/>
    </row>
    <row r="212" spans="2:14" ht="18.45" hidden="1" outlineLevel="2">
      <c r="B212" s="60">
        <v>3</v>
      </c>
      <c r="C212" s="63">
        <v>8</v>
      </c>
      <c r="D212" s="63">
        <v>3</v>
      </c>
      <c r="E212" s="63">
        <v>16</v>
      </c>
      <c r="F212" s="63">
        <v>7</v>
      </c>
      <c r="G212" s="63">
        <v>8</v>
      </c>
      <c r="H212" s="101">
        <v>8</v>
      </c>
      <c r="I212" s="63">
        <v>2.75</v>
      </c>
      <c r="J212" s="163">
        <v>1</v>
      </c>
      <c r="K212" s="61">
        <f t="shared" si="18"/>
        <v>0</v>
      </c>
      <c r="L212" s="102">
        <f t="shared" si="19"/>
        <v>2.75</v>
      </c>
      <c r="M212" s="83" t="str">
        <f t="shared" si="17"/>
        <v>2&lt;x&lt;=3</v>
      </c>
      <c r="N212" s="21"/>
    </row>
    <row r="213" spans="2:14" ht="18.45" hidden="1" outlineLevel="2">
      <c r="B213" s="60">
        <v>170</v>
      </c>
      <c r="C213" s="63">
        <v>4.5</v>
      </c>
      <c r="D213" s="63">
        <v>2.75</v>
      </c>
      <c r="E213" s="63">
        <v>16</v>
      </c>
      <c r="F213" s="63">
        <v>8</v>
      </c>
      <c r="G213" s="63">
        <v>16</v>
      </c>
      <c r="H213" s="101">
        <v>2</v>
      </c>
      <c r="I213" s="63"/>
      <c r="J213" s="163">
        <v>1</v>
      </c>
      <c r="K213" s="61">
        <f t="shared" si="18"/>
        <v>0</v>
      </c>
      <c r="L213" s="102">
        <f t="shared" si="19"/>
        <v>2.75</v>
      </c>
      <c r="M213" s="83" t="str">
        <f t="shared" si="17"/>
        <v>2&lt;x&lt;=3</v>
      </c>
      <c r="N213" s="21"/>
    </row>
    <row r="214" spans="2:14" ht="18.45" hidden="1" outlineLevel="2">
      <c r="B214" s="60">
        <v>35</v>
      </c>
      <c r="C214" s="63">
        <v>5.5</v>
      </c>
      <c r="D214" s="63">
        <v>10</v>
      </c>
      <c r="E214" s="63">
        <v>3.5</v>
      </c>
      <c r="F214" s="63">
        <v>5.5</v>
      </c>
      <c r="G214" s="63">
        <v>2.75</v>
      </c>
      <c r="H214" s="101">
        <v>5</v>
      </c>
      <c r="I214" s="63"/>
      <c r="J214" s="163">
        <v>1</v>
      </c>
      <c r="K214" s="61">
        <f t="shared" si="18"/>
        <v>0</v>
      </c>
      <c r="L214" s="102">
        <f t="shared" si="19"/>
        <v>2.75</v>
      </c>
      <c r="M214" s="83" t="str">
        <f t="shared" si="17"/>
        <v>2&lt;x&lt;=3</v>
      </c>
      <c r="N214" s="21"/>
    </row>
    <row r="215" spans="2:14" ht="18.45" hidden="1" outlineLevel="2">
      <c r="B215" s="60">
        <v>112</v>
      </c>
      <c r="C215" s="63">
        <v>7</v>
      </c>
      <c r="D215" s="63">
        <v>8</v>
      </c>
      <c r="E215" s="63">
        <v>12</v>
      </c>
      <c r="F215" s="63">
        <v>2.75</v>
      </c>
      <c r="G215" s="63">
        <v>25</v>
      </c>
      <c r="H215" s="101">
        <v>4</v>
      </c>
      <c r="I215" s="63"/>
      <c r="J215" s="163">
        <v>1</v>
      </c>
      <c r="K215" s="61">
        <f t="shared" si="18"/>
        <v>0</v>
      </c>
      <c r="L215" s="102">
        <f t="shared" si="19"/>
        <v>2.75</v>
      </c>
      <c r="M215" s="83" t="str">
        <f t="shared" si="17"/>
        <v>2&lt;x&lt;=3</v>
      </c>
      <c r="N215" s="21"/>
    </row>
    <row r="216" spans="2:14" ht="18.45" hidden="1" outlineLevel="2">
      <c r="B216" s="60">
        <v>259</v>
      </c>
      <c r="C216" s="63">
        <v>8</v>
      </c>
      <c r="D216" s="63">
        <v>14</v>
      </c>
      <c r="E216" s="63">
        <v>3.5</v>
      </c>
      <c r="F216" s="63">
        <v>2.75</v>
      </c>
      <c r="G216" s="63">
        <v>20</v>
      </c>
      <c r="H216" s="101">
        <v>4</v>
      </c>
      <c r="I216" s="63"/>
      <c r="J216" s="163">
        <v>1</v>
      </c>
      <c r="K216" s="61">
        <f t="shared" si="18"/>
        <v>0</v>
      </c>
      <c r="L216" s="102">
        <f t="shared" si="19"/>
        <v>2.75</v>
      </c>
      <c r="M216" s="83" t="str">
        <f t="shared" si="17"/>
        <v>2&lt;x&lt;=3</v>
      </c>
      <c r="N216" s="21"/>
    </row>
    <row r="217" spans="2:14" ht="18.45" hidden="1" outlineLevel="2">
      <c r="B217" s="60">
        <v>275</v>
      </c>
      <c r="C217" s="63">
        <v>10</v>
      </c>
      <c r="D217" s="63">
        <v>3.5</v>
      </c>
      <c r="E217" s="63">
        <v>2.75</v>
      </c>
      <c r="F217" s="63">
        <v>12</v>
      </c>
      <c r="G217" s="63">
        <v>20</v>
      </c>
      <c r="H217" s="101">
        <v>3</v>
      </c>
      <c r="I217" s="63"/>
      <c r="J217" s="163">
        <v>1</v>
      </c>
      <c r="K217" s="61">
        <f t="shared" si="18"/>
        <v>0</v>
      </c>
      <c r="L217" s="102">
        <f t="shared" si="19"/>
        <v>2.75</v>
      </c>
      <c r="M217" s="83" t="str">
        <f t="shared" si="17"/>
        <v>2&lt;x&lt;=3</v>
      </c>
      <c r="N217" s="21"/>
    </row>
    <row r="218" spans="2:14" ht="18.45" hidden="1" outlineLevel="2">
      <c r="B218" s="60">
        <v>174</v>
      </c>
      <c r="C218" s="63">
        <v>4.5</v>
      </c>
      <c r="D218" s="63">
        <v>2.75</v>
      </c>
      <c r="E218" s="63">
        <v>16</v>
      </c>
      <c r="F218" s="63">
        <v>8</v>
      </c>
      <c r="G218" s="63">
        <v>16</v>
      </c>
      <c r="H218" s="101">
        <v>2</v>
      </c>
      <c r="I218" s="63"/>
      <c r="J218" s="163">
        <v>1</v>
      </c>
      <c r="K218" s="61">
        <f t="shared" si="18"/>
        <v>0</v>
      </c>
      <c r="L218" s="102">
        <f t="shared" si="19"/>
        <v>2.75</v>
      </c>
      <c r="M218" s="83" t="str">
        <f t="shared" si="17"/>
        <v>2&lt;x&lt;=3</v>
      </c>
      <c r="N218" s="21"/>
    </row>
    <row r="219" spans="2:14" ht="18.45" hidden="1" outlineLevel="2">
      <c r="B219" s="60">
        <v>205</v>
      </c>
      <c r="C219" s="63">
        <v>2.75</v>
      </c>
      <c r="D219" s="63">
        <v>8</v>
      </c>
      <c r="E219" s="63">
        <v>10</v>
      </c>
      <c r="F219" s="63">
        <v>50</v>
      </c>
      <c r="G219" s="63">
        <v>16</v>
      </c>
      <c r="H219" s="101">
        <v>1</v>
      </c>
      <c r="I219" s="63"/>
      <c r="J219" s="163">
        <v>1</v>
      </c>
      <c r="K219" s="61">
        <f t="shared" si="18"/>
        <v>1</v>
      </c>
      <c r="L219" s="102">
        <f t="shared" si="19"/>
        <v>2.75</v>
      </c>
      <c r="M219" s="83" t="str">
        <f t="shared" si="17"/>
        <v>2&lt;x&lt;=3</v>
      </c>
      <c r="N219" s="21"/>
    </row>
    <row r="220" spans="2:14" ht="18.45" hidden="1" outlineLevel="2">
      <c r="B220" s="60">
        <v>94</v>
      </c>
      <c r="C220" s="63">
        <v>2.75</v>
      </c>
      <c r="D220" s="63">
        <v>4</v>
      </c>
      <c r="E220" s="63">
        <v>4</v>
      </c>
      <c r="F220" s="63">
        <v>6</v>
      </c>
      <c r="G220" s="63">
        <v>10</v>
      </c>
      <c r="H220" s="101">
        <v>1</v>
      </c>
      <c r="I220" s="63"/>
      <c r="J220" s="163">
        <v>1</v>
      </c>
      <c r="K220" s="61">
        <f t="shared" si="18"/>
        <v>1</v>
      </c>
      <c r="L220" s="102">
        <f t="shared" si="19"/>
        <v>2.75</v>
      </c>
      <c r="M220" s="83" t="str">
        <f t="shared" si="17"/>
        <v>2&lt;x&lt;=3</v>
      </c>
      <c r="N220" s="21"/>
    </row>
    <row r="221" spans="2:14" ht="18.45" hidden="1" outlineLevel="2">
      <c r="B221" s="60">
        <v>157</v>
      </c>
      <c r="C221" s="63">
        <f>11/4</f>
        <v>2.75</v>
      </c>
      <c r="D221" s="63">
        <v>6.5</v>
      </c>
      <c r="E221" s="63">
        <v>11</v>
      </c>
      <c r="F221" s="63">
        <v>14</v>
      </c>
      <c r="G221" s="63">
        <v>20</v>
      </c>
      <c r="H221" s="101">
        <v>1</v>
      </c>
      <c r="I221" s="63"/>
      <c r="J221" s="163">
        <v>1</v>
      </c>
      <c r="K221" s="61">
        <f t="shared" si="18"/>
        <v>1</v>
      </c>
      <c r="L221" s="102">
        <f t="shared" si="19"/>
        <v>2.75</v>
      </c>
      <c r="M221" s="83" t="str">
        <f t="shared" si="17"/>
        <v>2&lt;x&lt;=3</v>
      </c>
      <c r="N221" s="21"/>
    </row>
    <row r="222" spans="2:14" ht="18.45" hidden="1" outlineLevel="2">
      <c r="B222" s="60">
        <v>68</v>
      </c>
      <c r="C222" s="63">
        <v>2.75</v>
      </c>
      <c r="D222" s="63">
        <v>3</v>
      </c>
      <c r="E222" s="63">
        <v>4.5</v>
      </c>
      <c r="F222" s="63">
        <v>4.5</v>
      </c>
      <c r="G222" s="63">
        <v>8</v>
      </c>
      <c r="H222" s="101">
        <v>1</v>
      </c>
      <c r="I222" s="63"/>
      <c r="J222" s="163">
        <v>1</v>
      </c>
      <c r="K222" s="61">
        <f t="shared" si="18"/>
        <v>1</v>
      </c>
      <c r="L222" s="102">
        <f t="shared" si="19"/>
        <v>2.75</v>
      </c>
      <c r="M222" s="83" t="str">
        <f t="shared" si="17"/>
        <v>2&lt;x&lt;=3</v>
      </c>
      <c r="N222" s="21"/>
    </row>
    <row r="223" spans="2:14" ht="18.45" hidden="1" outlineLevel="2">
      <c r="B223" s="60">
        <v>193</v>
      </c>
      <c r="C223" s="63">
        <v>2.75</v>
      </c>
      <c r="D223" s="63">
        <v>10</v>
      </c>
      <c r="E223" s="63">
        <v>7</v>
      </c>
      <c r="F223" s="63">
        <v>9</v>
      </c>
      <c r="G223" s="63">
        <v>4.5</v>
      </c>
      <c r="H223" s="101">
        <v>1</v>
      </c>
      <c r="I223" s="63"/>
      <c r="J223" s="163">
        <v>1</v>
      </c>
      <c r="K223" s="61">
        <f t="shared" si="18"/>
        <v>1</v>
      </c>
      <c r="L223" s="102">
        <f t="shared" si="19"/>
        <v>2.75</v>
      </c>
      <c r="M223" s="83" t="str">
        <f t="shared" si="17"/>
        <v>2&lt;x&lt;=3</v>
      </c>
      <c r="N223" s="21"/>
    </row>
    <row r="224" spans="2:14" ht="18.45" hidden="1" outlineLevel="2">
      <c r="B224" s="60">
        <v>23</v>
      </c>
      <c r="C224" s="63">
        <v>2.75</v>
      </c>
      <c r="D224" s="63">
        <v>5</v>
      </c>
      <c r="E224" s="63">
        <v>5</v>
      </c>
      <c r="F224" s="63">
        <v>9</v>
      </c>
      <c r="G224" s="63">
        <v>22</v>
      </c>
      <c r="H224" s="101">
        <v>1</v>
      </c>
      <c r="I224" s="63"/>
      <c r="J224" s="163">
        <v>1</v>
      </c>
      <c r="K224" s="61">
        <f t="shared" si="18"/>
        <v>1</v>
      </c>
      <c r="L224" s="102">
        <f t="shared" si="19"/>
        <v>2.75</v>
      </c>
      <c r="M224" s="83" t="str">
        <f t="shared" si="17"/>
        <v>2&lt;x&lt;=3</v>
      </c>
      <c r="N224" s="21"/>
    </row>
    <row r="225" spans="2:14" ht="18.45" hidden="1" outlineLevel="2">
      <c r="B225" s="60">
        <v>195</v>
      </c>
      <c r="C225" s="63">
        <v>2.75</v>
      </c>
      <c r="D225" s="63">
        <v>11</v>
      </c>
      <c r="E225" s="63">
        <v>10</v>
      </c>
      <c r="F225" s="63">
        <v>20</v>
      </c>
      <c r="G225" s="63">
        <v>3</v>
      </c>
      <c r="H225" s="101">
        <v>1</v>
      </c>
      <c r="I225" s="63"/>
      <c r="J225" s="163">
        <v>1</v>
      </c>
      <c r="K225" s="61">
        <f t="shared" si="18"/>
        <v>1</v>
      </c>
      <c r="L225" s="102">
        <f t="shared" si="19"/>
        <v>2.75</v>
      </c>
      <c r="M225" s="83" t="str">
        <f t="shared" si="17"/>
        <v>2&lt;x&lt;=3</v>
      </c>
      <c r="N225" s="21"/>
    </row>
    <row r="226" spans="2:14" ht="18.45" hidden="1" outlineLevel="2">
      <c r="B226" s="60">
        <v>6</v>
      </c>
      <c r="C226" s="63">
        <v>2.75</v>
      </c>
      <c r="D226" s="63">
        <v>33</v>
      </c>
      <c r="E226" s="63">
        <v>4</v>
      </c>
      <c r="F226" s="63">
        <v>3</v>
      </c>
      <c r="G226" s="63">
        <v>7</v>
      </c>
      <c r="H226" s="101">
        <v>1</v>
      </c>
      <c r="I226" s="63"/>
      <c r="J226" s="163">
        <v>1</v>
      </c>
      <c r="K226" s="61">
        <f t="shared" si="18"/>
        <v>1</v>
      </c>
      <c r="L226" s="102">
        <f t="shared" si="19"/>
        <v>2.75</v>
      </c>
      <c r="M226" s="83" t="str">
        <f t="shared" si="17"/>
        <v>2&lt;x&lt;=3</v>
      </c>
      <c r="N226" s="21"/>
    </row>
    <row r="227" spans="2:14" ht="18.45" hidden="1" outlineLevel="2">
      <c r="B227" s="60">
        <v>201</v>
      </c>
      <c r="C227" s="63">
        <v>2.75</v>
      </c>
      <c r="D227" s="63">
        <v>8</v>
      </c>
      <c r="E227" s="63">
        <v>10</v>
      </c>
      <c r="F227" s="63">
        <v>50</v>
      </c>
      <c r="G227" s="63">
        <v>16</v>
      </c>
      <c r="H227" s="101">
        <v>1</v>
      </c>
      <c r="I227" s="63"/>
      <c r="J227" s="163">
        <v>1</v>
      </c>
      <c r="K227" s="61">
        <f t="shared" si="18"/>
        <v>1</v>
      </c>
      <c r="L227" s="102">
        <f t="shared" si="19"/>
        <v>2.75</v>
      </c>
      <c r="M227" s="83" t="str">
        <f t="shared" si="17"/>
        <v>2&lt;x&lt;=3</v>
      </c>
      <c r="N227" s="21"/>
    </row>
    <row r="228" spans="2:14" ht="18.45" hidden="1" outlineLevel="2">
      <c r="B228" s="60">
        <v>127</v>
      </c>
      <c r="C228" s="63">
        <v>2.75</v>
      </c>
      <c r="D228" s="63">
        <v>3.3333333333333335</v>
      </c>
      <c r="E228" s="63">
        <v>4</v>
      </c>
      <c r="F228" s="63">
        <v>10</v>
      </c>
      <c r="G228" s="63">
        <v>6.5</v>
      </c>
      <c r="H228" s="101">
        <v>1</v>
      </c>
      <c r="I228" s="63"/>
      <c r="J228" s="163">
        <v>1</v>
      </c>
      <c r="K228" s="61">
        <f t="shared" si="18"/>
        <v>1</v>
      </c>
      <c r="L228" s="102">
        <f t="shared" si="19"/>
        <v>2.75</v>
      </c>
      <c r="M228" s="83" t="str">
        <f t="shared" si="17"/>
        <v>2&lt;x&lt;=3</v>
      </c>
      <c r="N228" s="21"/>
    </row>
    <row r="229" spans="2:14" ht="18.45" hidden="1" outlineLevel="2">
      <c r="B229" s="60">
        <v>93</v>
      </c>
      <c r="C229" s="63">
        <v>8</v>
      </c>
      <c r="D229" s="63">
        <v>4.5</v>
      </c>
      <c r="E229" s="63">
        <v>3</v>
      </c>
      <c r="F229" s="63">
        <v>14</v>
      </c>
      <c r="G229" s="63">
        <v>7</v>
      </c>
      <c r="H229" s="101">
        <v>3</v>
      </c>
      <c r="I229" s="63"/>
      <c r="J229" s="163">
        <v>1</v>
      </c>
      <c r="K229" s="61">
        <f t="shared" si="18"/>
        <v>0</v>
      </c>
      <c r="L229" s="102">
        <f t="shared" si="19"/>
        <v>3</v>
      </c>
      <c r="M229" s="83" t="str">
        <f t="shared" si="17"/>
        <v>2&lt;x&lt;=3</v>
      </c>
      <c r="N229" s="21"/>
    </row>
    <row r="230" spans="2:14" ht="18.45" hidden="1" outlineLevel="2">
      <c r="B230" s="60">
        <v>191</v>
      </c>
      <c r="C230" s="63">
        <v>5.5</v>
      </c>
      <c r="D230" s="63">
        <v>4</v>
      </c>
      <c r="E230" s="63">
        <v>3.5</v>
      </c>
      <c r="F230" s="63">
        <v>5</v>
      </c>
      <c r="G230" s="63">
        <v>14</v>
      </c>
      <c r="H230" s="101">
        <v>7</v>
      </c>
      <c r="I230" s="63">
        <v>3</v>
      </c>
      <c r="J230" s="163">
        <v>1</v>
      </c>
      <c r="K230" s="61">
        <f t="shared" si="18"/>
        <v>0</v>
      </c>
      <c r="L230" s="102">
        <f t="shared" si="19"/>
        <v>3</v>
      </c>
      <c r="M230" s="83" t="str">
        <f t="shared" si="17"/>
        <v>2&lt;x&lt;=3</v>
      </c>
      <c r="N230" s="21"/>
    </row>
    <row r="231" spans="2:14" ht="18.45" hidden="1" outlineLevel="2">
      <c r="B231" s="60">
        <v>138</v>
      </c>
      <c r="C231" s="63">
        <v>8</v>
      </c>
      <c r="D231" s="63">
        <v>8</v>
      </c>
      <c r="E231" s="63">
        <v>3</v>
      </c>
      <c r="F231" s="63">
        <v>20</v>
      </c>
      <c r="G231" s="63">
        <v>4</v>
      </c>
      <c r="H231" s="101">
        <v>3</v>
      </c>
      <c r="I231" s="63"/>
      <c r="J231" s="163">
        <v>1</v>
      </c>
      <c r="K231" s="61">
        <f t="shared" si="18"/>
        <v>0</v>
      </c>
      <c r="L231" s="102">
        <f t="shared" si="19"/>
        <v>3</v>
      </c>
      <c r="M231" s="83" t="str">
        <f t="shared" si="17"/>
        <v>2&lt;x&lt;=3</v>
      </c>
      <c r="N231" s="21"/>
    </row>
    <row r="232" spans="2:14" ht="18.45" hidden="1" outlineLevel="2">
      <c r="B232" s="60">
        <v>251</v>
      </c>
      <c r="C232" s="63">
        <v>4</v>
      </c>
      <c r="D232" s="63">
        <v>3</v>
      </c>
      <c r="E232" s="63">
        <v>4</v>
      </c>
      <c r="F232" s="63">
        <v>11</v>
      </c>
      <c r="G232" s="63">
        <v>3.3333333333333335</v>
      </c>
      <c r="H232" s="101">
        <v>2</v>
      </c>
      <c r="I232" s="63"/>
      <c r="J232" s="163">
        <v>1</v>
      </c>
      <c r="K232" s="61">
        <f t="shared" si="18"/>
        <v>0</v>
      </c>
      <c r="L232" s="102">
        <f t="shared" si="19"/>
        <v>3</v>
      </c>
      <c r="M232" s="83" t="str">
        <f t="shared" si="17"/>
        <v>2&lt;x&lt;=3</v>
      </c>
      <c r="N232" s="21"/>
    </row>
    <row r="233" spans="2:14" ht="18.45" hidden="1" outlineLevel="2">
      <c r="B233" s="60">
        <v>67</v>
      </c>
      <c r="C233" s="63">
        <v>5</v>
      </c>
      <c r="D233" s="63">
        <v>3.5</v>
      </c>
      <c r="E233" s="63">
        <v>3</v>
      </c>
      <c r="F233" s="63">
        <v>3.5</v>
      </c>
      <c r="G233" s="63">
        <v>4</v>
      </c>
      <c r="H233" s="101">
        <v>3</v>
      </c>
      <c r="I233" s="63"/>
      <c r="J233" s="163">
        <v>1</v>
      </c>
      <c r="K233" s="61">
        <f t="shared" si="18"/>
        <v>0</v>
      </c>
      <c r="L233" s="102">
        <f t="shared" si="19"/>
        <v>3</v>
      </c>
      <c r="M233" s="83" t="str">
        <f t="shared" si="17"/>
        <v>2&lt;x&lt;=3</v>
      </c>
      <c r="N233" s="21"/>
    </row>
    <row r="234" spans="2:14" ht="18.45" hidden="1" outlineLevel="2">
      <c r="B234" s="60">
        <v>25</v>
      </c>
      <c r="C234" s="63">
        <v>10</v>
      </c>
      <c r="D234" s="63">
        <v>3</v>
      </c>
      <c r="E234" s="63">
        <v>7</v>
      </c>
      <c r="F234" s="63">
        <v>6</v>
      </c>
      <c r="G234" s="63">
        <v>4</v>
      </c>
      <c r="H234" s="101">
        <v>2</v>
      </c>
      <c r="I234" s="63"/>
      <c r="J234" s="163">
        <v>1</v>
      </c>
      <c r="K234" s="61">
        <f t="shared" si="18"/>
        <v>0</v>
      </c>
      <c r="L234" s="102">
        <f t="shared" si="19"/>
        <v>3</v>
      </c>
      <c r="M234" s="83" t="str">
        <f t="shared" si="17"/>
        <v>2&lt;x&lt;=3</v>
      </c>
      <c r="N234" s="21"/>
    </row>
    <row r="235" spans="2:14" ht="18.45" hidden="1" outlineLevel="2">
      <c r="B235" s="60">
        <v>153</v>
      </c>
      <c r="C235" s="63">
        <v>7</v>
      </c>
      <c r="D235" s="63">
        <v>10</v>
      </c>
      <c r="E235" s="63">
        <v>16</v>
      </c>
      <c r="F235" s="63">
        <v>5.5</v>
      </c>
      <c r="G235" s="63">
        <v>9</v>
      </c>
      <c r="H235" s="101">
        <v>11</v>
      </c>
      <c r="I235" s="63">
        <v>3</v>
      </c>
      <c r="J235" s="163">
        <v>1</v>
      </c>
      <c r="K235" s="61">
        <f t="shared" si="18"/>
        <v>0</v>
      </c>
      <c r="L235" s="102">
        <f t="shared" si="19"/>
        <v>3</v>
      </c>
      <c r="M235" s="83" t="str">
        <f t="shared" si="17"/>
        <v>2&lt;x&lt;=3</v>
      </c>
      <c r="N235" s="21"/>
    </row>
    <row r="236" spans="2:14" ht="18.45" hidden="1" outlineLevel="2">
      <c r="B236" s="60">
        <v>164</v>
      </c>
      <c r="C236" s="63">
        <v>3.5</v>
      </c>
      <c r="D236" s="63">
        <v>28</v>
      </c>
      <c r="E236" s="63">
        <v>3</v>
      </c>
      <c r="F236" s="63">
        <v>14</v>
      </c>
      <c r="G236" s="63">
        <v>4.5</v>
      </c>
      <c r="H236" s="101">
        <v>3</v>
      </c>
      <c r="I236" s="63"/>
      <c r="J236" s="163">
        <v>1</v>
      </c>
      <c r="K236" s="61">
        <f t="shared" si="18"/>
        <v>0</v>
      </c>
      <c r="L236" s="102">
        <f t="shared" si="19"/>
        <v>3</v>
      </c>
      <c r="M236" s="83" t="str">
        <f t="shared" si="17"/>
        <v>2&lt;x&lt;=3</v>
      </c>
      <c r="N236" s="21"/>
    </row>
    <row r="237" spans="2:14" ht="18.45" hidden="1" outlineLevel="2">
      <c r="B237" s="60">
        <v>274</v>
      </c>
      <c r="C237" s="63">
        <v>16</v>
      </c>
      <c r="D237" s="63">
        <v>16</v>
      </c>
      <c r="E237" s="63">
        <v>16</v>
      </c>
      <c r="F237" s="63">
        <v>3</v>
      </c>
      <c r="G237" s="63">
        <v>3.25</v>
      </c>
      <c r="H237" s="101">
        <v>4</v>
      </c>
      <c r="I237" s="63"/>
      <c r="J237" s="163">
        <v>1</v>
      </c>
      <c r="K237" s="61">
        <f t="shared" si="18"/>
        <v>0</v>
      </c>
      <c r="L237" s="102">
        <f t="shared" si="19"/>
        <v>3</v>
      </c>
      <c r="M237" s="83" t="str">
        <f t="shared" si="17"/>
        <v>2&lt;x&lt;=3</v>
      </c>
      <c r="N237" s="21"/>
    </row>
    <row r="238" spans="2:14" ht="18.45" hidden="1" outlineLevel="2">
      <c r="B238" s="60">
        <v>9</v>
      </c>
      <c r="C238" s="63">
        <v>5</v>
      </c>
      <c r="D238" s="63">
        <v>3</v>
      </c>
      <c r="E238" s="63">
        <v>8</v>
      </c>
      <c r="F238" s="63">
        <v>25</v>
      </c>
      <c r="G238" s="63">
        <v>6.5</v>
      </c>
      <c r="H238" s="101">
        <v>2</v>
      </c>
      <c r="I238" s="63"/>
      <c r="J238" s="163">
        <v>1</v>
      </c>
      <c r="K238" s="61">
        <f t="shared" si="18"/>
        <v>0</v>
      </c>
      <c r="L238" s="102">
        <f t="shared" si="19"/>
        <v>3</v>
      </c>
      <c r="M238" s="83" t="str">
        <f t="shared" si="17"/>
        <v>2&lt;x&lt;=3</v>
      </c>
      <c r="N238" s="21"/>
    </row>
    <row r="239" spans="2:14" ht="18.45" hidden="1" outlineLevel="2">
      <c r="B239" s="60">
        <v>79</v>
      </c>
      <c r="C239" s="63">
        <v>8</v>
      </c>
      <c r="D239" s="63">
        <v>4</v>
      </c>
      <c r="E239" s="63">
        <v>4</v>
      </c>
      <c r="F239" s="63">
        <v>6</v>
      </c>
      <c r="G239" s="63">
        <v>9</v>
      </c>
      <c r="H239" s="101">
        <v>6</v>
      </c>
      <c r="I239" s="63">
        <v>3</v>
      </c>
      <c r="J239" s="163">
        <v>1</v>
      </c>
      <c r="K239" s="61">
        <f t="shared" si="18"/>
        <v>0</v>
      </c>
      <c r="L239" s="102">
        <f t="shared" si="19"/>
        <v>3</v>
      </c>
      <c r="M239" s="83" t="str">
        <f t="shared" si="17"/>
        <v>2&lt;x&lt;=3</v>
      </c>
      <c r="N239" s="21"/>
    </row>
    <row r="240" spans="2:14" ht="18.45" hidden="1" outlineLevel="2">
      <c r="B240" s="60">
        <v>203</v>
      </c>
      <c r="C240" s="63">
        <v>9</v>
      </c>
      <c r="D240" s="63">
        <v>3.5</v>
      </c>
      <c r="E240" s="63">
        <v>3</v>
      </c>
      <c r="F240" s="63">
        <v>4</v>
      </c>
      <c r="G240" s="63">
        <v>8</v>
      </c>
      <c r="H240" s="101">
        <v>3</v>
      </c>
      <c r="I240" s="63"/>
      <c r="J240" s="163">
        <v>1</v>
      </c>
      <c r="K240" s="61">
        <f t="shared" ref="K240:K257" si="20">IF(H240=1,1,0)</f>
        <v>0</v>
      </c>
      <c r="L240" s="102">
        <f t="shared" ref="L240:L257" si="21">IF($H240&lt;=5,VLOOKUP($B240,$B$7:$G$313,$H240+1,FALSE),$I240)</f>
        <v>3</v>
      </c>
      <c r="M240" s="83" t="str">
        <f t="shared" si="17"/>
        <v>2&lt;x&lt;=3</v>
      </c>
      <c r="N240" s="21"/>
    </row>
    <row r="241" spans="2:14" ht="18.45" hidden="1" outlineLevel="2">
      <c r="B241" s="60">
        <v>145</v>
      </c>
      <c r="C241" s="63">
        <v>6.5</v>
      </c>
      <c r="D241" s="63">
        <v>12</v>
      </c>
      <c r="E241" s="63">
        <v>3</v>
      </c>
      <c r="F241" s="63">
        <v>8</v>
      </c>
      <c r="G241" s="63">
        <v>33</v>
      </c>
      <c r="H241" s="101">
        <v>3</v>
      </c>
      <c r="I241" s="63"/>
      <c r="J241" s="163">
        <v>1</v>
      </c>
      <c r="K241" s="61">
        <f t="shared" si="20"/>
        <v>0</v>
      </c>
      <c r="L241" s="102">
        <f t="shared" si="21"/>
        <v>3</v>
      </c>
      <c r="M241" s="83" t="str">
        <f t="shared" si="17"/>
        <v>2&lt;x&lt;=3</v>
      </c>
      <c r="N241" s="21"/>
    </row>
    <row r="242" spans="2:14" ht="18.45" hidden="1" outlineLevel="2">
      <c r="B242" s="60">
        <v>208</v>
      </c>
      <c r="C242" s="63">
        <v>12</v>
      </c>
      <c r="D242" s="63">
        <v>4</v>
      </c>
      <c r="E242" s="63">
        <v>25</v>
      </c>
      <c r="F242" s="63">
        <v>3</v>
      </c>
      <c r="G242" s="63">
        <v>12</v>
      </c>
      <c r="H242" s="101">
        <v>4</v>
      </c>
      <c r="I242" s="63"/>
      <c r="J242" s="163">
        <v>1</v>
      </c>
      <c r="K242" s="61">
        <f t="shared" si="20"/>
        <v>0</v>
      </c>
      <c r="L242" s="102">
        <f t="shared" si="21"/>
        <v>3</v>
      </c>
      <c r="M242" s="83" t="str">
        <f t="shared" si="17"/>
        <v>2&lt;x&lt;=3</v>
      </c>
      <c r="N242" s="21"/>
    </row>
    <row r="243" spans="2:14" ht="18.45" hidden="1" outlineLevel="2">
      <c r="B243" s="60">
        <v>102</v>
      </c>
      <c r="C243" s="63">
        <v>5</v>
      </c>
      <c r="D243" s="63">
        <v>9</v>
      </c>
      <c r="E243" s="63">
        <v>3</v>
      </c>
      <c r="F243" s="63">
        <v>12</v>
      </c>
      <c r="G243" s="63">
        <v>5</v>
      </c>
      <c r="H243" s="101">
        <v>3</v>
      </c>
      <c r="I243" s="63"/>
      <c r="J243" s="163">
        <v>1</v>
      </c>
      <c r="K243" s="61">
        <f t="shared" si="20"/>
        <v>0</v>
      </c>
      <c r="L243" s="102">
        <f t="shared" si="21"/>
        <v>3</v>
      </c>
      <c r="M243" s="83" t="str">
        <f t="shared" si="17"/>
        <v>2&lt;x&lt;=3</v>
      </c>
      <c r="N243" s="21"/>
    </row>
    <row r="244" spans="2:14" ht="18.45" hidden="1" outlineLevel="2">
      <c r="B244" s="60">
        <v>204</v>
      </c>
      <c r="C244" s="63">
        <v>12</v>
      </c>
      <c r="D244" s="63">
        <v>4</v>
      </c>
      <c r="E244" s="63">
        <v>25</v>
      </c>
      <c r="F244" s="63">
        <v>3</v>
      </c>
      <c r="G244" s="63">
        <v>12</v>
      </c>
      <c r="H244" s="101">
        <v>4</v>
      </c>
      <c r="I244" s="63"/>
      <c r="J244" s="163">
        <v>1</v>
      </c>
      <c r="K244" s="61">
        <f t="shared" si="20"/>
        <v>0</v>
      </c>
      <c r="L244" s="102">
        <f t="shared" si="21"/>
        <v>3</v>
      </c>
      <c r="M244" s="83" t="str">
        <f t="shared" si="17"/>
        <v>2&lt;x&lt;=3</v>
      </c>
      <c r="N244" s="21"/>
    </row>
    <row r="245" spans="2:14" ht="18.45" hidden="1" outlineLevel="2">
      <c r="B245" s="60">
        <v>267</v>
      </c>
      <c r="C245" s="63">
        <v>22</v>
      </c>
      <c r="D245" s="63">
        <v>33</v>
      </c>
      <c r="E245" s="63">
        <v>28</v>
      </c>
      <c r="F245" s="63">
        <v>6</v>
      </c>
      <c r="G245" s="63">
        <v>8</v>
      </c>
      <c r="H245" s="101">
        <v>6</v>
      </c>
      <c r="I245" s="63">
        <v>3</v>
      </c>
      <c r="J245" s="163">
        <v>1</v>
      </c>
      <c r="K245" s="61">
        <f t="shared" si="20"/>
        <v>0</v>
      </c>
      <c r="L245" s="102">
        <f t="shared" si="21"/>
        <v>3</v>
      </c>
      <c r="M245" s="83" t="str">
        <f t="shared" si="17"/>
        <v>2&lt;x&lt;=3</v>
      </c>
      <c r="N245" s="21"/>
    </row>
    <row r="246" spans="2:14" ht="18.45" hidden="1" outlineLevel="2">
      <c r="B246" s="60">
        <v>129</v>
      </c>
      <c r="C246" s="63">
        <v>6</v>
      </c>
      <c r="D246" s="63">
        <v>12</v>
      </c>
      <c r="E246" s="63">
        <v>16</v>
      </c>
      <c r="F246" s="63">
        <v>3</v>
      </c>
      <c r="G246" s="63">
        <v>7</v>
      </c>
      <c r="H246" s="101">
        <v>4</v>
      </c>
      <c r="I246" s="63"/>
      <c r="J246" s="163">
        <v>1</v>
      </c>
      <c r="K246" s="61">
        <f t="shared" si="20"/>
        <v>0</v>
      </c>
      <c r="L246" s="102">
        <f t="shared" si="21"/>
        <v>3</v>
      </c>
      <c r="M246" s="83" t="str">
        <f t="shared" si="17"/>
        <v>2&lt;x&lt;=3</v>
      </c>
      <c r="N246" s="21"/>
    </row>
    <row r="247" spans="2:14" ht="18.45" hidden="1" outlineLevel="2">
      <c r="B247" s="60">
        <v>256</v>
      </c>
      <c r="C247" s="63">
        <v>4</v>
      </c>
      <c r="D247" s="63">
        <v>3</v>
      </c>
      <c r="E247" s="63">
        <v>9</v>
      </c>
      <c r="F247" s="63">
        <v>25</v>
      </c>
      <c r="G247" s="63">
        <v>25</v>
      </c>
      <c r="H247" s="101">
        <v>2</v>
      </c>
      <c r="I247" s="63"/>
      <c r="J247" s="163">
        <v>1</v>
      </c>
      <c r="K247" s="61">
        <f t="shared" si="20"/>
        <v>0</v>
      </c>
      <c r="L247" s="102">
        <f t="shared" si="21"/>
        <v>3</v>
      </c>
      <c r="M247" s="83" t="str">
        <f t="shared" si="17"/>
        <v>2&lt;x&lt;=3</v>
      </c>
      <c r="N247" s="21"/>
    </row>
    <row r="248" spans="2:14" ht="18.45" hidden="1" outlineLevel="2">
      <c r="B248" s="60">
        <v>199</v>
      </c>
      <c r="C248" s="63">
        <v>4</v>
      </c>
      <c r="D248" s="63">
        <v>3.5</v>
      </c>
      <c r="E248" s="63">
        <v>10</v>
      </c>
      <c r="F248" s="63">
        <v>16</v>
      </c>
      <c r="G248" s="63">
        <v>3</v>
      </c>
      <c r="H248" s="101">
        <v>5</v>
      </c>
      <c r="I248" s="63"/>
      <c r="J248" s="163">
        <v>1</v>
      </c>
      <c r="K248" s="61">
        <f t="shared" si="20"/>
        <v>0</v>
      </c>
      <c r="L248" s="102">
        <f t="shared" si="21"/>
        <v>3</v>
      </c>
      <c r="M248" s="83" t="str">
        <f t="shared" si="17"/>
        <v>2&lt;x&lt;=3</v>
      </c>
      <c r="N248" s="21"/>
    </row>
    <row r="249" spans="2:14" ht="18.45" hidden="1" outlineLevel="2">
      <c r="B249" s="60">
        <v>207</v>
      </c>
      <c r="C249" s="63">
        <v>9</v>
      </c>
      <c r="D249" s="63">
        <v>3.5</v>
      </c>
      <c r="E249" s="63">
        <v>3</v>
      </c>
      <c r="F249" s="63">
        <v>4</v>
      </c>
      <c r="G249" s="63">
        <v>8</v>
      </c>
      <c r="H249" s="101">
        <v>3</v>
      </c>
      <c r="I249" s="63"/>
      <c r="J249" s="163">
        <v>1</v>
      </c>
      <c r="K249" s="61">
        <f t="shared" si="20"/>
        <v>0</v>
      </c>
      <c r="L249" s="102">
        <f t="shared" si="21"/>
        <v>3</v>
      </c>
      <c r="M249" s="83" t="str">
        <f t="shared" si="17"/>
        <v>2&lt;x&lt;=3</v>
      </c>
      <c r="N249" s="21"/>
    </row>
    <row r="250" spans="2:14" ht="18.45" hidden="1" outlineLevel="2">
      <c r="B250" s="60">
        <v>254</v>
      </c>
      <c r="C250" s="63">
        <v>4.5</v>
      </c>
      <c r="D250" s="63">
        <v>6.5</v>
      </c>
      <c r="E250" s="63">
        <v>3</v>
      </c>
      <c r="F250" s="63">
        <v>3.3333333333333335</v>
      </c>
      <c r="G250" s="63">
        <v>8</v>
      </c>
      <c r="H250" s="101">
        <v>3</v>
      </c>
      <c r="I250" s="63"/>
      <c r="J250" s="163">
        <v>1</v>
      </c>
      <c r="K250" s="61">
        <f t="shared" si="20"/>
        <v>0</v>
      </c>
      <c r="L250" s="102">
        <f t="shared" si="21"/>
        <v>3</v>
      </c>
      <c r="M250" s="83" t="str">
        <f t="shared" si="17"/>
        <v>2&lt;x&lt;=3</v>
      </c>
      <c r="N250" s="21"/>
    </row>
    <row r="251" spans="2:14" ht="18.45" hidden="1" outlineLevel="2">
      <c r="B251" s="60">
        <v>47</v>
      </c>
      <c r="C251" s="63">
        <v>11</v>
      </c>
      <c r="D251" s="63">
        <v>3</v>
      </c>
      <c r="E251" s="63">
        <v>8</v>
      </c>
      <c r="F251" s="63">
        <v>4</v>
      </c>
      <c r="G251" s="63">
        <v>5</v>
      </c>
      <c r="H251" s="101">
        <v>2</v>
      </c>
      <c r="I251" s="63"/>
      <c r="J251" s="163">
        <v>1</v>
      </c>
      <c r="K251" s="61">
        <f t="shared" si="20"/>
        <v>0</v>
      </c>
      <c r="L251" s="102">
        <f t="shared" si="21"/>
        <v>3</v>
      </c>
      <c r="M251" s="83" t="str">
        <f t="shared" si="17"/>
        <v>2&lt;x&lt;=3</v>
      </c>
      <c r="N251" s="21"/>
    </row>
    <row r="252" spans="2:14" ht="18.45" hidden="1" outlineLevel="2">
      <c r="B252" s="60">
        <v>148</v>
      </c>
      <c r="C252" s="63">
        <v>3</v>
      </c>
      <c r="D252" s="63">
        <v>3.3333333333333335</v>
      </c>
      <c r="E252" s="63">
        <v>6</v>
      </c>
      <c r="F252" s="63">
        <v>6.5</v>
      </c>
      <c r="G252" s="63">
        <v>4</v>
      </c>
      <c r="H252" s="101">
        <v>1</v>
      </c>
      <c r="I252" s="63"/>
      <c r="J252" s="163">
        <v>1</v>
      </c>
      <c r="K252" s="61">
        <f t="shared" si="20"/>
        <v>1</v>
      </c>
      <c r="L252" s="102">
        <f t="shared" si="21"/>
        <v>3</v>
      </c>
      <c r="M252" s="83" t="str">
        <f t="shared" si="17"/>
        <v>2&lt;x&lt;=3</v>
      </c>
      <c r="N252" s="21"/>
    </row>
    <row r="253" spans="2:14" ht="18.45" hidden="1" outlineLevel="2">
      <c r="B253" s="60">
        <v>109</v>
      </c>
      <c r="C253" s="63">
        <v>3</v>
      </c>
      <c r="D253" s="63">
        <v>5</v>
      </c>
      <c r="E253" s="63">
        <v>4</v>
      </c>
      <c r="F253" s="63">
        <v>7</v>
      </c>
      <c r="G253" s="63">
        <v>14</v>
      </c>
      <c r="H253" s="101">
        <v>1</v>
      </c>
      <c r="I253" s="63"/>
      <c r="J253" s="163">
        <v>1</v>
      </c>
      <c r="K253" s="61">
        <f t="shared" si="20"/>
        <v>1</v>
      </c>
      <c r="L253" s="102">
        <f t="shared" si="21"/>
        <v>3</v>
      </c>
      <c r="M253" s="83" t="str">
        <f t="shared" si="17"/>
        <v>2&lt;x&lt;=3</v>
      </c>
      <c r="N253" s="21"/>
    </row>
    <row r="254" spans="2:14" ht="18.45" hidden="1" outlineLevel="2">
      <c r="B254" s="60">
        <v>44</v>
      </c>
      <c r="C254" s="63">
        <v>3</v>
      </c>
      <c r="D254" s="63">
        <v>18</v>
      </c>
      <c r="E254" s="63">
        <v>6.5</v>
      </c>
      <c r="F254" s="63">
        <v>7</v>
      </c>
      <c r="G254" s="63">
        <v>5</v>
      </c>
      <c r="H254" s="101">
        <v>1</v>
      </c>
      <c r="I254" s="63"/>
      <c r="J254" s="163">
        <v>1</v>
      </c>
      <c r="K254" s="61">
        <f t="shared" si="20"/>
        <v>1</v>
      </c>
      <c r="L254" s="102">
        <f t="shared" si="21"/>
        <v>3</v>
      </c>
      <c r="M254" s="83" t="str">
        <f t="shared" si="17"/>
        <v>2&lt;x&lt;=3</v>
      </c>
      <c r="N254" s="21"/>
    </row>
    <row r="255" spans="2:14" ht="18.45" hidden="1" outlineLevel="2">
      <c r="B255" s="60">
        <v>154</v>
      </c>
      <c r="C255" s="63">
        <v>3</v>
      </c>
      <c r="D255" s="63">
        <v>5.5</v>
      </c>
      <c r="E255" s="63">
        <v>4</v>
      </c>
      <c r="F255" s="63">
        <v>20</v>
      </c>
      <c r="G255" s="63">
        <v>7</v>
      </c>
      <c r="H255" s="101">
        <v>1</v>
      </c>
      <c r="I255" s="63"/>
      <c r="J255" s="163">
        <v>1</v>
      </c>
      <c r="K255" s="61">
        <f t="shared" si="20"/>
        <v>1</v>
      </c>
      <c r="L255" s="102">
        <f t="shared" si="21"/>
        <v>3</v>
      </c>
      <c r="M255" s="83" t="str">
        <f t="shared" si="17"/>
        <v>2&lt;x&lt;=3</v>
      </c>
      <c r="N255" s="21"/>
    </row>
    <row r="256" spans="2:14" ht="18.45" hidden="1" outlineLevel="2">
      <c r="B256" s="60">
        <v>227</v>
      </c>
      <c r="C256" s="63">
        <v>3</v>
      </c>
      <c r="D256" s="63">
        <v>6</v>
      </c>
      <c r="E256" s="63">
        <v>10</v>
      </c>
      <c r="F256" s="63">
        <v>6</v>
      </c>
      <c r="G256" s="63">
        <v>8</v>
      </c>
      <c r="H256" s="101">
        <v>1</v>
      </c>
      <c r="I256" s="63"/>
      <c r="J256" s="163">
        <v>1</v>
      </c>
      <c r="K256" s="61">
        <f t="shared" si="20"/>
        <v>1</v>
      </c>
      <c r="L256" s="102">
        <f t="shared" si="21"/>
        <v>3</v>
      </c>
      <c r="M256" s="83" t="str">
        <f t="shared" si="17"/>
        <v>2&lt;x&lt;=3</v>
      </c>
      <c r="N256" s="21"/>
    </row>
    <row r="257" spans="2:14" ht="18.45" hidden="1" outlineLevel="2">
      <c r="B257" s="60">
        <v>16</v>
      </c>
      <c r="C257" s="63">
        <v>3</v>
      </c>
      <c r="D257" s="63">
        <v>14</v>
      </c>
      <c r="E257" s="63">
        <v>8</v>
      </c>
      <c r="F257" s="63">
        <v>4</v>
      </c>
      <c r="G257" s="63">
        <v>10</v>
      </c>
      <c r="H257" s="101">
        <v>1</v>
      </c>
      <c r="I257" s="63"/>
      <c r="J257" s="163">
        <v>1</v>
      </c>
      <c r="K257" s="61">
        <f t="shared" si="20"/>
        <v>1</v>
      </c>
      <c r="L257" s="102">
        <f t="shared" si="21"/>
        <v>3</v>
      </c>
      <c r="M257" s="83" t="str">
        <f t="shared" si="17"/>
        <v>2&lt;x&lt;=3</v>
      </c>
      <c r="N257" s="21"/>
    </row>
    <row r="258" spans="2:14" ht="18.45" outlineLevel="1" collapsed="1">
      <c r="B258" s="60"/>
      <c r="C258" s="63"/>
      <c r="D258" s="63"/>
      <c r="E258" s="63"/>
      <c r="F258" s="63"/>
      <c r="G258" s="63"/>
      <c r="H258" s="101"/>
      <c r="I258" s="63"/>
      <c r="J258" s="163">
        <f>SUBTOTAL(9,J176:J257)</f>
        <v>82</v>
      </c>
      <c r="K258" s="61">
        <f>SUBTOTAL(9,K176:K257)</f>
        <v>25</v>
      </c>
      <c r="L258" s="102"/>
      <c r="M258" s="103" t="s">
        <v>122</v>
      </c>
      <c r="N258" s="48">
        <f>Table14[[#This Row],[Win/
wins]]/Table14[[#This Row],[Number of races]]</f>
        <v>0.3048780487804878</v>
      </c>
    </row>
    <row r="259" spans="2:14" ht="18.45" hidden="1" outlineLevel="2">
      <c r="B259" s="60">
        <v>266</v>
      </c>
      <c r="C259" s="63">
        <v>16</v>
      </c>
      <c r="D259" s="63">
        <v>10</v>
      </c>
      <c r="E259" s="63">
        <v>11</v>
      </c>
      <c r="F259" s="63">
        <v>14</v>
      </c>
      <c r="G259" s="63">
        <v>3.3333333333333335</v>
      </c>
      <c r="H259" s="101">
        <v>5</v>
      </c>
      <c r="I259" s="63"/>
      <c r="J259" s="163">
        <v>1</v>
      </c>
      <c r="K259" s="61">
        <f t="shared" ref="K259:K295" si="22">IF(H259=1,1,0)</f>
        <v>0</v>
      </c>
      <c r="L259" s="102">
        <f t="shared" ref="L259:L295" si="23">IF($H259&lt;=5,VLOOKUP($B259,$B$7:$G$313,$H259+1,FALSE),$I259)</f>
        <v>3.3333333333333335</v>
      </c>
      <c r="M259" s="83" t="str">
        <f t="shared" si="17"/>
        <v>3&lt;x&lt;=4</v>
      </c>
      <c r="N259" s="21"/>
    </row>
    <row r="260" spans="2:14" ht="18.45" hidden="1" outlineLevel="2">
      <c r="B260" s="60">
        <v>62</v>
      </c>
      <c r="C260" s="63">
        <v>6.5</v>
      </c>
      <c r="D260" s="63">
        <v>3.3333333333333335</v>
      </c>
      <c r="E260" s="63">
        <v>8</v>
      </c>
      <c r="F260" s="63">
        <v>7.5</v>
      </c>
      <c r="G260" s="63">
        <v>40</v>
      </c>
      <c r="H260" s="101">
        <v>2</v>
      </c>
      <c r="I260" s="63"/>
      <c r="J260" s="163">
        <v>1</v>
      </c>
      <c r="K260" s="61">
        <f t="shared" si="22"/>
        <v>0</v>
      </c>
      <c r="L260" s="102">
        <f t="shared" si="23"/>
        <v>3.3333333333333335</v>
      </c>
      <c r="M260" s="83" t="str">
        <f t="shared" si="17"/>
        <v>3&lt;x&lt;=4</v>
      </c>
      <c r="N260" s="21"/>
    </row>
    <row r="261" spans="2:14" ht="18.45" hidden="1" outlineLevel="2">
      <c r="B261" s="60">
        <v>63</v>
      </c>
      <c r="C261" s="63">
        <v>3.3333333333333335</v>
      </c>
      <c r="D261" s="63">
        <v>4</v>
      </c>
      <c r="E261" s="63">
        <v>7</v>
      </c>
      <c r="F261" s="63">
        <v>3.5</v>
      </c>
      <c r="G261" s="63">
        <v>5</v>
      </c>
      <c r="H261" s="101">
        <v>1</v>
      </c>
      <c r="I261" s="63"/>
      <c r="J261" s="163">
        <v>1</v>
      </c>
      <c r="K261" s="61">
        <f t="shared" si="22"/>
        <v>1</v>
      </c>
      <c r="L261" s="102">
        <f t="shared" si="23"/>
        <v>3.3333333333333335</v>
      </c>
      <c r="M261" s="83" t="str">
        <f t="shared" si="17"/>
        <v>3&lt;x&lt;=4</v>
      </c>
      <c r="N261" s="21"/>
    </row>
    <row r="262" spans="2:14" ht="18.45" hidden="1" outlineLevel="2">
      <c r="B262" s="60">
        <v>296</v>
      </c>
      <c r="C262" s="63">
        <v>16</v>
      </c>
      <c r="D262" s="63">
        <v>20</v>
      </c>
      <c r="E262" s="63">
        <v>16</v>
      </c>
      <c r="F262" s="63">
        <v>9</v>
      </c>
      <c r="G262" s="63">
        <v>10</v>
      </c>
      <c r="H262" s="101">
        <v>9</v>
      </c>
      <c r="I262" s="63">
        <v>3.5</v>
      </c>
      <c r="J262" s="163">
        <v>1</v>
      </c>
      <c r="K262" s="61">
        <f t="shared" si="22"/>
        <v>0</v>
      </c>
      <c r="L262" s="102">
        <f t="shared" si="23"/>
        <v>3.5</v>
      </c>
      <c r="M262" s="83" t="str">
        <f t="shared" si="17"/>
        <v>3&lt;x&lt;=4</v>
      </c>
      <c r="N262" s="21"/>
    </row>
    <row r="263" spans="2:14" ht="18.45" hidden="1" outlineLevel="2">
      <c r="B263" s="60">
        <v>239</v>
      </c>
      <c r="C263" s="63">
        <v>4.5</v>
      </c>
      <c r="D263" s="63">
        <v>16</v>
      </c>
      <c r="E263" s="63">
        <v>8</v>
      </c>
      <c r="F263" s="63">
        <v>7</v>
      </c>
      <c r="G263" s="63">
        <v>8</v>
      </c>
      <c r="H263" s="101">
        <v>7</v>
      </c>
      <c r="I263" s="63">
        <v>3.5</v>
      </c>
      <c r="J263" s="163">
        <v>1</v>
      </c>
      <c r="K263" s="61">
        <f t="shared" si="22"/>
        <v>0</v>
      </c>
      <c r="L263" s="102">
        <f t="shared" si="23"/>
        <v>3.5</v>
      </c>
      <c r="M263" s="83" t="str">
        <f t="shared" si="17"/>
        <v>3&lt;x&lt;=4</v>
      </c>
      <c r="N263" s="21"/>
    </row>
    <row r="264" spans="2:14" ht="18.45" hidden="1" outlineLevel="2">
      <c r="B264" s="60">
        <v>65</v>
      </c>
      <c r="C264" s="63">
        <v>8</v>
      </c>
      <c r="D264" s="63">
        <v>4</v>
      </c>
      <c r="E264" s="63">
        <v>4</v>
      </c>
      <c r="F264" s="63">
        <v>25</v>
      </c>
      <c r="G264" s="63">
        <v>3.5</v>
      </c>
      <c r="H264" s="101">
        <v>5</v>
      </c>
      <c r="I264" s="63"/>
      <c r="J264" s="163">
        <v>1</v>
      </c>
      <c r="K264" s="61">
        <f t="shared" si="22"/>
        <v>0</v>
      </c>
      <c r="L264" s="102">
        <f t="shared" si="23"/>
        <v>3.5</v>
      </c>
      <c r="M264" s="83" t="str">
        <f t="shared" si="17"/>
        <v>3&lt;x&lt;=4</v>
      </c>
      <c r="N264" s="21"/>
    </row>
    <row r="265" spans="2:14" ht="18.45" hidden="1" outlineLevel="2">
      <c r="B265" s="60">
        <v>212</v>
      </c>
      <c r="C265" s="63">
        <v>4.5</v>
      </c>
      <c r="D265" s="63">
        <v>6</v>
      </c>
      <c r="E265" s="63">
        <v>12</v>
      </c>
      <c r="F265" s="63">
        <v>5</v>
      </c>
      <c r="G265" s="63">
        <v>3.5</v>
      </c>
      <c r="H265" s="101">
        <v>5</v>
      </c>
      <c r="I265" s="63"/>
      <c r="J265" s="163">
        <v>1</v>
      </c>
      <c r="K265" s="61">
        <f t="shared" si="22"/>
        <v>0</v>
      </c>
      <c r="L265" s="102">
        <f t="shared" si="23"/>
        <v>3.5</v>
      </c>
      <c r="M265" s="83" t="str">
        <f t="shared" si="17"/>
        <v>3&lt;x&lt;=4</v>
      </c>
      <c r="N265" s="21"/>
    </row>
    <row r="266" spans="2:14" ht="18.45" hidden="1" outlineLevel="2">
      <c r="B266" s="60">
        <v>287</v>
      </c>
      <c r="C266" s="63">
        <v>16</v>
      </c>
      <c r="D266" s="63">
        <v>4</v>
      </c>
      <c r="E266" s="63">
        <v>3.5</v>
      </c>
      <c r="F266" s="63">
        <v>6</v>
      </c>
      <c r="G266" s="63">
        <v>5.5</v>
      </c>
      <c r="H266" s="101">
        <v>3</v>
      </c>
      <c r="I266" s="63"/>
      <c r="J266" s="163">
        <v>1</v>
      </c>
      <c r="K266" s="61">
        <f t="shared" si="22"/>
        <v>0</v>
      </c>
      <c r="L266" s="102">
        <f t="shared" si="23"/>
        <v>3.5</v>
      </c>
      <c r="M266" s="83" t="str">
        <f t="shared" si="17"/>
        <v>3&lt;x&lt;=4</v>
      </c>
      <c r="N266" s="21"/>
    </row>
    <row r="267" spans="2:14" ht="18.45" hidden="1" outlineLevel="2">
      <c r="B267" s="60">
        <v>118</v>
      </c>
      <c r="C267" s="63">
        <v>5</v>
      </c>
      <c r="D267" s="63">
        <v>8</v>
      </c>
      <c r="E267" s="63">
        <v>25</v>
      </c>
      <c r="F267" s="63">
        <v>20</v>
      </c>
      <c r="G267" s="63">
        <v>5</v>
      </c>
      <c r="H267" s="101">
        <v>6</v>
      </c>
      <c r="I267" s="63">
        <v>3.5</v>
      </c>
      <c r="J267" s="163">
        <v>1</v>
      </c>
      <c r="K267" s="61">
        <f t="shared" si="22"/>
        <v>0</v>
      </c>
      <c r="L267" s="102">
        <f t="shared" si="23"/>
        <v>3.5</v>
      </c>
      <c r="M267" s="83" t="str">
        <f t="shared" si="17"/>
        <v>3&lt;x&lt;=4</v>
      </c>
      <c r="N267" s="21"/>
    </row>
    <row r="268" spans="2:14" ht="18.45" hidden="1" outlineLevel="2">
      <c r="B268" s="60">
        <v>206</v>
      </c>
      <c r="C268" s="63">
        <v>5</v>
      </c>
      <c r="D268" s="63">
        <v>6</v>
      </c>
      <c r="E268" s="63">
        <v>3.5</v>
      </c>
      <c r="F268" s="63">
        <v>16</v>
      </c>
      <c r="G268" s="63">
        <v>33</v>
      </c>
      <c r="H268" s="101">
        <v>3</v>
      </c>
      <c r="I268" s="63"/>
      <c r="J268" s="163">
        <v>1</v>
      </c>
      <c r="K268" s="61">
        <f t="shared" si="22"/>
        <v>0</v>
      </c>
      <c r="L268" s="102">
        <f t="shared" si="23"/>
        <v>3.5</v>
      </c>
      <c r="M268" s="83" t="str">
        <f t="shared" si="17"/>
        <v>3&lt;x&lt;=4</v>
      </c>
      <c r="N268" s="21"/>
    </row>
    <row r="269" spans="2:14" ht="18.45" hidden="1" outlineLevel="2">
      <c r="B269" s="60">
        <v>110</v>
      </c>
      <c r="C269" s="63">
        <v>12</v>
      </c>
      <c r="D269" s="63">
        <v>16</v>
      </c>
      <c r="E269" s="63">
        <v>8</v>
      </c>
      <c r="F269" s="63">
        <v>3.5</v>
      </c>
      <c r="G269" s="63">
        <v>4.5</v>
      </c>
      <c r="H269" s="101">
        <v>4</v>
      </c>
      <c r="I269" s="63"/>
      <c r="J269" s="163">
        <v>1</v>
      </c>
      <c r="K269" s="61">
        <f t="shared" si="22"/>
        <v>0</v>
      </c>
      <c r="L269" s="102">
        <f t="shared" si="23"/>
        <v>3.5</v>
      </c>
      <c r="M269" s="83" t="str">
        <f t="shared" ref="M269:M313" si="24">IF(L269=0,"0",IF(L269&lt;=1,"0&lt;x&lt;=1",IF(L269&lt;=2,"1&lt;x&lt;=2",IF(L269&lt;=3,"2&lt;x&lt;=3",IF(L269&lt;=4,"3&lt;x&lt;=4",IF(L269&lt;=5,"4&lt;x&lt;=5",IF(L269&lt;=6,"5&lt;x&lt;=6","x&gt;6")))))))</f>
        <v>3&lt;x&lt;=4</v>
      </c>
      <c r="N269" s="21"/>
    </row>
    <row r="270" spans="2:14" ht="18.45" hidden="1" outlineLevel="2">
      <c r="B270" s="60">
        <v>202</v>
      </c>
      <c r="C270" s="63">
        <v>5</v>
      </c>
      <c r="D270" s="63">
        <v>6</v>
      </c>
      <c r="E270" s="63">
        <v>3.5</v>
      </c>
      <c r="F270" s="63">
        <v>16</v>
      </c>
      <c r="G270" s="63">
        <v>33</v>
      </c>
      <c r="H270" s="101">
        <v>3</v>
      </c>
      <c r="I270" s="63"/>
      <c r="J270" s="163">
        <v>1</v>
      </c>
      <c r="K270" s="61">
        <f t="shared" si="22"/>
        <v>0</v>
      </c>
      <c r="L270" s="102">
        <f t="shared" si="23"/>
        <v>3.5</v>
      </c>
      <c r="M270" s="83" t="str">
        <f t="shared" si="24"/>
        <v>3&lt;x&lt;=4</v>
      </c>
      <c r="N270" s="21"/>
    </row>
    <row r="271" spans="2:14" ht="18.45" hidden="1" outlineLevel="2">
      <c r="B271" s="60">
        <v>225</v>
      </c>
      <c r="C271" s="63">
        <v>12</v>
      </c>
      <c r="D271" s="63">
        <v>8</v>
      </c>
      <c r="E271" s="63">
        <v>10</v>
      </c>
      <c r="F271" s="63">
        <v>6</v>
      </c>
      <c r="G271" s="63">
        <v>3.5</v>
      </c>
      <c r="H271" s="101">
        <v>5</v>
      </c>
      <c r="I271" s="63"/>
      <c r="J271" s="163">
        <v>1</v>
      </c>
      <c r="K271" s="61">
        <f t="shared" si="22"/>
        <v>0</v>
      </c>
      <c r="L271" s="102">
        <f t="shared" si="23"/>
        <v>3.5</v>
      </c>
      <c r="M271" s="83" t="str">
        <f t="shared" si="24"/>
        <v>3&lt;x&lt;=4</v>
      </c>
      <c r="N271" s="21"/>
    </row>
    <row r="272" spans="2:14" ht="18.45" hidden="1" outlineLevel="2">
      <c r="B272" s="60">
        <v>224</v>
      </c>
      <c r="C272" s="63">
        <v>4</v>
      </c>
      <c r="D272" s="63">
        <v>5</v>
      </c>
      <c r="E272" s="63">
        <v>3.5</v>
      </c>
      <c r="F272" s="63">
        <v>14</v>
      </c>
      <c r="G272" s="63">
        <v>8</v>
      </c>
      <c r="H272" s="101">
        <v>3</v>
      </c>
      <c r="I272" s="63"/>
      <c r="J272" s="163">
        <v>1</v>
      </c>
      <c r="K272" s="61">
        <f t="shared" si="22"/>
        <v>0</v>
      </c>
      <c r="L272" s="102">
        <f t="shared" si="23"/>
        <v>3.5</v>
      </c>
      <c r="M272" s="83" t="str">
        <f t="shared" si="24"/>
        <v>3&lt;x&lt;=4</v>
      </c>
      <c r="N272" s="21"/>
    </row>
    <row r="273" spans="2:14" ht="18.45" hidden="1" outlineLevel="2">
      <c r="B273" s="60">
        <v>4</v>
      </c>
      <c r="C273" s="63">
        <v>25</v>
      </c>
      <c r="D273" s="63">
        <v>10</v>
      </c>
      <c r="E273" s="63">
        <v>18</v>
      </c>
      <c r="F273" s="63">
        <v>4</v>
      </c>
      <c r="G273" s="63">
        <v>7</v>
      </c>
      <c r="H273" s="101">
        <v>7</v>
      </c>
      <c r="I273" s="63">
        <v>3.5</v>
      </c>
      <c r="J273" s="163">
        <v>1</v>
      </c>
      <c r="K273" s="61">
        <f t="shared" si="22"/>
        <v>0</v>
      </c>
      <c r="L273" s="102">
        <f t="shared" si="23"/>
        <v>3.5</v>
      </c>
      <c r="M273" s="83" t="str">
        <f t="shared" si="24"/>
        <v>3&lt;x&lt;=4</v>
      </c>
      <c r="N273" s="21"/>
    </row>
    <row r="274" spans="2:14" ht="18.45" hidden="1" outlineLevel="2">
      <c r="B274" s="60">
        <v>279</v>
      </c>
      <c r="C274" s="63">
        <v>3.5</v>
      </c>
      <c r="D274" s="63">
        <v>10</v>
      </c>
      <c r="E274" s="63">
        <v>8</v>
      </c>
      <c r="F274" s="63">
        <v>9</v>
      </c>
      <c r="G274" s="63">
        <v>10</v>
      </c>
      <c r="H274" s="101">
        <v>1</v>
      </c>
      <c r="I274" s="63"/>
      <c r="J274" s="163">
        <v>1</v>
      </c>
      <c r="K274" s="61">
        <f t="shared" si="22"/>
        <v>1</v>
      </c>
      <c r="L274" s="102">
        <f t="shared" si="23"/>
        <v>3.5</v>
      </c>
      <c r="M274" s="83" t="str">
        <f t="shared" si="24"/>
        <v>3&lt;x&lt;=4</v>
      </c>
      <c r="N274" s="21"/>
    </row>
    <row r="275" spans="2:14" ht="18.45" hidden="1" outlineLevel="2">
      <c r="B275" s="60">
        <v>295</v>
      </c>
      <c r="C275" s="63">
        <v>3.5</v>
      </c>
      <c r="D275" s="63">
        <v>20</v>
      </c>
      <c r="E275" s="63">
        <v>8</v>
      </c>
      <c r="F275" s="63">
        <v>12</v>
      </c>
      <c r="G275" s="63">
        <v>4.5</v>
      </c>
      <c r="H275" s="101">
        <v>1</v>
      </c>
      <c r="I275" s="63"/>
      <c r="J275" s="163">
        <v>1</v>
      </c>
      <c r="K275" s="61">
        <f t="shared" si="22"/>
        <v>1</v>
      </c>
      <c r="L275" s="102">
        <f t="shared" si="23"/>
        <v>3.5</v>
      </c>
      <c r="M275" s="83" t="str">
        <f t="shared" si="24"/>
        <v>3&lt;x&lt;=4</v>
      </c>
      <c r="N275" s="21"/>
    </row>
    <row r="276" spans="2:14" ht="18.45" hidden="1" outlineLevel="2">
      <c r="B276" s="60">
        <v>264</v>
      </c>
      <c r="C276" s="63">
        <v>20</v>
      </c>
      <c r="D276" s="63">
        <v>12</v>
      </c>
      <c r="E276" s="63">
        <v>4</v>
      </c>
      <c r="F276" s="63">
        <v>5</v>
      </c>
      <c r="G276" s="63">
        <v>20</v>
      </c>
      <c r="H276" s="101">
        <v>3</v>
      </c>
      <c r="I276" s="63"/>
      <c r="J276" s="163">
        <v>1</v>
      </c>
      <c r="K276" s="61">
        <f t="shared" si="22"/>
        <v>0</v>
      </c>
      <c r="L276" s="102">
        <f t="shared" si="23"/>
        <v>4</v>
      </c>
      <c r="M276" s="83" t="str">
        <f t="shared" si="24"/>
        <v>3&lt;x&lt;=4</v>
      </c>
      <c r="N276" s="21"/>
    </row>
    <row r="277" spans="2:14" ht="18.45" hidden="1" outlineLevel="2">
      <c r="B277" s="60">
        <v>130</v>
      </c>
      <c r="C277" s="63">
        <v>20</v>
      </c>
      <c r="D277" s="63">
        <v>25</v>
      </c>
      <c r="E277" s="63">
        <v>9</v>
      </c>
      <c r="F277" s="63">
        <v>6</v>
      </c>
      <c r="G277" s="63">
        <v>4</v>
      </c>
      <c r="H277" s="101">
        <v>5</v>
      </c>
      <c r="I277" s="63"/>
      <c r="J277" s="163">
        <v>1</v>
      </c>
      <c r="K277" s="61">
        <f t="shared" si="22"/>
        <v>0</v>
      </c>
      <c r="L277" s="102">
        <f t="shared" si="23"/>
        <v>4</v>
      </c>
      <c r="M277" s="83" t="str">
        <f t="shared" si="24"/>
        <v>3&lt;x&lt;=4</v>
      </c>
      <c r="N277" s="21"/>
    </row>
    <row r="278" spans="2:14" ht="18.45" hidden="1" outlineLevel="2">
      <c r="B278" s="60">
        <v>298</v>
      </c>
      <c r="C278" s="63">
        <v>16</v>
      </c>
      <c r="D278" s="63">
        <v>6.5</v>
      </c>
      <c r="E278" s="63">
        <v>12</v>
      </c>
      <c r="F278" s="63">
        <v>12</v>
      </c>
      <c r="G278" s="63">
        <v>25</v>
      </c>
      <c r="H278" s="101">
        <v>8</v>
      </c>
      <c r="I278" s="63">
        <v>4</v>
      </c>
      <c r="J278" s="163">
        <v>1</v>
      </c>
      <c r="K278" s="61">
        <f t="shared" si="22"/>
        <v>0</v>
      </c>
      <c r="L278" s="102">
        <f t="shared" si="23"/>
        <v>4</v>
      </c>
      <c r="M278" s="83" t="str">
        <f t="shared" si="24"/>
        <v>3&lt;x&lt;=4</v>
      </c>
      <c r="N278" s="21"/>
    </row>
    <row r="279" spans="2:14" ht="18.45" hidden="1" outlineLevel="2">
      <c r="B279" s="60">
        <v>83</v>
      </c>
      <c r="C279" s="63">
        <v>7</v>
      </c>
      <c r="D279" s="63">
        <v>4</v>
      </c>
      <c r="E279" s="63">
        <v>6</v>
      </c>
      <c r="F279" s="63">
        <v>14</v>
      </c>
      <c r="G279" s="63">
        <v>16</v>
      </c>
      <c r="H279" s="101">
        <v>2</v>
      </c>
      <c r="I279" s="63"/>
      <c r="J279" s="163">
        <v>1</v>
      </c>
      <c r="K279" s="61">
        <f t="shared" si="22"/>
        <v>0</v>
      </c>
      <c r="L279" s="102">
        <f t="shared" si="23"/>
        <v>4</v>
      </c>
      <c r="M279" s="83" t="str">
        <f t="shared" si="24"/>
        <v>3&lt;x&lt;=4</v>
      </c>
      <c r="N279" s="21"/>
    </row>
    <row r="280" spans="2:14" ht="18.45" hidden="1" outlineLevel="2">
      <c r="B280" s="60">
        <v>147</v>
      </c>
      <c r="C280" s="63">
        <v>4.5</v>
      </c>
      <c r="D280" s="63">
        <v>10</v>
      </c>
      <c r="E280" s="63">
        <v>5</v>
      </c>
      <c r="F280" s="63">
        <v>66</v>
      </c>
      <c r="G280" s="63">
        <v>9</v>
      </c>
      <c r="H280" s="101">
        <v>6</v>
      </c>
      <c r="I280" s="63">
        <v>4</v>
      </c>
      <c r="J280" s="163">
        <v>1</v>
      </c>
      <c r="K280" s="61">
        <f t="shared" si="22"/>
        <v>0</v>
      </c>
      <c r="L280" s="102">
        <f t="shared" si="23"/>
        <v>4</v>
      </c>
      <c r="M280" s="83" t="str">
        <f t="shared" si="24"/>
        <v>3&lt;x&lt;=4</v>
      </c>
      <c r="N280" s="21"/>
    </row>
    <row r="281" spans="2:14" ht="18.45" hidden="1" outlineLevel="2">
      <c r="B281" s="60">
        <v>179</v>
      </c>
      <c r="C281" s="63">
        <v>3.5</v>
      </c>
      <c r="D281" s="63">
        <v>4</v>
      </c>
      <c r="E281" s="63">
        <v>8</v>
      </c>
      <c r="F281" s="63">
        <v>12</v>
      </c>
      <c r="G281" s="63">
        <v>12</v>
      </c>
      <c r="H281" s="101">
        <v>2</v>
      </c>
      <c r="I281" s="63"/>
      <c r="J281" s="163">
        <v>1</v>
      </c>
      <c r="K281" s="61">
        <f t="shared" si="22"/>
        <v>0</v>
      </c>
      <c r="L281" s="102">
        <f t="shared" si="23"/>
        <v>4</v>
      </c>
      <c r="M281" s="83" t="str">
        <f t="shared" si="24"/>
        <v>3&lt;x&lt;=4</v>
      </c>
      <c r="N281" s="21"/>
    </row>
    <row r="282" spans="2:14" ht="18.45" hidden="1" outlineLevel="2">
      <c r="B282" s="60">
        <v>189</v>
      </c>
      <c r="C282" s="63">
        <v>6</v>
      </c>
      <c r="D282" s="63">
        <v>4</v>
      </c>
      <c r="E282" s="63">
        <v>19</v>
      </c>
      <c r="F282" s="63">
        <v>10</v>
      </c>
      <c r="G282" s="63">
        <v>5</v>
      </c>
      <c r="H282" s="101">
        <v>2</v>
      </c>
      <c r="I282" s="63"/>
      <c r="J282" s="163">
        <v>1</v>
      </c>
      <c r="K282" s="61">
        <f t="shared" si="22"/>
        <v>0</v>
      </c>
      <c r="L282" s="102">
        <f t="shared" si="23"/>
        <v>4</v>
      </c>
      <c r="M282" s="83" t="str">
        <f t="shared" si="24"/>
        <v>3&lt;x&lt;=4</v>
      </c>
      <c r="N282" s="21"/>
    </row>
    <row r="283" spans="2:14" ht="18.45" hidden="1" outlineLevel="2">
      <c r="B283" s="60">
        <v>49</v>
      </c>
      <c r="C283" s="63">
        <v>12</v>
      </c>
      <c r="D283" s="63">
        <v>4.5</v>
      </c>
      <c r="E283" s="63">
        <v>20</v>
      </c>
      <c r="F283" s="63">
        <v>4</v>
      </c>
      <c r="G283" s="63">
        <v>8</v>
      </c>
      <c r="H283" s="101">
        <v>4</v>
      </c>
      <c r="I283" s="63"/>
      <c r="J283" s="163">
        <v>1</v>
      </c>
      <c r="K283" s="61">
        <f t="shared" si="22"/>
        <v>0</v>
      </c>
      <c r="L283" s="102">
        <f t="shared" si="23"/>
        <v>4</v>
      </c>
      <c r="M283" s="83" t="str">
        <f t="shared" si="24"/>
        <v>3&lt;x&lt;=4</v>
      </c>
      <c r="N283" s="21"/>
    </row>
    <row r="284" spans="2:14" ht="18.45" hidden="1" outlineLevel="2">
      <c r="B284" s="60">
        <v>271</v>
      </c>
      <c r="C284" s="63">
        <v>8</v>
      </c>
      <c r="D284" s="63">
        <v>25</v>
      </c>
      <c r="E284" s="63">
        <v>33</v>
      </c>
      <c r="F284" s="63">
        <v>12</v>
      </c>
      <c r="G284" s="63">
        <v>9</v>
      </c>
      <c r="H284" s="101">
        <v>8</v>
      </c>
      <c r="I284" s="63">
        <v>4</v>
      </c>
      <c r="J284" s="163">
        <v>1</v>
      </c>
      <c r="K284" s="61">
        <f t="shared" si="22"/>
        <v>0</v>
      </c>
      <c r="L284" s="102">
        <f t="shared" si="23"/>
        <v>4</v>
      </c>
      <c r="M284" s="83" t="str">
        <f t="shared" si="24"/>
        <v>3&lt;x&lt;=4</v>
      </c>
      <c r="N284" s="21"/>
    </row>
    <row r="285" spans="2:14" ht="18.45" hidden="1" outlineLevel="2">
      <c r="B285" s="60">
        <v>188</v>
      </c>
      <c r="C285" s="63">
        <v>16</v>
      </c>
      <c r="D285" s="63">
        <v>5</v>
      </c>
      <c r="E285" s="63">
        <v>7</v>
      </c>
      <c r="F285" s="63">
        <v>4</v>
      </c>
      <c r="G285" s="63">
        <v>12</v>
      </c>
      <c r="H285" s="101">
        <v>4</v>
      </c>
      <c r="I285" s="63"/>
      <c r="J285" s="163">
        <v>1</v>
      </c>
      <c r="K285" s="61">
        <f t="shared" si="22"/>
        <v>0</v>
      </c>
      <c r="L285" s="102">
        <f t="shared" si="23"/>
        <v>4</v>
      </c>
      <c r="M285" s="83" t="str">
        <f t="shared" si="24"/>
        <v>3&lt;x&lt;=4</v>
      </c>
      <c r="N285" s="21"/>
    </row>
    <row r="286" spans="2:14" ht="18.45" hidden="1" outlineLevel="2">
      <c r="B286" s="60">
        <v>31</v>
      </c>
      <c r="C286" s="63">
        <v>4.5</v>
      </c>
      <c r="D286" s="63">
        <v>5</v>
      </c>
      <c r="E286" s="63">
        <v>6</v>
      </c>
      <c r="F286" s="63">
        <v>5.5</v>
      </c>
      <c r="G286" s="63">
        <v>4</v>
      </c>
      <c r="H286" s="101">
        <v>5</v>
      </c>
      <c r="I286" s="63"/>
      <c r="J286" s="163">
        <v>1</v>
      </c>
      <c r="K286" s="61">
        <f t="shared" si="22"/>
        <v>0</v>
      </c>
      <c r="L286" s="102">
        <f t="shared" si="23"/>
        <v>4</v>
      </c>
      <c r="M286" s="83" t="str">
        <f t="shared" si="24"/>
        <v>3&lt;x&lt;=4</v>
      </c>
      <c r="N286" s="21"/>
    </row>
    <row r="287" spans="2:14" ht="18.45" hidden="1" outlineLevel="2">
      <c r="B287" s="60">
        <v>28</v>
      </c>
      <c r="C287" s="63">
        <v>7</v>
      </c>
      <c r="D287" s="63">
        <v>8</v>
      </c>
      <c r="E287" s="63">
        <v>11</v>
      </c>
      <c r="F287" s="63">
        <v>7.5</v>
      </c>
      <c r="G287" s="63">
        <v>4</v>
      </c>
      <c r="H287" s="101">
        <v>5</v>
      </c>
      <c r="I287" s="63"/>
      <c r="J287" s="163">
        <v>1</v>
      </c>
      <c r="K287" s="61">
        <f t="shared" si="22"/>
        <v>0</v>
      </c>
      <c r="L287" s="102">
        <f t="shared" si="23"/>
        <v>4</v>
      </c>
      <c r="M287" s="83" t="str">
        <f t="shared" si="24"/>
        <v>3&lt;x&lt;=4</v>
      </c>
      <c r="N287" s="21"/>
    </row>
    <row r="288" spans="2:14" ht="18.45" hidden="1" outlineLevel="2">
      <c r="B288" s="60">
        <v>158</v>
      </c>
      <c r="C288" s="63">
        <v>5</v>
      </c>
      <c r="D288" s="63">
        <v>4</v>
      </c>
      <c r="E288" s="63">
        <v>11</v>
      </c>
      <c r="F288" s="63">
        <v>7</v>
      </c>
      <c r="G288" s="63">
        <v>6</v>
      </c>
      <c r="H288" s="101">
        <v>2</v>
      </c>
      <c r="I288" s="63"/>
      <c r="J288" s="163">
        <v>1</v>
      </c>
      <c r="K288" s="61">
        <f t="shared" si="22"/>
        <v>0</v>
      </c>
      <c r="L288" s="102">
        <f t="shared" si="23"/>
        <v>4</v>
      </c>
      <c r="M288" s="83" t="str">
        <f t="shared" si="24"/>
        <v>3&lt;x&lt;=4</v>
      </c>
      <c r="N288" s="21"/>
    </row>
    <row r="289" spans="2:14" ht="18.45" hidden="1" outlineLevel="2">
      <c r="B289" s="60">
        <v>232</v>
      </c>
      <c r="C289" s="63">
        <v>8</v>
      </c>
      <c r="D289" s="63">
        <v>4</v>
      </c>
      <c r="E289" s="63">
        <v>6.5</v>
      </c>
      <c r="F289" s="63">
        <v>50</v>
      </c>
      <c r="G289" s="63">
        <v>8</v>
      </c>
      <c r="H289" s="101">
        <v>2</v>
      </c>
      <c r="I289" s="63"/>
      <c r="J289" s="163">
        <v>1</v>
      </c>
      <c r="K289" s="61">
        <f t="shared" si="22"/>
        <v>0</v>
      </c>
      <c r="L289" s="102">
        <f t="shared" si="23"/>
        <v>4</v>
      </c>
      <c r="M289" s="83" t="str">
        <f t="shared" si="24"/>
        <v>3&lt;x&lt;=4</v>
      </c>
      <c r="N289" s="21"/>
    </row>
    <row r="290" spans="2:14" ht="18.45" hidden="1" outlineLevel="2">
      <c r="B290" s="60">
        <v>194</v>
      </c>
      <c r="C290" s="63">
        <v>5.5</v>
      </c>
      <c r="D290" s="63">
        <v>4</v>
      </c>
      <c r="E290" s="63">
        <v>10</v>
      </c>
      <c r="F290" s="63">
        <v>50</v>
      </c>
      <c r="G290" s="63">
        <v>7.5</v>
      </c>
      <c r="H290" s="101">
        <v>2</v>
      </c>
      <c r="I290" s="63"/>
      <c r="J290" s="163">
        <v>1</v>
      </c>
      <c r="K290" s="61">
        <f t="shared" si="22"/>
        <v>0</v>
      </c>
      <c r="L290" s="102">
        <f t="shared" si="23"/>
        <v>4</v>
      </c>
      <c r="M290" s="83" t="str">
        <f t="shared" si="24"/>
        <v>3&lt;x&lt;=4</v>
      </c>
      <c r="N290" s="21"/>
    </row>
    <row r="291" spans="2:14" ht="18.45" hidden="1" outlineLevel="2">
      <c r="B291" s="60">
        <v>99</v>
      </c>
      <c r="C291" s="63">
        <v>4</v>
      </c>
      <c r="D291" s="63">
        <v>10</v>
      </c>
      <c r="E291" s="63">
        <v>12</v>
      </c>
      <c r="F291" s="63">
        <v>10</v>
      </c>
      <c r="G291" s="63">
        <v>16</v>
      </c>
      <c r="H291" s="101">
        <v>1</v>
      </c>
      <c r="I291" s="63"/>
      <c r="J291" s="163">
        <v>1</v>
      </c>
      <c r="K291" s="61">
        <f t="shared" si="22"/>
        <v>1</v>
      </c>
      <c r="L291" s="102">
        <f t="shared" si="23"/>
        <v>4</v>
      </c>
      <c r="M291" s="83" t="str">
        <f t="shared" si="24"/>
        <v>3&lt;x&lt;=4</v>
      </c>
      <c r="N291" s="21"/>
    </row>
    <row r="292" spans="2:14" ht="18.45" hidden="1" outlineLevel="2">
      <c r="B292" s="60">
        <v>24</v>
      </c>
      <c r="C292" s="63">
        <v>4</v>
      </c>
      <c r="D292" s="63">
        <v>10</v>
      </c>
      <c r="E292" s="63">
        <v>25</v>
      </c>
      <c r="F292" s="63">
        <v>8</v>
      </c>
      <c r="G292" s="63">
        <v>6</v>
      </c>
      <c r="H292" s="101">
        <v>1</v>
      </c>
      <c r="I292" s="63"/>
      <c r="J292" s="163">
        <v>1</v>
      </c>
      <c r="K292" s="61">
        <f t="shared" si="22"/>
        <v>1</v>
      </c>
      <c r="L292" s="102">
        <f t="shared" si="23"/>
        <v>4</v>
      </c>
      <c r="M292" s="83" t="str">
        <f t="shared" si="24"/>
        <v>3&lt;x&lt;=4</v>
      </c>
      <c r="N292" s="21"/>
    </row>
    <row r="293" spans="2:14" ht="18.45" hidden="1" outlineLevel="2">
      <c r="B293" s="60">
        <v>184</v>
      </c>
      <c r="C293" s="63">
        <v>4</v>
      </c>
      <c r="D293" s="63">
        <v>5</v>
      </c>
      <c r="E293" s="63">
        <v>4.25</v>
      </c>
      <c r="F293" s="63">
        <v>4.5</v>
      </c>
      <c r="G293" s="63">
        <v>6</v>
      </c>
      <c r="H293" s="101">
        <v>1</v>
      </c>
      <c r="I293" s="63"/>
      <c r="J293" s="163">
        <v>1</v>
      </c>
      <c r="K293" s="61">
        <f t="shared" si="22"/>
        <v>1</v>
      </c>
      <c r="L293" s="102">
        <f t="shared" si="23"/>
        <v>4</v>
      </c>
      <c r="M293" s="83" t="str">
        <f t="shared" si="24"/>
        <v>3&lt;x&lt;=4</v>
      </c>
      <c r="N293" s="21"/>
    </row>
    <row r="294" spans="2:14" ht="18.45" hidden="1" outlineLevel="2">
      <c r="B294" s="60">
        <v>210</v>
      </c>
      <c r="C294" s="63">
        <v>4</v>
      </c>
      <c r="D294" s="63">
        <v>14</v>
      </c>
      <c r="E294" s="63">
        <v>9</v>
      </c>
      <c r="F294" s="63">
        <v>7</v>
      </c>
      <c r="G294" s="63">
        <v>5.5</v>
      </c>
      <c r="H294" s="101">
        <v>1</v>
      </c>
      <c r="I294" s="63"/>
      <c r="J294" s="163">
        <v>1</v>
      </c>
      <c r="K294" s="61">
        <f t="shared" si="22"/>
        <v>1</v>
      </c>
      <c r="L294" s="102">
        <f t="shared" si="23"/>
        <v>4</v>
      </c>
      <c r="M294" s="83" t="str">
        <f t="shared" si="24"/>
        <v>3&lt;x&lt;=4</v>
      </c>
      <c r="N294" s="21"/>
    </row>
    <row r="295" spans="2:14" ht="18.45" hidden="1" outlineLevel="2">
      <c r="B295" s="60">
        <v>285</v>
      </c>
      <c r="C295" s="63">
        <v>4</v>
      </c>
      <c r="D295" s="63">
        <v>10</v>
      </c>
      <c r="E295" s="63">
        <v>11</v>
      </c>
      <c r="F295" s="63">
        <v>14</v>
      </c>
      <c r="G295" s="63">
        <v>12</v>
      </c>
      <c r="H295" s="101">
        <v>1</v>
      </c>
      <c r="I295" s="63"/>
      <c r="J295" s="163">
        <v>1</v>
      </c>
      <c r="K295" s="61">
        <f t="shared" si="22"/>
        <v>1</v>
      </c>
      <c r="L295" s="102">
        <f t="shared" si="23"/>
        <v>4</v>
      </c>
      <c r="M295" s="83" t="str">
        <f t="shared" si="24"/>
        <v>3&lt;x&lt;=4</v>
      </c>
      <c r="N295" s="21"/>
    </row>
    <row r="296" spans="2:14" ht="18.45" outlineLevel="1" collapsed="1">
      <c r="B296" s="60"/>
      <c r="C296" s="63"/>
      <c r="D296" s="63"/>
      <c r="E296" s="63"/>
      <c r="F296" s="63"/>
      <c r="G296" s="63"/>
      <c r="H296" s="101"/>
      <c r="I296" s="63"/>
      <c r="J296" s="163">
        <f>SUBTOTAL(9,J259:J295)</f>
        <v>37</v>
      </c>
      <c r="K296" s="61">
        <f>SUBTOTAL(9,K259:K295)</f>
        <v>8</v>
      </c>
      <c r="L296" s="102"/>
      <c r="M296" s="103" t="s">
        <v>123</v>
      </c>
      <c r="N296" s="48">
        <f>Table14[[#This Row],[Win/
wins]]/Table14[[#This Row],[Number of races]]</f>
        <v>0.21621621621621623</v>
      </c>
    </row>
    <row r="297" spans="2:14" ht="18.45" hidden="1" outlineLevel="2">
      <c r="B297" s="60">
        <v>257</v>
      </c>
      <c r="C297" s="63">
        <v>16</v>
      </c>
      <c r="D297" s="63">
        <v>4.5</v>
      </c>
      <c r="E297" s="63">
        <v>9</v>
      </c>
      <c r="F297" s="63">
        <v>25</v>
      </c>
      <c r="G297" s="63">
        <v>40</v>
      </c>
      <c r="H297" s="101">
        <v>2</v>
      </c>
      <c r="I297" s="63"/>
      <c r="J297" s="163">
        <v>1</v>
      </c>
      <c r="K297" s="61">
        <f t="shared" ref="K297:K308" si="25">IF(H297=1,1,0)</f>
        <v>0</v>
      </c>
      <c r="L297" s="102">
        <f t="shared" ref="L297:L308" si="26">IF($H297&lt;=5,VLOOKUP($B297,$B$7:$G$313,$H297+1,FALSE),$I297)</f>
        <v>4.5</v>
      </c>
      <c r="M297" s="83" t="str">
        <f t="shared" si="24"/>
        <v>4&lt;x&lt;=5</v>
      </c>
      <c r="N297" s="21"/>
    </row>
    <row r="298" spans="2:14" ht="18.45" hidden="1" outlineLevel="2">
      <c r="B298" s="60">
        <v>300</v>
      </c>
      <c r="C298" s="63">
        <v>7.5</v>
      </c>
      <c r="D298" s="63">
        <v>8</v>
      </c>
      <c r="E298" s="63">
        <v>6.5</v>
      </c>
      <c r="F298" s="63">
        <v>10</v>
      </c>
      <c r="G298" s="63">
        <v>6</v>
      </c>
      <c r="H298" s="101">
        <v>10</v>
      </c>
      <c r="I298" s="63">
        <v>4.5</v>
      </c>
      <c r="J298" s="163">
        <v>1</v>
      </c>
      <c r="K298" s="61">
        <f t="shared" si="25"/>
        <v>0</v>
      </c>
      <c r="L298" s="102">
        <f t="shared" si="26"/>
        <v>4.5</v>
      </c>
      <c r="M298" s="83" t="str">
        <f t="shared" si="24"/>
        <v>4&lt;x&lt;=5</v>
      </c>
      <c r="N298" s="21"/>
    </row>
    <row r="299" spans="2:14" ht="18.45" hidden="1" outlineLevel="2">
      <c r="B299" s="60">
        <v>90</v>
      </c>
      <c r="C299" s="63">
        <v>7</v>
      </c>
      <c r="D299" s="63">
        <v>8</v>
      </c>
      <c r="E299" s="63">
        <v>4.5</v>
      </c>
      <c r="F299" s="63">
        <v>7</v>
      </c>
      <c r="G299" s="63">
        <v>6</v>
      </c>
      <c r="H299" s="101">
        <v>3</v>
      </c>
      <c r="I299" s="63"/>
      <c r="J299" s="163">
        <v>1</v>
      </c>
      <c r="K299" s="61">
        <f t="shared" si="25"/>
        <v>0</v>
      </c>
      <c r="L299" s="102">
        <f t="shared" si="26"/>
        <v>4.5</v>
      </c>
      <c r="M299" s="83" t="str">
        <f t="shared" si="24"/>
        <v>4&lt;x&lt;=5</v>
      </c>
      <c r="N299" s="21"/>
    </row>
    <row r="300" spans="2:14" ht="18.45" hidden="1" outlineLevel="2">
      <c r="B300" s="60">
        <v>95</v>
      </c>
      <c r="C300" s="63">
        <v>5</v>
      </c>
      <c r="D300" s="63">
        <v>4.5</v>
      </c>
      <c r="E300" s="63">
        <v>6</v>
      </c>
      <c r="F300" s="63">
        <v>8</v>
      </c>
      <c r="G300" s="63">
        <v>10</v>
      </c>
      <c r="H300" s="101">
        <v>2</v>
      </c>
      <c r="I300" s="63"/>
      <c r="J300" s="163">
        <v>1</v>
      </c>
      <c r="K300" s="61">
        <f t="shared" si="25"/>
        <v>0</v>
      </c>
      <c r="L300" s="102">
        <f t="shared" si="26"/>
        <v>4.5</v>
      </c>
      <c r="M300" s="83" t="str">
        <f t="shared" si="24"/>
        <v>4&lt;x&lt;=5</v>
      </c>
      <c r="N300" s="21"/>
    </row>
    <row r="301" spans="2:14" ht="18.45" hidden="1" outlineLevel="2">
      <c r="B301" s="60">
        <v>293</v>
      </c>
      <c r="C301" s="63">
        <v>16</v>
      </c>
      <c r="D301" s="63">
        <v>7.5</v>
      </c>
      <c r="E301" s="63">
        <v>5.5</v>
      </c>
      <c r="F301" s="63">
        <v>4.5</v>
      </c>
      <c r="G301" s="63">
        <v>12</v>
      </c>
      <c r="H301" s="101">
        <v>4</v>
      </c>
      <c r="I301" s="63"/>
      <c r="J301" s="163">
        <v>1</v>
      </c>
      <c r="K301" s="61">
        <f t="shared" si="25"/>
        <v>0</v>
      </c>
      <c r="L301" s="102">
        <f t="shared" si="26"/>
        <v>4.5</v>
      </c>
      <c r="M301" s="83" t="str">
        <f t="shared" si="24"/>
        <v>4&lt;x&lt;=5</v>
      </c>
      <c r="N301" s="21"/>
    </row>
    <row r="302" spans="2:14" ht="18.45" hidden="1" outlineLevel="2">
      <c r="B302" s="60">
        <v>209</v>
      </c>
      <c r="C302" s="63">
        <v>5.5</v>
      </c>
      <c r="D302" s="63">
        <v>4.5</v>
      </c>
      <c r="E302" s="63">
        <v>5</v>
      </c>
      <c r="F302" s="63">
        <v>16</v>
      </c>
      <c r="G302" s="63">
        <v>8</v>
      </c>
      <c r="H302" s="101">
        <v>2</v>
      </c>
      <c r="I302" s="63"/>
      <c r="J302" s="163">
        <v>1</v>
      </c>
      <c r="K302" s="61">
        <f t="shared" si="25"/>
        <v>0</v>
      </c>
      <c r="L302" s="102">
        <f t="shared" si="26"/>
        <v>4.5</v>
      </c>
      <c r="M302" s="83" t="str">
        <f t="shared" si="24"/>
        <v>4&lt;x&lt;=5</v>
      </c>
      <c r="N302" s="21"/>
    </row>
    <row r="303" spans="2:14" ht="18.45" hidden="1" outlineLevel="2">
      <c r="B303" s="60">
        <v>221</v>
      </c>
      <c r="C303" s="63">
        <v>25</v>
      </c>
      <c r="D303" s="63">
        <v>16</v>
      </c>
      <c r="E303" s="63">
        <v>4.5</v>
      </c>
      <c r="F303" s="63">
        <v>7</v>
      </c>
      <c r="G303" s="63">
        <v>6</v>
      </c>
      <c r="H303" s="101">
        <v>3</v>
      </c>
      <c r="I303" s="63"/>
      <c r="J303" s="163">
        <v>1</v>
      </c>
      <c r="K303" s="61">
        <f t="shared" si="25"/>
        <v>0</v>
      </c>
      <c r="L303" s="102">
        <f t="shared" si="26"/>
        <v>4.5</v>
      </c>
      <c r="M303" s="83" t="str">
        <f t="shared" si="24"/>
        <v>4&lt;x&lt;=5</v>
      </c>
      <c r="N303" s="21"/>
    </row>
    <row r="304" spans="2:14" ht="18.45" hidden="1" outlineLevel="2">
      <c r="B304" s="60">
        <v>226</v>
      </c>
      <c r="C304" s="63">
        <v>8</v>
      </c>
      <c r="D304" s="63">
        <v>7</v>
      </c>
      <c r="E304" s="63">
        <v>4.5</v>
      </c>
      <c r="F304" s="63">
        <v>8</v>
      </c>
      <c r="G304" s="63">
        <v>14</v>
      </c>
      <c r="H304" s="101">
        <v>3</v>
      </c>
      <c r="I304" s="63"/>
      <c r="J304" s="163">
        <v>1</v>
      </c>
      <c r="K304" s="61">
        <f t="shared" si="25"/>
        <v>0</v>
      </c>
      <c r="L304" s="102">
        <f t="shared" si="26"/>
        <v>4.5</v>
      </c>
      <c r="M304" s="83" t="str">
        <f t="shared" si="24"/>
        <v>4&lt;x&lt;=5</v>
      </c>
      <c r="N304" s="21"/>
    </row>
    <row r="305" spans="2:14" ht="18.45" hidden="1" outlineLevel="2">
      <c r="B305" s="60">
        <v>200</v>
      </c>
      <c r="C305" s="63">
        <v>20</v>
      </c>
      <c r="D305" s="63">
        <v>12</v>
      </c>
      <c r="E305" s="63">
        <v>4.5</v>
      </c>
      <c r="F305" s="63">
        <v>6</v>
      </c>
      <c r="G305" s="63">
        <v>33</v>
      </c>
      <c r="H305" s="101">
        <v>3</v>
      </c>
      <c r="I305" s="63"/>
      <c r="J305" s="163">
        <v>1</v>
      </c>
      <c r="K305" s="61">
        <f t="shared" si="25"/>
        <v>0</v>
      </c>
      <c r="L305" s="102">
        <f t="shared" si="26"/>
        <v>4.5</v>
      </c>
      <c r="M305" s="83" t="str">
        <f t="shared" si="24"/>
        <v>4&lt;x&lt;=5</v>
      </c>
      <c r="N305" s="21"/>
    </row>
    <row r="306" spans="2:14" ht="18.45" hidden="1" outlineLevel="2">
      <c r="B306" s="60">
        <v>51</v>
      </c>
      <c r="C306" s="63">
        <v>9</v>
      </c>
      <c r="D306" s="63">
        <v>7.5</v>
      </c>
      <c r="E306" s="63">
        <v>5</v>
      </c>
      <c r="F306" s="63">
        <v>9</v>
      </c>
      <c r="G306" s="63">
        <v>5.5</v>
      </c>
      <c r="H306" s="101">
        <v>3</v>
      </c>
      <c r="I306" s="63"/>
      <c r="J306" s="163">
        <v>1</v>
      </c>
      <c r="K306" s="61">
        <f t="shared" si="25"/>
        <v>0</v>
      </c>
      <c r="L306" s="102">
        <f t="shared" si="26"/>
        <v>5</v>
      </c>
      <c r="M306" s="83" t="str">
        <f t="shared" si="24"/>
        <v>4&lt;x&lt;=5</v>
      </c>
      <c r="N306" s="21"/>
    </row>
    <row r="307" spans="2:14" ht="18.45" hidden="1" outlineLevel="2">
      <c r="B307" s="60">
        <v>241</v>
      </c>
      <c r="C307" s="63">
        <v>6</v>
      </c>
      <c r="D307" s="63">
        <v>7.5</v>
      </c>
      <c r="E307" s="63">
        <v>20</v>
      </c>
      <c r="F307" s="63">
        <v>5</v>
      </c>
      <c r="G307" s="63">
        <v>33</v>
      </c>
      <c r="H307" s="101">
        <v>4</v>
      </c>
      <c r="I307" s="63"/>
      <c r="J307" s="163">
        <v>1</v>
      </c>
      <c r="K307" s="61">
        <f t="shared" si="25"/>
        <v>0</v>
      </c>
      <c r="L307" s="102">
        <f t="shared" si="26"/>
        <v>5</v>
      </c>
      <c r="M307" s="83" t="str">
        <f t="shared" si="24"/>
        <v>4&lt;x&lt;=5</v>
      </c>
      <c r="N307" s="21"/>
    </row>
    <row r="308" spans="2:14" ht="18.45" hidden="1" outlineLevel="2">
      <c r="B308" s="60">
        <v>299</v>
      </c>
      <c r="C308" s="63">
        <v>10</v>
      </c>
      <c r="D308" s="63">
        <v>5</v>
      </c>
      <c r="E308" s="63">
        <v>11</v>
      </c>
      <c r="F308" s="63">
        <v>14</v>
      </c>
      <c r="G308" s="63">
        <v>20</v>
      </c>
      <c r="H308" s="101">
        <v>2</v>
      </c>
      <c r="I308" s="63"/>
      <c r="J308" s="163">
        <v>1</v>
      </c>
      <c r="K308" s="61">
        <f t="shared" si="25"/>
        <v>0</v>
      </c>
      <c r="L308" s="102">
        <f t="shared" si="26"/>
        <v>5</v>
      </c>
      <c r="M308" s="83" t="str">
        <f t="shared" si="24"/>
        <v>4&lt;x&lt;=5</v>
      </c>
      <c r="N308" s="21"/>
    </row>
    <row r="309" spans="2:14" ht="18.45" outlineLevel="1" collapsed="1">
      <c r="B309" s="60"/>
      <c r="C309" s="63"/>
      <c r="D309" s="63"/>
      <c r="E309" s="63"/>
      <c r="F309" s="63"/>
      <c r="G309" s="63"/>
      <c r="H309" s="101"/>
      <c r="I309" s="63"/>
      <c r="J309" s="163">
        <f>SUBTOTAL(9,J297:J308)</f>
        <v>12</v>
      </c>
      <c r="K309" s="61">
        <f>SUBTOTAL(9,K297:K308)</f>
        <v>0</v>
      </c>
      <c r="L309" s="102"/>
      <c r="M309" s="103" t="s">
        <v>124</v>
      </c>
      <c r="N309" s="48">
        <f>Table14[[#This Row],[Win/
wins]]/Table14[[#This Row],[Number of races]]</f>
        <v>0</v>
      </c>
    </row>
    <row r="310" spans="2:14" ht="18.45" hidden="1" outlineLevel="2">
      <c r="B310" s="60">
        <v>223</v>
      </c>
      <c r="C310" s="63">
        <v>5.5</v>
      </c>
      <c r="D310" s="63">
        <v>9</v>
      </c>
      <c r="E310" s="63">
        <v>9</v>
      </c>
      <c r="F310" s="63">
        <v>12</v>
      </c>
      <c r="G310" s="63">
        <v>16</v>
      </c>
      <c r="H310" s="101">
        <v>1</v>
      </c>
      <c r="I310" s="63"/>
      <c r="J310" s="163">
        <v>1</v>
      </c>
      <c r="K310" s="61">
        <f>IF(H310=1,1,0)</f>
        <v>1</v>
      </c>
      <c r="L310" s="102">
        <f>IF($H310&lt;=5,VLOOKUP($B310,$B$7:$G$313,$H310+1,FALSE),$I310)</f>
        <v>5.5</v>
      </c>
      <c r="M310" s="83" t="str">
        <f t="shared" si="24"/>
        <v>5&lt;x&lt;=6</v>
      </c>
      <c r="N310" s="21"/>
    </row>
    <row r="311" spans="2:14" ht="18.45" hidden="1" outlineLevel="2">
      <c r="B311" s="60">
        <v>237</v>
      </c>
      <c r="C311" s="63">
        <v>6</v>
      </c>
      <c r="D311" s="63">
        <v>14</v>
      </c>
      <c r="E311" s="63">
        <v>33</v>
      </c>
      <c r="F311" s="63">
        <v>33</v>
      </c>
      <c r="G311" s="63">
        <v>7</v>
      </c>
      <c r="H311" s="101">
        <v>1</v>
      </c>
      <c r="I311" s="63"/>
      <c r="J311" s="163">
        <v>1</v>
      </c>
      <c r="K311" s="61">
        <f>IF(H311=1,1,0)</f>
        <v>1</v>
      </c>
      <c r="L311" s="102">
        <f>IF($H311&lt;=5,VLOOKUP($B311,$B$7:$G$313,$H311+1,FALSE),$I311)</f>
        <v>6</v>
      </c>
      <c r="M311" s="83" t="str">
        <f t="shared" si="24"/>
        <v>5&lt;x&lt;=6</v>
      </c>
      <c r="N311" s="21"/>
    </row>
    <row r="312" spans="2:14" ht="18.45" outlineLevel="1" collapsed="1">
      <c r="B312" s="60"/>
      <c r="C312" s="63"/>
      <c r="D312" s="63"/>
      <c r="E312" s="63"/>
      <c r="F312" s="63"/>
      <c r="G312" s="63"/>
      <c r="H312" s="101"/>
      <c r="I312" s="63"/>
      <c r="J312" s="163">
        <f>SUBTOTAL(9,J310:J311)</f>
        <v>2</v>
      </c>
      <c r="K312" s="61">
        <f>SUBTOTAL(9,K310:K311)</f>
        <v>2</v>
      </c>
      <c r="L312" s="102"/>
      <c r="M312" s="103" t="s">
        <v>125</v>
      </c>
      <c r="N312" s="48">
        <f>Table14[[#This Row],[Win/
wins]]/Table14[[#This Row],[Number of races]]</f>
        <v>1</v>
      </c>
    </row>
    <row r="313" spans="2:14" ht="18.45" hidden="1" outlineLevel="2">
      <c r="B313" s="60">
        <v>234</v>
      </c>
      <c r="C313" s="63">
        <v>10</v>
      </c>
      <c r="D313" s="63">
        <v>14</v>
      </c>
      <c r="E313" s="63">
        <v>33</v>
      </c>
      <c r="F313" s="63">
        <v>8</v>
      </c>
      <c r="G313" s="63">
        <v>6.5</v>
      </c>
      <c r="H313" s="101">
        <v>5</v>
      </c>
      <c r="I313" s="63"/>
      <c r="J313" s="163">
        <v>1</v>
      </c>
      <c r="K313" s="61">
        <f>IF(H313=1,1,0)</f>
        <v>0</v>
      </c>
      <c r="L313" s="102">
        <f>IF($H313&lt;=5,VLOOKUP($B313,$B$7:$G$313,$H313+1,FALSE),$I313)</f>
        <v>6.5</v>
      </c>
      <c r="M313" s="83" t="str">
        <f t="shared" si="24"/>
        <v>x&gt;6</v>
      </c>
      <c r="N313" s="21"/>
    </row>
    <row r="314" spans="2:14" ht="18.45" outlineLevel="1" collapsed="1">
      <c r="B314" s="60"/>
      <c r="C314" s="63"/>
      <c r="D314" s="63"/>
      <c r="E314" s="63"/>
      <c r="F314" s="63"/>
      <c r="G314" s="63"/>
      <c r="H314" s="101"/>
      <c r="I314" s="63"/>
      <c r="J314" s="163">
        <f>SUBTOTAL(9,J313:J313)</f>
        <v>1</v>
      </c>
      <c r="K314" s="61">
        <f>SUBTOTAL(9,K313:K313)</f>
        <v>0</v>
      </c>
      <c r="L314" s="102"/>
      <c r="M314" s="103" t="s">
        <v>126</v>
      </c>
      <c r="N314" s="48">
        <f>Table14[[#This Row],[Win/
wins]]/Table14[[#This Row],[Number of races]]</f>
        <v>0</v>
      </c>
    </row>
    <row r="315" spans="2:14" ht="18.45">
      <c r="B315" s="60"/>
      <c r="C315" s="63"/>
      <c r="D315" s="63"/>
      <c r="E315" s="63"/>
      <c r="F315" s="63"/>
      <c r="G315" s="63"/>
      <c r="H315" s="101"/>
      <c r="I315" s="81" t="s">
        <v>1</v>
      </c>
      <c r="J315" s="164">
        <f>SUBTOTAL(9,J8:J313)</f>
        <v>300</v>
      </c>
      <c r="K315" s="78">
        <f>SUBTOTAL(9,K8:K313)</f>
        <v>119</v>
      </c>
      <c r="L315" s="102"/>
      <c r="M315" s="83"/>
      <c r="N315" s="21"/>
    </row>
    <row r="318" spans="2:14" ht="28" customHeight="1"/>
    <row r="319" spans="2:14" ht="23.15">
      <c r="B319" s="255" t="s">
        <v>84</v>
      </c>
      <c r="C319" s="255"/>
    </row>
    <row r="320" spans="2:14" ht="15.9">
      <c r="E320" s="92" t="s">
        <v>163</v>
      </c>
    </row>
    <row r="321" spans="2:12" ht="49" customHeight="1">
      <c r="B321" s="96" t="s">
        <v>189</v>
      </c>
      <c r="C321" s="97" t="s">
        <v>22</v>
      </c>
    </row>
    <row r="322" spans="2:12" ht="18.45">
      <c r="B322" s="80" t="s">
        <v>128</v>
      </c>
      <c r="C322" s="94">
        <f>N63</f>
        <v>0.61818181818181817</v>
      </c>
    </row>
    <row r="323" spans="2:12" ht="18.45">
      <c r="B323" s="79" t="s">
        <v>129</v>
      </c>
      <c r="C323" s="93">
        <f>N175</f>
        <v>0.45045045045045046</v>
      </c>
    </row>
    <row r="324" spans="2:12" ht="18.45">
      <c r="B324" s="80" t="s">
        <v>130</v>
      </c>
      <c r="C324" s="94">
        <f>N258</f>
        <v>0.3048780487804878</v>
      </c>
    </row>
    <row r="325" spans="2:12" ht="18.45">
      <c r="B325" s="79" t="s">
        <v>131</v>
      </c>
      <c r="C325" s="93">
        <f>N296</f>
        <v>0.21621621621621623</v>
      </c>
    </row>
    <row r="326" spans="2:12" ht="18.45">
      <c r="B326" s="80" t="s">
        <v>132</v>
      </c>
      <c r="C326" s="94">
        <f>N309</f>
        <v>0</v>
      </c>
    </row>
    <row r="327" spans="2:12" ht="18.45">
      <c r="B327" s="79" t="s">
        <v>133</v>
      </c>
      <c r="C327" s="93">
        <f>N312</f>
        <v>1</v>
      </c>
    </row>
    <row r="328" spans="2:12" ht="18.45">
      <c r="B328" s="80" t="s">
        <v>134</v>
      </c>
      <c r="C328" s="94">
        <f>N314</f>
        <v>0</v>
      </c>
    </row>
    <row r="329" spans="2:12" ht="18.45">
      <c r="B329" s="80" t="s">
        <v>164</v>
      </c>
      <c r="C329" s="106">
        <f>SUBTOTAL(101,Table15[Proportion of wins])</f>
        <v>0.36996093337556751</v>
      </c>
      <c r="G329" s="14"/>
      <c r="H329" s="7"/>
      <c r="J329" s="165"/>
      <c r="K329" s="149"/>
      <c r="L329"/>
    </row>
    <row r="344" spans="2:11" ht="65.150000000000006" customHeight="1"/>
    <row r="345" spans="2:11" ht="65.150000000000006" customHeight="1">
      <c r="C345" s="250" t="s">
        <v>90</v>
      </c>
      <c r="D345" s="250"/>
      <c r="E345" s="258" t="s">
        <v>86</v>
      </c>
      <c r="F345" s="258"/>
      <c r="G345" s="258"/>
      <c r="H345" s="258"/>
      <c r="I345" s="258"/>
    </row>
    <row r="346" spans="2:11" ht="65.150000000000006" customHeight="1">
      <c r="C346" s="250" t="s">
        <v>91</v>
      </c>
      <c r="D346" s="250"/>
      <c r="E346" s="258" t="s">
        <v>87</v>
      </c>
      <c r="F346" s="258"/>
      <c r="G346" s="258"/>
      <c r="H346" s="258"/>
      <c r="I346" s="258"/>
    </row>
    <row r="347" spans="2:11" ht="32.15" customHeight="1">
      <c r="C347" s="125"/>
      <c r="D347" s="125"/>
      <c r="E347" s="126"/>
      <c r="F347" s="126"/>
      <c r="G347" s="126"/>
      <c r="H347" s="126"/>
      <c r="I347" s="126"/>
    </row>
    <row r="348" spans="2:11" ht="107.15" customHeight="1">
      <c r="C348" s="257" t="s">
        <v>160</v>
      </c>
      <c r="D348" s="257"/>
      <c r="E348" s="257"/>
      <c r="F348" s="257"/>
      <c r="G348" s="257"/>
      <c r="H348" s="257"/>
      <c r="I348" s="257"/>
      <c r="J348" s="257"/>
    </row>
    <row r="349" spans="2:11" ht="65.150000000000006" customHeight="1"/>
    <row r="350" spans="2:11" ht="24" customHeight="1">
      <c r="B350" s="58" t="s">
        <v>93</v>
      </c>
      <c r="C350" s="257" t="s">
        <v>161</v>
      </c>
      <c r="D350" s="257"/>
      <c r="E350" s="257"/>
      <c r="F350" s="257"/>
      <c r="G350" s="257"/>
      <c r="H350" s="257"/>
      <c r="I350" s="257"/>
      <c r="J350" s="166"/>
      <c r="K350" s="148"/>
    </row>
    <row r="351" spans="2:11" ht="15" customHeight="1">
      <c r="C351" s="257"/>
      <c r="D351" s="257"/>
      <c r="E351" s="257"/>
      <c r="F351" s="257"/>
      <c r="G351" s="257"/>
      <c r="H351" s="257"/>
      <c r="I351" s="257"/>
      <c r="J351" s="166"/>
      <c r="K351" s="148"/>
    </row>
    <row r="352" spans="2:11" ht="15" customHeight="1">
      <c r="C352" s="257"/>
      <c r="D352" s="257"/>
      <c r="E352" s="257"/>
      <c r="F352" s="257"/>
      <c r="G352" s="257"/>
      <c r="H352" s="257"/>
      <c r="I352" s="257"/>
      <c r="J352" s="166"/>
      <c r="K352" s="148"/>
    </row>
    <row r="353" spans="3:11" ht="15" customHeight="1">
      <c r="C353" s="257"/>
      <c r="D353" s="257"/>
      <c r="E353" s="257"/>
      <c r="F353" s="257"/>
      <c r="G353" s="257"/>
      <c r="H353" s="257"/>
      <c r="I353" s="257"/>
      <c r="J353" s="166"/>
      <c r="K353" s="148"/>
    </row>
    <row r="354" spans="3:11" ht="15" customHeight="1">
      <c r="C354" s="257"/>
      <c r="D354" s="257"/>
      <c r="E354" s="257"/>
      <c r="F354" s="257"/>
      <c r="G354" s="257"/>
      <c r="H354" s="257"/>
      <c r="I354" s="257"/>
      <c r="J354" s="166"/>
      <c r="K354" s="148"/>
    </row>
    <row r="355" spans="3:11" ht="15" customHeight="1">
      <c r="C355" s="257"/>
      <c r="D355" s="257"/>
      <c r="E355" s="257"/>
      <c r="F355" s="257"/>
      <c r="G355" s="257"/>
      <c r="H355" s="257"/>
      <c r="I355" s="257"/>
      <c r="J355" s="166"/>
      <c r="K355" s="148"/>
    </row>
    <row r="356" spans="3:11" ht="15" customHeight="1">
      <c r="C356" s="257"/>
      <c r="D356" s="257"/>
      <c r="E356" s="257"/>
      <c r="F356" s="257"/>
      <c r="G356" s="257"/>
      <c r="H356" s="257"/>
      <c r="I356" s="257"/>
      <c r="J356" s="166"/>
      <c r="K356" s="148"/>
    </row>
    <row r="357" spans="3:11" ht="15" customHeight="1">
      <c r="C357" s="257"/>
      <c r="D357" s="257"/>
      <c r="E357" s="257"/>
      <c r="F357" s="257"/>
      <c r="G357" s="257"/>
      <c r="H357" s="257"/>
      <c r="I357" s="257"/>
      <c r="J357" s="166"/>
      <c r="K357" s="148"/>
    </row>
    <row r="358" spans="3:11">
      <c r="C358" s="257"/>
      <c r="D358" s="257"/>
      <c r="E358" s="257"/>
      <c r="F358" s="257"/>
      <c r="G358" s="257"/>
      <c r="H358" s="257"/>
      <c r="I358" s="257"/>
    </row>
  </sheetData>
  <sortState ref="B4:M303">
    <sortCondition ref="L4:L303"/>
  </sortState>
  <mergeCells count="10">
    <mergeCell ref="B319:C319"/>
    <mergeCell ref="B1:C1"/>
    <mergeCell ref="B2:C2"/>
    <mergeCell ref="D1:L2"/>
    <mergeCell ref="C350:I358"/>
    <mergeCell ref="E345:I345"/>
    <mergeCell ref="E346:I346"/>
    <mergeCell ref="C348:J348"/>
    <mergeCell ref="C346:D346"/>
    <mergeCell ref="C345:D345"/>
  </mergeCells>
  <pageMargins left="0.7" right="0.7" top="0.75" bottom="0.75" header="0.3" footer="0.3"/>
  <pageSetup paperSize="9" orientation="portrait" horizontalDpi="0" verticalDpi="0"/>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44"/>
  <sheetViews>
    <sheetView showGridLines="0" topLeftCell="J44" zoomScale="84" zoomScaleNormal="80" zoomScalePageLayoutView="80" workbookViewId="0">
      <selection activeCell="AC41" sqref="AC41"/>
    </sheetView>
  </sheetViews>
  <sheetFormatPr defaultColWidth="11.3828125" defaultRowHeight="14.6"/>
  <cols>
    <col min="1" max="1" width="9.84375" customWidth="1"/>
    <col min="2" max="2" width="17" style="1" customWidth="1"/>
    <col min="3" max="7" width="17.15234375" style="3" customWidth="1"/>
    <col min="8" max="8" width="17.15234375" style="107" customWidth="1"/>
    <col min="9" max="9" width="16.15234375" style="107" customWidth="1"/>
  </cols>
  <sheetData>
    <row r="1" spans="1:13" s="43" customFormat="1" ht="44.15" customHeight="1">
      <c r="A1" s="40"/>
      <c r="B1" s="241" t="s">
        <v>55</v>
      </c>
      <c r="C1" s="242"/>
      <c r="D1" s="263" t="s">
        <v>59</v>
      </c>
      <c r="E1" s="263"/>
      <c r="F1" s="263"/>
      <c r="G1" s="263"/>
      <c r="H1" s="263"/>
      <c r="I1" s="263"/>
      <c r="J1" s="263"/>
      <c r="K1" s="263"/>
      <c r="L1" s="263"/>
      <c r="M1" s="56"/>
    </row>
    <row r="2" spans="1:13" s="38" customFormat="1" ht="21" customHeight="1">
      <c r="A2" s="41"/>
      <c r="B2" s="243" t="s">
        <v>56</v>
      </c>
      <c r="C2" s="244"/>
      <c r="D2" s="263"/>
      <c r="E2" s="263"/>
      <c r="F2" s="263"/>
      <c r="G2" s="263"/>
      <c r="H2" s="263"/>
      <c r="I2" s="263"/>
      <c r="J2" s="263"/>
      <c r="K2" s="263"/>
      <c r="L2" s="263"/>
      <c r="M2" s="57"/>
    </row>
    <row r="3" spans="1:13" s="37" customFormat="1" ht="4" customHeight="1" thickBot="1">
      <c r="A3" s="44"/>
      <c r="B3" s="85"/>
      <c r="C3" s="86"/>
      <c r="D3" s="100"/>
      <c r="E3" s="100"/>
      <c r="F3" s="100"/>
      <c r="G3" s="100"/>
      <c r="H3" s="100"/>
      <c r="I3" s="100"/>
      <c r="J3" s="100"/>
      <c r="K3" s="100"/>
      <c r="L3" s="100"/>
      <c r="M3" s="98"/>
    </row>
    <row r="4" spans="1:13" s="38" customFormat="1" ht="31" customHeight="1">
      <c r="B4" s="39"/>
      <c r="C4" s="39"/>
      <c r="D4" s="47"/>
      <c r="E4" s="47"/>
      <c r="F4" s="47"/>
      <c r="G4" s="47"/>
      <c r="H4" s="47"/>
      <c r="I4" s="47"/>
      <c r="J4" s="47"/>
      <c r="K4" s="47"/>
      <c r="L4" s="47"/>
      <c r="M4" s="57"/>
    </row>
    <row r="5" spans="1:13" ht="23.15">
      <c r="B5" s="58" t="s">
        <v>83</v>
      </c>
      <c r="C5" s="7"/>
      <c r="D5" s="7"/>
      <c r="E5" s="7"/>
      <c r="F5" s="7"/>
      <c r="G5" s="7"/>
      <c r="H5" s="14"/>
      <c r="I5" s="7"/>
      <c r="J5" s="7"/>
      <c r="K5" s="261" t="s">
        <v>84</v>
      </c>
      <c r="L5" s="261"/>
    </row>
    <row r="6" spans="1:13">
      <c r="B6"/>
      <c r="C6" s="7"/>
      <c r="D6" s="7"/>
      <c r="E6" s="7"/>
      <c r="F6" s="7"/>
      <c r="G6" s="7"/>
      <c r="H6" s="14"/>
      <c r="I6" s="7"/>
      <c r="J6" s="7"/>
      <c r="L6" s="7"/>
    </row>
    <row r="7" spans="1:13" s="95" customFormat="1" ht="55" customHeight="1">
      <c r="B7" s="35" t="s">
        <v>81</v>
      </c>
      <c r="C7" s="36" t="s">
        <v>73</v>
      </c>
      <c r="D7" s="36" t="s">
        <v>74</v>
      </c>
      <c r="E7" s="36" t="s">
        <v>75</v>
      </c>
      <c r="F7" s="36" t="s">
        <v>76</v>
      </c>
      <c r="G7" s="36" t="s">
        <v>77</v>
      </c>
      <c r="H7" s="139" t="s">
        <v>136</v>
      </c>
      <c r="I7" s="139" t="s">
        <v>137</v>
      </c>
      <c r="K7" s="262" t="s">
        <v>171</v>
      </c>
      <c r="L7" s="262"/>
    </row>
    <row r="8" spans="1:13">
      <c r="B8" s="31">
        <v>1</v>
      </c>
      <c r="C8" s="32">
        <v>5</v>
      </c>
      <c r="D8" s="32">
        <v>2</v>
      </c>
      <c r="E8" s="32">
        <v>20</v>
      </c>
      <c r="F8" s="32">
        <v>10</v>
      </c>
      <c r="G8" s="32">
        <v>25</v>
      </c>
      <c r="H8" s="107">
        <f>AVERAGE(Table319[[#This Row],[First]:[Fifth]])</f>
        <v>12.4</v>
      </c>
      <c r="I8" s="107">
        <f>_xlfn.STDEV.P(Table319[[#This Row],[First]:[Fifth]])</f>
        <v>8.777243302996677</v>
      </c>
    </row>
    <row r="9" spans="1:13">
      <c r="B9" s="31">
        <v>2</v>
      </c>
      <c r="C9" s="32">
        <v>4.5</v>
      </c>
      <c r="D9" s="32">
        <v>5.5</v>
      </c>
      <c r="E9" s="32">
        <v>5</v>
      </c>
      <c r="F9" s="32">
        <v>16</v>
      </c>
      <c r="G9" s="32">
        <v>0.90909090909090906</v>
      </c>
      <c r="H9" s="107">
        <f>AVERAGE(Table319[[#This Row],[First]:[Fifth]])</f>
        <v>6.3818181818181818</v>
      </c>
      <c r="I9" s="107">
        <f>_xlfn.STDEV.P(Table319[[#This Row],[First]:[Fifth]])</f>
        <v>5.0732322980929245</v>
      </c>
    </row>
    <row r="10" spans="1:13">
      <c r="B10" s="31">
        <v>3</v>
      </c>
      <c r="C10" s="32">
        <v>8</v>
      </c>
      <c r="D10" s="32">
        <v>3</v>
      </c>
      <c r="E10" s="32">
        <v>16</v>
      </c>
      <c r="F10" s="32">
        <v>7</v>
      </c>
      <c r="G10" s="32">
        <v>8</v>
      </c>
      <c r="H10" s="107">
        <f>AVERAGE(Table319[[#This Row],[First]:[Fifth]])</f>
        <v>8.4</v>
      </c>
      <c r="I10" s="107">
        <f>_xlfn.STDEV.P(Table319[[#This Row],[First]:[Fifth]])</f>
        <v>4.2237424163885748</v>
      </c>
    </row>
    <row r="11" spans="1:13">
      <c r="B11" s="31">
        <v>4</v>
      </c>
      <c r="C11" s="32">
        <v>25</v>
      </c>
      <c r="D11" s="32">
        <v>10</v>
      </c>
      <c r="E11" s="32">
        <v>18</v>
      </c>
      <c r="F11" s="32">
        <v>4</v>
      </c>
      <c r="G11" s="32">
        <v>7</v>
      </c>
      <c r="H11" s="107">
        <f>AVERAGE(Table319[[#This Row],[First]:[Fifth]])</f>
        <v>12.8</v>
      </c>
      <c r="I11" s="107">
        <f>_xlfn.STDEV.P(Table319[[#This Row],[First]:[Fifth]])</f>
        <v>7.678541528180987</v>
      </c>
    </row>
    <row r="12" spans="1:13">
      <c r="B12" s="31">
        <v>5</v>
      </c>
      <c r="C12" s="32">
        <v>1.625</v>
      </c>
      <c r="D12" s="32">
        <v>3</v>
      </c>
      <c r="E12" s="32">
        <v>10</v>
      </c>
      <c r="F12" s="32">
        <v>66</v>
      </c>
      <c r="G12" s="32">
        <v>9</v>
      </c>
      <c r="H12" s="107">
        <f>AVERAGE(Table319[[#This Row],[First]:[Fifth]])</f>
        <v>17.925000000000001</v>
      </c>
      <c r="I12" s="107">
        <f>_xlfn.STDEV.P(Table319[[#This Row],[First]:[Fifth]])</f>
        <v>24.257421544756152</v>
      </c>
    </row>
    <row r="13" spans="1:13">
      <c r="B13" s="31">
        <v>6</v>
      </c>
      <c r="C13" s="32">
        <v>2.75</v>
      </c>
      <c r="D13" s="32">
        <v>33</v>
      </c>
      <c r="E13" s="32">
        <v>4</v>
      </c>
      <c r="F13" s="32">
        <v>3</v>
      </c>
      <c r="G13" s="32">
        <v>7</v>
      </c>
      <c r="H13" s="107">
        <f>AVERAGE(Table319[[#This Row],[First]:[Fifth]])</f>
        <v>9.9499999999999993</v>
      </c>
      <c r="I13" s="107">
        <f>_xlfn.STDEV.P(Table319[[#This Row],[First]:[Fifth]])</f>
        <v>11.623682721065643</v>
      </c>
    </row>
    <row r="14" spans="1:13">
      <c r="B14" s="31">
        <v>7</v>
      </c>
      <c r="C14" s="32">
        <v>8</v>
      </c>
      <c r="D14" s="32">
        <v>1.375</v>
      </c>
      <c r="E14" s="32">
        <v>3.3333333333333335</v>
      </c>
      <c r="F14" s="32">
        <v>25</v>
      </c>
      <c r="G14" s="32">
        <v>10</v>
      </c>
      <c r="H14" s="107">
        <f>AVERAGE(Table319[[#This Row],[First]:[Fifth]])</f>
        <v>9.5416666666666679</v>
      </c>
      <c r="I14" s="107">
        <f>_xlfn.STDEV.P(Table319[[#This Row],[First]:[Fifth]])</f>
        <v>8.3280816785406486</v>
      </c>
    </row>
    <row r="15" spans="1:13">
      <c r="B15" s="31">
        <v>8</v>
      </c>
      <c r="C15" s="32">
        <v>2.25</v>
      </c>
      <c r="D15" s="32">
        <v>12</v>
      </c>
      <c r="E15" s="32">
        <v>4</v>
      </c>
      <c r="F15" s="32">
        <v>4</v>
      </c>
      <c r="G15" s="32">
        <v>50</v>
      </c>
      <c r="H15" s="107">
        <f>AVERAGE(Table319[[#This Row],[First]:[Fifth]])</f>
        <v>14.45</v>
      </c>
      <c r="I15" s="107">
        <f>_xlfn.STDEV.P(Table319[[#This Row],[First]:[Fifth]])</f>
        <v>18.094474294656919</v>
      </c>
    </row>
    <row r="16" spans="1:13">
      <c r="B16" s="31">
        <v>9</v>
      </c>
      <c r="C16" s="32">
        <v>5</v>
      </c>
      <c r="D16" s="32">
        <v>3</v>
      </c>
      <c r="E16" s="32">
        <v>8</v>
      </c>
      <c r="F16" s="32">
        <v>25</v>
      </c>
      <c r="G16" s="32">
        <v>6.5</v>
      </c>
      <c r="H16" s="107">
        <f>AVERAGE(Table319[[#This Row],[First]:[Fifth]])</f>
        <v>9.5</v>
      </c>
      <c r="I16" s="107">
        <f>_xlfn.STDEV.P(Table319[[#This Row],[First]:[Fifth]])</f>
        <v>7.9246451024635798</v>
      </c>
    </row>
    <row r="17" spans="2:9">
      <c r="B17" s="31">
        <v>10</v>
      </c>
      <c r="C17" s="32">
        <v>4.5</v>
      </c>
      <c r="D17" s="32">
        <v>7</v>
      </c>
      <c r="E17" s="32">
        <v>50</v>
      </c>
      <c r="F17" s="32">
        <v>2.75</v>
      </c>
      <c r="G17" s="32">
        <v>20</v>
      </c>
      <c r="H17" s="107">
        <f>AVERAGE(Table319[[#This Row],[First]:[Fifth]])</f>
        <v>16.850000000000001</v>
      </c>
      <c r="I17" s="107">
        <f>_xlfn.STDEV.P(Table319[[#This Row],[First]:[Fifth]])</f>
        <v>17.647662734764623</v>
      </c>
    </row>
    <row r="18" spans="2:9">
      <c r="B18" s="31">
        <v>11</v>
      </c>
      <c r="C18" s="32">
        <v>5.5</v>
      </c>
      <c r="D18" s="32">
        <v>14</v>
      </c>
      <c r="E18" s="32">
        <v>2.5</v>
      </c>
      <c r="F18" s="32">
        <v>10</v>
      </c>
      <c r="G18" s="32">
        <v>5.5</v>
      </c>
      <c r="H18" s="107">
        <f>AVERAGE(Table319[[#This Row],[First]:[Fifth]])</f>
        <v>7.5</v>
      </c>
      <c r="I18" s="107">
        <f>_xlfn.STDEV.P(Table319[[#This Row],[First]:[Fifth]])</f>
        <v>4.0373258476372698</v>
      </c>
    </row>
    <row r="19" spans="2:9">
      <c r="B19" s="31">
        <v>12</v>
      </c>
      <c r="C19" s="32">
        <v>16</v>
      </c>
      <c r="D19" s="32">
        <v>8</v>
      </c>
      <c r="E19" s="32">
        <v>2.25</v>
      </c>
      <c r="F19" s="32">
        <v>1.75</v>
      </c>
      <c r="G19" s="32">
        <v>14</v>
      </c>
      <c r="H19" s="107">
        <f>AVERAGE(Table319[[#This Row],[First]:[Fifth]])</f>
        <v>8.4</v>
      </c>
      <c r="I19" s="107">
        <f>_xlfn.STDEV.P(Table319[[#This Row],[First]:[Fifth]])</f>
        <v>5.8536313515628908</v>
      </c>
    </row>
    <row r="20" spans="2:9">
      <c r="B20" s="31">
        <v>13</v>
      </c>
      <c r="C20" s="32">
        <v>4</v>
      </c>
      <c r="D20" s="32">
        <v>2.75</v>
      </c>
      <c r="E20" s="32">
        <v>33</v>
      </c>
      <c r="F20" s="32">
        <v>2.875</v>
      </c>
      <c r="G20" s="32">
        <v>12</v>
      </c>
      <c r="H20" s="107">
        <f>AVERAGE(Table319[[#This Row],[First]:[Fifth]])</f>
        <v>10.925000000000001</v>
      </c>
      <c r="I20" s="107">
        <f>_xlfn.STDEV.P(Table319[[#This Row],[First]:[Fifth]])</f>
        <v>11.558979193683152</v>
      </c>
    </row>
    <row r="21" spans="2:9">
      <c r="B21" s="31">
        <v>14</v>
      </c>
      <c r="C21" s="32">
        <v>7</v>
      </c>
      <c r="D21" s="32">
        <v>1.75</v>
      </c>
      <c r="E21" s="32">
        <v>7</v>
      </c>
      <c r="F21" s="32">
        <v>16</v>
      </c>
      <c r="G21" s="32">
        <v>11</v>
      </c>
      <c r="H21" s="107">
        <f>AVERAGE(Table319[[#This Row],[First]:[Fifth]])</f>
        <v>8.5500000000000007</v>
      </c>
      <c r="I21" s="107">
        <f>_xlfn.STDEV.P(Table319[[#This Row],[First]:[Fifth]])</f>
        <v>4.7444704657105836</v>
      </c>
    </row>
    <row r="22" spans="2:9">
      <c r="B22" s="31">
        <v>15</v>
      </c>
      <c r="C22" s="32">
        <v>1.625</v>
      </c>
      <c r="D22" s="32">
        <v>9</v>
      </c>
      <c r="E22" s="32">
        <v>5</v>
      </c>
      <c r="F22" s="32">
        <v>3</v>
      </c>
      <c r="G22" s="32">
        <v>16</v>
      </c>
      <c r="H22" s="107">
        <f>AVERAGE(Table319[[#This Row],[First]:[Fifth]])</f>
        <v>6.9249999999999998</v>
      </c>
      <c r="I22" s="107">
        <f>_xlfn.STDEV.P(Table319[[#This Row],[First]:[Fifth]])</f>
        <v>5.1742149162940656</v>
      </c>
    </row>
    <row r="23" spans="2:9">
      <c r="B23" s="31">
        <v>16</v>
      </c>
      <c r="C23" s="32">
        <v>3</v>
      </c>
      <c r="D23" s="32">
        <v>14</v>
      </c>
      <c r="E23" s="32">
        <v>8</v>
      </c>
      <c r="F23" s="32">
        <v>4</v>
      </c>
      <c r="G23" s="32">
        <v>10</v>
      </c>
      <c r="H23" s="107">
        <f>AVERAGE(Table319[[#This Row],[First]:[Fifth]])</f>
        <v>7.8</v>
      </c>
      <c r="I23" s="107">
        <f>_xlfn.STDEV.P(Table319[[#This Row],[First]:[Fifth]])</f>
        <v>4.0199502484483558</v>
      </c>
    </row>
    <row r="24" spans="2:9">
      <c r="B24" s="31">
        <v>17</v>
      </c>
      <c r="C24" s="32">
        <v>1.625</v>
      </c>
      <c r="D24" s="32">
        <v>3.5</v>
      </c>
      <c r="E24" s="32">
        <v>6</v>
      </c>
      <c r="F24" s="32">
        <v>2.75</v>
      </c>
      <c r="G24" s="32">
        <v>16</v>
      </c>
      <c r="H24" s="107">
        <f>AVERAGE(Table319[[#This Row],[First]:[Fifth]])</f>
        <v>5.9749999999999996</v>
      </c>
      <c r="I24" s="107">
        <f>_xlfn.STDEV.P(Table319[[#This Row],[First]:[Fifth]])</f>
        <v>5.2144031297934763</v>
      </c>
    </row>
    <row r="25" spans="2:9">
      <c r="B25" s="31">
        <v>18</v>
      </c>
      <c r="C25" s="32">
        <v>2.75</v>
      </c>
      <c r="D25" s="32">
        <v>0.72727272727272729</v>
      </c>
      <c r="E25" s="32">
        <v>7</v>
      </c>
      <c r="F25" s="32">
        <v>10</v>
      </c>
      <c r="G25" s="32"/>
      <c r="H25" s="107">
        <f>AVERAGE(Table319[[#This Row],[First]:[Fifth]])</f>
        <v>5.1193181818181817</v>
      </c>
      <c r="I25" s="107">
        <f>_xlfn.STDEV.P(Table319[[#This Row],[First]:[Fifth]])</f>
        <v>3.6146144688285169</v>
      </c>
    </row>
    <row r="26" spans="2:9">
      <c r="B26" s="31">
        <v>19</v>
      </c>
      <c r="C26" s="32">
        <v>0.8</v>
      </c>
      <c r="D26" s="32">
        <v>8</v>
      </c>
      <c r="E26" s="32">
        <v>12</v>
      </c>
      <c r="F26" s="32">
        <v>4</v>
      </c>
      <c r="G26" s="32">
        <v>6</v>
      </c>
      <c r="H26" s="107">
        <f>AVERAGE(Table319[[#This Row],[First]:[Fifth]])</f>
        <v>6.16</v>
      </c>
      <c r="I26" s="107">
        <f>_xlfn.STDEV.P(Table319[[#This Row],[First]:[Fifth]])</f>
        <v>3.7659527347007407</v>
      </c>
    </row>
    <row r="27" spans="2:9">
      <c r="B27" s="31">
        <v>20</v>
      </c>
      <c r="C27" s="32">
        <v>0.83333333333333337</v>
      </c>
      <c r="D27" s="32">
        <v>25</v>
      </c>
      <c r="E27" s="32">
        <v>2.75</v>
      </c>
      <c r="F27" s="32">
        <v>10</v>
      </c>
      <c r="G27" s="32">
        <v>7.5</v>
      </c>
      <c r="H27" s="107">
        <f>AVERAGE(Table319[[#This Row],[First]:[Fifth]])</f>
        <v>9.216666666666665</v>
      </c>
      <c r="I27" s="107">
        <f>_xlfn.STDEV.P(Table319[[#This Row],[First]:[Fifth]])</f>
        <v>8.5413373920273425</v>
      </c>
    </row>
    <row r="28" spans="2:9">
      <c r="B28" s="31">
        <v>21</v>
      </c>
      <c r="C28" s="32">
        <v>1.2</v>
      </c>
      <c r="D28" s="32">
        <v>20</v>
      </c>
      <c r="E28" s="32">
        <v>1</v>
      </c>
      <c r="F28" s="32">
        <v>14</v>
      </c>
      <c r="G28" s="32">
        <v>25</v>
      </c>
      <c r="H28" s="107">
        <f>AVERAGE(Table319[[#This Row],[First]:[Fifth]])</f>
        <v>12.24</v>
      </c>
      <c r="I28" s="107">
        <f>_xlfn.STDEV.P(Table319[[#This Row],[First]:[Fifth]])</f>
        <v>9.7401437361057468</v>
      </c>
    </row>
    <row r="29" spans="2:9">
      <c r="B29" s="31">
        <v>22</v>
      </c>
      <c r="C29" s="32">
        <v>2.75</v>
      </c>
      <c r="D29" s="32">
        <v>16</v>
      </c>
      <c r="E29" s="32">
        <v>0.8</v>
      </c>
      <c r="F29" s="32">
        <v>7</v>
      </c>
      <c r="G29" s="32">
        <v>25</v>
      </c>
      <c r="H29" s="107">
        <f>AVERAGE(Table319[[#This Row],[First]:[Fifth]])</f>
        <v>10.309999999999999</v>
      </c>
      <c r="I29" s="107">
        <f>_xlfn.STDEV.P(Table319[[#This Row],[First]:[Fifth]])</f>
        <v>9.0191130384312181</v>
      </c>
    </row>
    <row r="30" spans="2:9">
      <c r="B30" s="31">
        <v>23</v>
      </c>
      <c r="C30" s="32">
        <v>2.75</v>
      </c>
      <c r="D30" s="32">
        <v>5</v>
      </c>
      <c r="E30" s="32">
        <v>5</v>
      </c>
      <c r="F30" s="32">
        <v>9</v>
      </c>
      <c r="G30" s="32">
        <v>22</v>
      </c>
      <c r="H30" s="107">
        <f>AVERAGE(Table319[[#This Row],[First]:[Fifth]])</f>
        <v>8.75</v>
      </c>
      <c r="I30" s="107">
        <f>_xlfn.STDEV.P(Table319[[#This Row],[First]:[Fifth]])</f>
        <v>6.9245938509056257</v>
      </c>
    </row>
    <row r="31" spans="2:9">
      <c r="B31" s="31">
        <v>24</v>
      </c>
      <c r="C31" s="32">
        <v>4</v>
      </c>
      <c r="D31" s="32">
        <v>10</v>
      </c>
      <c r="E31" s="32">
        <v>25</v>
      </c>
      <c r="F31" s="32">
        <v>8</v>
      </c>
      <c r="G31" s="32">
        <v>6</v>
      </c>
      <c r="H31" s="107">
        <f>AVERAGE(Table319[[#This Row],[First]:[Fifth]])</f>
        <v>10.6</v>
      </c>
      <c r="I31" s="107">
        <f>_xlfn.STDEV.P(Table319[[#This Row],[First]:[Fifth]])</f>
        <v>7.4726166769077622</v>
      </c>
    </row>
    <row r="32" spans="2:9">
      <c r="B32" s="31">
        <v>25</v>
      </c>
      <c r="C32" s="32">
        <v>10</v>
      </c>
      <c r="D32" s="32">
        <v>3</v>
      </c>
      <c r="E32" s="32">
        <v>7</v>
      </c>
      <c r="F32" s="32">
        <v>6</v>
      </c>
      <c r="G32" s="32">
        <v>4</v>
      </c>
      <c r="H32" s="107">
        <f>AVERAGE(Table319[[#This Row],[First]:[Fifth]])</f>
        <v>6</v>
      </c>
      <c r="I32" s="107">
        <f>_xlfn.STDEV.P(Table319[[#This Row],[First]:[Fifth]])</f>
        <v>2.4494897427831779</v>
      </c>
    </row>
    <row r="33" spans="2:12">
      <c r="B33" s="31">
        <v>26</v>
      </c>
      <c r="C33" s="32">
        <v>1.5</v>
      </c>
      <c r="D33" s="32">
        <v>20</v>
      </c>
      <c r="E33" s="32">
        <v>3.5</v>
      </c>
      <c r="F33" s="32">
        <v>33</v>
      </c>
      <c r="G33" s="32">
        <v>3</v>
      </c>
      <c r="H33" s="107">
        <f>AVERAGE(Table319[[#This Row],[First]:[Fifth]])</f>
        <v>12.2</v>
      </c>
      <c r="I33" s="107">
        <f>_xlfn.STDEV.P(Table319[[#This Row],[First]:[Fifth]])</f>
        <v>12.395967086113128</v>
      </c>
    </row>
    <row r="34" spans="2:12">
      <c r="B34" s="31">
        <v>27</v>
      </c>
      <c r="C34" s="32">
        <v>2.25</v>
      </c>
      <c r="D34" s="32">
        <v>0.8</v>
      </c>
      <c r="E34" s="32">
        <v>25</v>
      </c>
      <c r="F34" s="32">
        <v>7</v>
      </c>
      <c r="G34" s="32">
        <v>33</v>
      </c>
      <c r="H34" s="107">
        <f>AVERAGE(Table319[[#This Row],[First]:[Fifth]])</f>
        <v>13.61</v>
      </c>
      <c r="I34" s="107">
        <f>_xlfn.STDEV.P(Table319[[#This Row],[First]:[Fifth]])</f>
        <v>12.981078537625445</v>
      </c>
    </row>
    <row r="35" spans="2:12">
      <c r="B35" s="31">
        <v>28</v>
      </c>
      <c r="C35" s="32">
        <v>7</v>
      </c>
      <c r="D35" s="32">
        <v>8</v>
      </c>
      <c r="E35" s="32">
        <v>11</v>
      </c>
      <c r="F35" s="32">
        <v>7.5</v>
      </c>
      <c r="G35" s="32">
        <v>4</v>
      </c>
      <c r="H35" s="107">
        <f>AVERAGE(Table319[[#This Row],[First]:[Fifth]])</f>
        <v>7.5</v>
      </c>
      <c r="I35" s="107">
        <f>_xlfn.STDEV.P(Table319[[#This Row],[First]:[Fifth]])</f>
        <v>2.2360679774997898</v>
      </c>
    </row>
    <row r="36" spans="2:12">
      <c r="B36" s="31">
        <v>29</v>
      </c>
      <c r="C36" s="32">
        <v>1.5</v>
      </c>
      <c r="D36" s="32">
        <v>1.625</v>
      </c>
      <c r="E36" s="32">
        <v>5</v>
      </c>
      <c r="F36" s="32">
        <v>5.5</v>
      </c>
      <c r="G36" s="32"/>
      <c r="H36" s="107">
        <f>AVERAGE(Table319[[#This Row],[First]:[Fifth]])</f>
        <v>3.40625</v>
      </c>
      <c r="I36" s="107">
        <f>_xlfn.STDEV.P(Table319[[#This Row],[First]:[Fifth]])</f>
        <v>1.8527323572227048</v>
      </c>
    </row>
    <row r="37" spans="2:12">
      <c r="B37" s="31">
        <v>30</v>
      </c>
      <c r="C37" s="32">
        <v>1.2</v>
      </c>
      <c r="D37" s="32">
        <v>3</v>
      </c>
      <c r="E37" s="32">
        <v>8</v>
      </c>
      <c r="F37" s="32">
        <v>12</v>
      </c>
      <c r="G37" s="32">
        <v>8.5</v>
      </c>
      <c r="H37" s="107">
        <f>AVERAGE(Table319[[#This Row],[First]:[Fifth]])</f>
        <v>6.5400000000000009</v>
      </c>
      <c r="I37" s="107">
        <f>_xlfn.STDEV.P(Table319[[#This Row],[First]:[Fifth]])</f>
        <v>3.919999999999999</v>
      </c>
    </row>
    <row r="38" spans="2:12">
      <c r="B38" s="31">
        <v>31</v>
      </c>
      <c r="C38" s="32">
        <v>4.5</v>
      </c>
      <c r="D38" s="32">
        <v>5</v>
      </c>
      <c r="E38" s="32">
        <v>6</v>
      </c>
      <c r="F38" s="32">
        <v>5.5</v>
      </c>
      <c r="G38" s="32">
        <v>4</v>
      </c>
      <c r="H38" s="107">
        <f>AVERAGE(Table319[[#This Row],[First]:[Fifth]])</f>
        <v>5</v>
      </c>
      <c r="I38" s="107">
        <f>_xlfn.STDEV.P(Table319[[#This Row],[First]:[Fifth]])</f>
        <v>0.70710678118654757</v>
      </c>
    </row>
    <row r="39" spans="2:12">
      <c r="B39" s="31">
        <v>32</v>
      </c>
      <c r="C39" s="32">
        <v>4.5</v>
      </c>
      <c r="D39" s="32">
        <v>1.2</v>
      </c>
      <c r="E39" s="32">
        <v>9</v>
      </c>
      <c r="F39" s="32">
        <v>9</v>
      </c>
      <c r="G39" s="32">
        <v>3</v>
      </c>
      <c r="H39" s="107">
        <f>AVERAGE(Table319[[#This Row],[First]:[Fifth]])</f>
        <v>5.34</v>
      </c>
      <c r="I39" s="107">
        <f>_xlfn.STDEV.P(Table319[[#This Row],[First]:[Fifth]])</f>
        <v>3.1658174299855011</v>
      </c>
    </row>
    <row r="40" spans="2:12">
      <c r="B40" s="31">
        <v>33</v>
      </c>
      <c r="C40" s="32">
        <v>14</v>
      </c>
      <c r="D40" s="32">
        <v>8.5</v>
      </c>
      <c r="E40" s="32">
        <v>2</v>
      </c>
      <c r="F40" s="32">
        <v>5</v>
      </c>
      <c r="G40" s="32">
        <v>18</v>
      </c>
      <c r="H40" s="107">
        <f>AVERAGE(Table319[[#This Row],[First]:[Fifth]])</f>
        <v>9.5</v>
      </c>
      <c r="I40" s="107">
        <f>_xlfn.STDEV.P(Table319[[#This Row],[First]:[Fifth]])</f>
        <v>5.8309518948453007</v>
      </c>
    </row>
    <row r="41" spans="2:12" ht="15.9">
      <c r="B41" s="31">
        <v>34</v>
      </c>
      <c r="C41" s="32">
        <v>2.75</v>
      </c>
      <c r="D41" s="32">
        <v>4</v>
      </c>
      <c r="E41" s="32">
        <v>10</v>
      </c>
      <c r="F41" s="32">
        <v>2</v>
      </c>
      <c r="G41" s="32">
        <v>6.5</v>
      </c>
      <c r="H41" s="107">
        <f>AVERAGE(Table319[[#This Row],[First]:[Fifth]])</f>
        <v>5.05</v>
      </c>
      <c r="I41" s="107">
        <f>_xlfn.STDEV.P(Table319[[#This Row],[First]:[Fifth]])</f>
        <v>2.9086079144497976</v>
      </c>
      <c r="K41" s="262" t="s">
        <v>170</v>
      </c>
      <c r="L41" s="262"/>
    </row>
    <row r="42" spans="2:12">
      <c r="B42" s="31">
        <v>35</v>
      </c>
      <c r="C42" s="32">
        <v>5.5</v>
      </c>
      <c r="D42" s="32">
        <v>10</v>
      </c>
      <c r="E42" s="32">
        <v>3.5</v>
      </c>
      <c r="F42" s="32">
        <v>5.5</v>
      </c>
      <c r="G42" s="32">
        <v>2.75</v>
      </c>
      <c r="H42" s="107">
        <f>AVERAGE(Table319[[#This Row],[First]:[Fifth]])</f>
        <v>5.45</v>
      </c>
      <c r="I42" s="107">
        <f>_xlfn.STDEV.P(Table319[[#This Row],[First]:[Fifth]])</f>
        <v>2.5219040425836985</v>
      </c>
    </row>
    <row r="43" spans="2:12">
      <c r="B43" s="31">
        <v>36</v>
      </c>
      <c r="C43" s="32">
        <v>1.75</v>
      </c>
      <c r="D43" s="32">
        <v>4</v>
      </c>
      <c r="E43" s="32">
        <v>10</v>
      </c>
      <c r="F43" s="32">
        <v>4</v>
      </c>
      <c r="G43" s="32">
        <v>12</v>
      </c>
      <c r="H43" s="107">
        <f>AVERAGE(Table319[[#This Row],[First]:[Fifth]])</f>
        <v>6.35</v>
      </c>
      <c r="I43" s="107">
        <f>_xlfn.STDEV.P(Table319[[#This Row],[First]:[Fifth]])</f>
        <v>3.9357337308308855</v>
      </c>
    </row>
    <row r="44" spans="2:12">
      <c r="B44" s="31">
        <v>37</v>
      </c>
      <c r="C44" s="32">
        <v>3</v>
      </c>
      <c r="D44" s="32">
        <v>1</v>
      </c>
      <c r="E44" s="32">
        <v>20</v>
      </c>
      <c r="F44" s="32">
        <v>5.5</v>
      </c>
      <c r="G44" s="32">
        <v>7</v>
      </c>
      <c r="H44" s="107">
        <f>AVERAGE(Table319[[#This Row],[First]:[Fifth]])</f>
        <v>7.3</v>
      </c>
      <c r="I44" s="107">
        <f>_xlfn.STDEV.P(Table319[[#This Row],[First]:[Fifth]])</f>
        <v>6.675327707311455</v>
      </c>
    </row>
    <row r="45" spans="2:12">
      <c r="B45" s="31">
        <v>38</v>
      </c>
      <c r="C45" s="32">
        <v>2.75</v>
      </c>
      <c r="D45" s="32">
        <v>5</v>
      </c>
      <c r="E45" s="32">
        <v>8</v>
      </c>
      <c r="F45" s="32">
        <v>1.25</v>
      </c>
      <c r="G45" s="32">
        <v>100</v>
      </c>
      <c r="H45" s="107">
        <f>AVERAGE(Table319[[#This Row],[First]:[Fifth]])</f>
        <v>23.4</v>
      </c>
      <c r="I45" s="107">
        <f>_xlfn.STDEV.P(Table319[[#This Row],[First]:[Fifth]])</f>
        <v>38.367499266957708</v>
      </c>
    </row>
    <row r="46" spans="2:12">
      <c r="B46" s="31">
        <v>39</v>
      </c>
      <c r="C46" s="32">
        <v>1.5</v>
      </c>
      <c r="D46" s="32">
        <v>2.25</v>
      </c>
      <c r="E46" s="32">
        <v>7</v>
      </c>
      <c r="F46" s="32">
        <v>14</v>
      </c>
      <c r="G46" s="32">
        <v>11</v>
      </c>
      <c r="H46" s="107">
        <f>AVERAGE(Table319[[#This Row],[First]:[Fifth]])</f>
        <v>7.15</v>
      </c>
      <c r="I46" s="107">
        <f>_xlfn.STDEV.P(Table319[[#This Row],[First]:[Fifth]])</f>
        <v>4.8518037882832816</v>
      </c>
    </row>
    <row r="47" spans="2:12">
      <c r="B47" s="31">
        <v>40</v>
      </c>
      <c r="C47" s="32">
        <v>9</v>
      </c>
      <c r="D47" s="32">
        <v>5</v>
      </c>
      <c r="E47" s="32">
        <v>1.875</v>
      </c>
      <c r="F47" s="32">
        <v>7</v>
      </c>
      <c r="G47" s="32">
        <v>2.5</v>
      </c>
      <c r="H47" s="107">
        <f>AVERAGE(Table319[[#This Row],[First]:[Fifth]])</f>
        <v>5.0750000000000002</v>
      </c>
      <c r="I47" s="107">
        <f>_xlfn.STDEV.P(Table319[[#This Row],[First]:[Fifth]])</f>
        <v>2.6828156850592624</v>
      </c>
    </row>
    <row r="48" spans="2:12">
      <c r="B48" s="31">
        <v>41</v>
      </c>
      <c r="C48" s="32">
        <v>1.625</v>
      </c>
      <c r="D48" s="32">
        <v>1.2</v>
      </c>
      <c r="E48" s="32">
        <v>2.75</v>
      </c>
      <c r="F48" s="32"/>
      <c r="G48" s="32"/>
      <c r="H48" s="107">
        <f>AVERAGE(Table319[[#This Row],[First]:[Fifth]])</f>
        <v>1.8583333333333334</v>
      </c>
      <c r="I48" s="107">
        <f>_xlfn.STDEV.P(Table319[[#This Row],[First]:[Fifth]])</f>
        <v>0.6539410438937816</v>
      </c>
    </row>
    <row r="49" spans="2:9">
      <c r="B49" s="31">
        <v>42</v>
      </c>
      <c r="C49" s="32">
        <v>3.5</v>
      </c>
      <c r="D49" s="32">
        <v>8</v>
      </c>
      <c r="E49" s="32">
        <v>1.2</v>
      </c>
      <c r="F49" s="32">
        <v>125</v>
      </c>
      <c r="G49" s="32">
        <v>150</v>
      </c>
      <c r="H49" s="107">
        <f>AVERAGE(Table319[[#This Row],[First]:[Fifth]])</f>
        <v>57.54</v>
      </c>
      <c r="I49" s="107">
        <f>_xlfn.STDEV.P(Table319[[#This Row],[First]:[Fifth]])</f>
        <v>65.800352582641992</v>
      </c>
    </row>
    <row r="50" spans="2:9">
      <c r="B50" s="31">
        <v>43</v>
      </c>
      <c r="C50" s="32">
        <v>2.75</v>
      </c>
      <c r="D50" s="32">
        <v>1.5</v>
      </c>
      <c r="E50" s="32">
        <v>8</v>
      </c>
      <c r="F50" s="32">
        <v>33</v>
      </c>
      <c r="G50" s="32">
        <v>6.5</v>
      </c>
      <c r="H50" s="107">
        <f>AVERAGE(Table319[[#This Row],[First]:[Fifth]])</f>
        <v>10.35</v>
      </c>
      <c r="I50" s="107">
        <f>_xlfn.STDEV.P(Table319[[#This Row],[First]:[Fifth]])</f>
        <v>11.571084650973736</v>
      </c>
    </row>
    <row r="51" spans="2:9">
      <c r="B51" s="31">
        <v>44</v>
      </c>
      <c r="C51" s="32">
        <v>3</v>
      </c>
      <c r="D51" s="32">
        <v>18</v>
      </c>
      <c r="E51" s="32">
        <v>6.5</v>
      </c>
      <c r="F51" s="32">
        <v>7</v>
      </c>
      <c r="G51" s="32">
        <v>5</v>
      </c>
      <c r="H51" s="107">
        <f>AVERAGE(Table319[[#This Row],[First]:[Fifth]])</f>
        <v>7.9</v>
      </c>
      <c r="I51" s="107">
        <f>_xlfn.STDEV.P(Table319[[#This Row],[First]:[Fifth]])</f>
        <v>5.2383203414835178</v>
      </c>
    </row>
    <row r="52" spans="2:9">
      <c r="B52" s="31">
        <v>45</v>
      </c>
      <c r="C52" s="32">
        <v>12</v>
      </c>
      <c r="D52" s="32">
        <v>6</v>
      </c>
      <c r="E52" s="32">
        <v>1.875</v>
      </c>
      <c r="F52" s="32">
        <v>3.5</v>
      </c>
      <c r="G52" s="32">
        <v>16</v>
      </c>
      <c r="H52" s="107">
        <f>AVERAGE(Table319[[#This Row],[First]:[Fifth]])</f>
        <v>7.875</v>
      </c>
      <c r="I52" s="107">
        <f>_xlfn.STDEV.P(Table319[[#This Row],[First]:[Fifth]])</f>
        <v>5.3232978500174122</v>
      </c>
    </row>
    <row r="53" spans="2:9">
      <c r="B53" s="31">
        <v>46</v>
      </c>
      <c r="C53" s="32">
        <v>1.375</v>
      </c>
      <c r="D53" s="32">
        <v>4.5</v>
      </c>
      <c r="E53" s="32">
        <v>14</v>
      </c>
      <c r="F53" s="32">
        <v>8</v>
      </c>
      <c r="G53" s="32">
        <v>12</v>
      </c>
      <c r="H53" s="107">
        <f>AVERAGE(Table319[[#This Row],[First]:[Fifth]])</f>
        <v>7.9749999999999996</v>
      </c>
      <c r="I53" s="107">
        <f>_xlfn.STDEV.P(Table319[[#This Row],[First]:[Fifth]])</f>
        <v>4.6505376033314691</v>
      </c>
    </row>
    <row r="54" spans="2:9">
      <c r="B54" s="31">
        <v>47</v>
      </c>
      <c r="C54" s="32">
        <v>11</v>
      </c>
      <c r="D54" s="32">
        <v>3</v>
      </c>
      <c r="E54" s="32">
        <v>8</v>
      </c>
      <c r="F54" s="32">
        <v>4</v>
      </c>
      <c r="G54" s="32">
        <v>5</v>
      </c>
      <c r="H54" s="107">
        <f>AVERAGE(Table319[[#This Row],[First]:[Fifth]])</f>
        <v>6.2</v>
      </c>
      <c r="I54" s="107">
        <f>_xlfn.STDEV.P(Table319[[#This Row],[First]:[Fifth]])</f>
        <v>2.925747767665559</v>
      </c>
    </row>
    <row r="55" spans="2:9">
      <c r="B55" s="31">
        <v>48</v>
      </c>
      <c r="C55" s="32">
        <v>2.25</v>
      </c>
      <c r="D55" s="32">
        <v>14</v>
      </c>
      <c r="E55" s="32">
        <v>6</v>
      </c>
      <c r="F55" s="32">
        <v>12</v>
      </c>
      <c r="G55" s="32">
        <v>50</v>
      </c>
      <c r="H55" s="107">
        <f>AVERAGE(Table319[[#This Row],[First]:[Fifth]])</f>
        <v>16.850000000000001</v>
      </c>
      <c r="I55" s="107">
        <f>_xlfn.STDEV.P(Table319[[#This Row],[First]:[Fifth]])</f>
        <v>17.096490868011482</v>
      </c>
    </row>
    <row r="56" spans="2:9">
      <c r="B56" s="31">
        <v>49</v>
      </c>
      <c r="C56" s="32">
        <v>12</v>
      </c>
      <c r="D56" s="32">
        <v>4.5</v>
      </c>
      <c r="E56" s="32">
        <v>20</v>
      </c>
      <c r="F56" s="32">
        <v>4</v>
      </c>
      <c r="G56" s="32">
        <v>8</v>
      </c>
      <c r="H56" s="107">
        <f>AVERAGE(Table319[[#This Row],[First]:[Fifth]])</f>
        <v>9.6999999999999993</v>
      </c>
      <c r="I56" s="107">
        <f>_xlfn.STDEV.P(Table319[[#This Row],[First]:[Fifth]])</f>
        <v>5.89576118919347</v>
      </c>
    </row>
    <row r="57" spans="2:9">
      <c r="B57" s="31">
        <v>50</v>
      </c>
      <c r="C57" s="32">
        <v>0.83333333333333337</v>
      </c>
      <c r="D57" s="32">
        <v>2.25</v>
      </c>
      <c r="E57" s="32">
        <v>66</v>
      </c>
      <c r="F57" s="32">
        <v>6</v>
      </c>
      <c r="G57" s="32">
        <v>12</v>
      </c>
      <c r="H57" s="107">
        <f>AVERAGE(Table319[[#This Row],[First]:[Fifth]])</f>
        <v>17.416666666666664</v>
      </c>
      <c r="I57" s="107">
        <f>_xlfn.STDEV.P(Table319[[#This Row],[First]:[Fifth]])</f>
        <v>24.59697361691294</v>
      </c>
    </row>
    <row r="58" spans="2:9">
      <c r="B58" s="31">
        <v>51</v>
      </c>
      <c r="C58" s="32">
        <v>9</v>
      </c>
      <c r="D58" s="32">
        <v>7.5</v>
      </c>
      <c r="E58" s="32">
        <v>5</v>
      </c>
      <c r="F58" s="32">
        <v>9</v>
      </c>
      <c r="G58" s="32">
        <v>5.5</v>
      </c>
      <c r="H58" s="107">
        <f>AVERAGE(Table319[[#This Row],[First]:[Fifth]])</f>
        <v>7.2</v>
      </c>
      <c r="I58" s="107">
        <f>_xlfn.STDEV.P(Table319[[#This Row],[First]:[Fifth]])</f>
        <v>1.6911534525287764</v>
      </c>
    </row>
    <row r="59" spans="2:9">
      <c r="B59" s="31">
        <v>52</v>
      </c>
      <c r="C59" s="32">
        <v>2.25</v>
      </c>
      <c r="D59" s="32">
        <v>20</v>
      </c>
      <c r="E59" s="32">
        <v>5</v>
      </c>
      <c r="F59" s="32">
        <v>14</v>
      </c>
      <c r="G59" s="32">
        <v>20</v>
      </c>
      <c r="H59" s="107">
        <f>AVERAGE(Table319[[#This Row],[First]:[Fifth]])</f>
        <v>12.25</v>
      </c>
      <c r="I59" s="107">
        <f>_xlfn.STDEV.P(Table319[[#This Row],[First]:[Fifth]])</f>
        <v>7.4263045991933296</v>
      </c>
    </row>
    <row r="60" spans="2:9">
      <c r="B60" s="31">
        <v>53</v>
      </c>
      <c r="C60" s="32">
        <v>0.83333333333333337</v>
      </c>
      <c r="D60" s="32">
        <v>3.5</v>
      </c>
      <c r="E60" s="32">
        <v>20</v>
      </c>
      <c r="F60" s="32">
        <v>7</v>
      </c>
      <c r="G60" s="32">
        <v>14</v>
      </c>
      <c r="H60" s="107">
        <f>AVERAGE(Table319[[#This Row],[First]:[Fifth]])</f>
        <v>9.0666666666666664</v>
      </c>
      <c r="I60" s="107">
        <f>_xlfn.STDEV.P(Table319[[#This Row],[First]:[Fifth]])</f>
        <v>7.0274066656515943</v>
      </c>
    </row>
    <row r="61" spans="2:9">
      <c r="B61" s="31">
        <v>54</v>
      </c>
      <c r="C61" s="32">
        <v>14</v>
      </c>
      <c r="D61" s="32">
        <v>10</v>
      </c>
      <c r="E61" s="32">
        <v>1.5</v>
      </c>
      <c r="F61" s="32">
        <v>12</v>
      </c>
      <c r="G61" s="32">
        <v>8</v>
      </c>
      <c r="H61" s="107">
        <f>AVERAGE(Table319[[#This Row],[First]:[Fifth]])</f>
        <v>9.1</v>
      </c>
      <c r="I61" s="107">
        <f>_xlfn.STDEV.P(Table319[[#This Row],[First]:[Fifth]])</f>
        <v>4.2941821107167781</v>
      </c>
    </row>
    <row r="62" spans="2:9">
      <c r="B62" s="31">
        <v>55</v>
      </c>
      <c r="C62" s="32">
        <v>1.625</v>
      </c>
      <c r="D62" s="32">
        <v>12</v>
      </c>
      <c r="E62" s="32">
        <v>14</v>
      </c>
      <c r="F62" s="32">
        <v>10</v>
      </c>
      <c r="G62" s="32">
        <v>4.5</v>
      </c>
      <c r="H62" s="107">
        <f>AVERAGE(Table319[[#This Row],[First]:[Fifth]])</f>
        <v>8.4250000000000007</v>
      </c>
      <c r="I62" s="107">
        <f>_xlfn.STDEV.P(Table319[[#This Row],[First]:[Fifth]])</f>
        <v>4.6473110504893045</v>
      </c>
    </row>
    <row r="63" spans="2:9">
      <c r="B63" s="31">
        <v>56</v>
      </c>
      <c r="C63" s="32">
        <v>2.5</v>
      </c>
      <c r="D63" s="32">
        <v>10</v>
      </c>
      <c r="E63" s="32">
        <v>25</v>
      </c>
      <c r="F63" s="32">
        <v>3.5</v>
      </c>
      <c r="G63" s="32">
        <v>25</v>
      </c>
      <c r="H63" s="107">
        <f>AVERAGE(Table319[[#This Row],[First]:[Fifth]])</f>
        <v>13.2</v>
      </c>
      <c r="I63" s="107">
        <f>_xlfn.STDEV.P(Table319[[#This Row],[First]:[Fifth]])</f>
        <v>9.972963451251589</v>
      </c>
    </row>
    <row r="64" spans="2:9">
      <c r="B64" s="31">
        <v>57</v>
      </c>
      <c r="C64" s="32">
        <v>1.2</v>
      </c>
      <c r="D64" s="32">
        <v>1.875</v>
      </c>
      <c r="E64" s="32">
        <v>3</v>
      </c>
      <c r="F64" s="32"/>
      <c r="G64" s="32"/>
      <c r="H64" s="107">
        <f>AVERAGE(Table319[[#This Row],[First]:[Fifth]])</f>
        <v>2.0249999999999999</v>
      </c>
      <c r="I64" s="107">
        <f>_xlfn.STDEV.P(Table319[[#This Row],[First]:[Fifth]])</f>
        <v>0.74246212024587488</v>
      </c>
    </row>
    <row r="65" spans="2:12">
      <c r="B65" s="31">
        <v>58</v>
      </c>
      <c r="C65" s="32">
        <v>4</v>
      </c>
      <c r="D65" s="32">
        <v>1.75</v>
      </c>
      <c r="E65" s="32">
        <v>40</v>
      </c>
      <c r="F65" s="32">
        <v>1.25</v>
      </c>
      <c r="G65" s="32">
        <v>14</v>
      </c>
      <c r="H65" s="107">
        <f>AVERAGE(Table319[[#This Row],[First]:[Fifth]])</f>
        <v>12.2</v>
      </c>
      <c r="I65" s="107">
        <f>_xlfn.STDEV.P(Table319[[#This Row],[First]:[Fifth]])</f>
        <v>14.645306415367349</v>
      </c>
    </row>
    <row r="66" spans="2:12">
      <c r="B66" s="31">
        <v>59</v>
      </c>
      <c r="C66" s="32">
        <v>1.375</v>
      </c>
      <c r="D66" s="32">
        <v>0.72727272727272729</v>
      </c>
      <c r="E66" s="32">
        <v>100</v>
      </c>
      <c r="F66" s="32">
        <v>14</v>
      </c>
      <c r="G66" s="32"/>
      <c r="H66" s="107">
        <f>AVERAGE(Table319[[#This Row],[First]:[Fifth]])</f>
        <v>29.025568181818183</v>
      </c>
      <c r="I66" s="107">
        <f>_xlfn.STDEV.P(Table319[[#This Row],[First]:[Fifth]])</f>
        <v>41.317324203989571</v>
      </c>
    </row>
    <row r="67" spans="2:12">
      <c r="B67" s="31">
        <v>60</v>
      </c>
      <c r="C67" s="32">
        <v>2.5</v>
      </c>
      <c r="D67" s="32">
        <v>3.3333333333333335</v>
      </c>
      <c r="E67" s="32">
        <v>10</v>
      </c>
      <c r="F67" s="32">
        <v>12</v>
      </c>
      <c r="G67" s="32">
        <v>2.75</v>
      </c>
      <c r="H67" s="107">
        <f>AVERAGE(Table319[[#This Row],[First]:[Fifth]])</f>
        <v>6.1166666666666671</v>
      </c>
      <c r="I67" s="107">
        <f>_xlfn.STDEV.P(Table319[[#This Row],[First]:[Fifth]])</f>
        <v>4.0461229728112684</v>
      </c>
    </row>
    <row r="68" spans="2:12">
      <c r="B68" s="31">
        <v>61</v>
      </c>
      <c r="C68" s="32">
        <v>1.625</v>
      </c>
      <c r="D68" s="32">
        <v>7</v>
      </c>
      <c r="E68" s="32">
        <v>11</v>
      </c>
      <c r="F68" s="32">
        <v>4</v>
      </c>
      <c r="G68" s="32">
        <v>12</v>
      </c>
      <c r="H68" s="107">
        <f>AVERAGE(Table319[[#This Row],[First]:[Fifth]])</f>
        <v>7.125</v>
      </c>
      <c r="I68" s="107">
        <f>_xlfn.STDEV.P(Table319[[#This Row],[First]:[Fifth]])</f>
        <v>3.9702015062210632</v>
      </c>
    </row>
    <row r="69" spans="2:12">
      <c r="B69" s="31">
        <v>62</v>
      </c>
      <c r="C69" s="32">
        <v>6.5</v>
      </c>
      <c r="D69" s="32">
        <v>3.3333333333333335</v>
      </c>
      <c r="E69" s="32">
        <v>8</v>
      </c>
      <c r="F69" s="32">
        <v>7.5</v>
      </c>
      <c r="G69" s="32">
        <v>40</v>
      </c>
      <c r="H69" s="107">
        <f>AVERAGE(Table319[[#This Row],[First]:[Fifth]])</f>
        <v>13.066666666666668</v>
      </c>
      <c r="I69" s="107">
        <f>_xlfn.STDEV.P(Table319[[#This Row],[First]:[Fifth]])</f>
        <v>13.564086568746323</v>
      </c>
    </row>
    <row r="70" spans="2:12">
      <c r="B70" s="31">
        <v>63</v>
      </c>
      <c r="C70" s="32">
        <v>3.3333333333333335</v>
      </c>
      <c r="D70" s="32">
        <v>4</v>
      </c>
      <c r="E70" s="32">
        <v>7</v>
      </c>
      <c r="F70" s="32">
        <v>3.5</v>
      </c>
      <c r="G70" s="32">
        <v>5</v>
      </c>
      <c r="H70" s="107">
        <f>AVERAGE(Table319[[#This Row],[First]:[Fifth]])</f>
        <v>4.5666666666666673</v>
      </c>
      <c r="I70" s="107">
        <f>_xlfn.STDEV.P(Table319[[#This Row],[First]:[Fifth]])</f>
        <v>1.3482498944104442</v>
      </c>
    </row>
    <row r="71" spans="2:12">
      <c r="B71" s="31">
        <v>64</v>
      </c>
      <c r="C71" s="32">
        <v>50</v>
      </c>
      <c r="D71" s="32">
        <v>5</v>
      </c>
      <c r="E71" s="32">
        <v>4.5</v>
      </c>
      <c r="F71" s="32">
        <v>2</v>
      </c>
      <c r="G71" s="32"/>
      <c r="H71" s="107">
        <f>AVERAGE(Table319[[#This Row],[First]:[Fifth]])</f>
        <v>15.375</v>
      </c>
      <c r="I71" s="107">
        <f>_xlfn.STDEV.P(Table319[[#This Row],[First]:[Fifth]])</f>
        <v>20.023033611318741</v>
      </c>
    </row>
    <row r="72" spans="2:12">
      <c r="B72" s="31">
        <v>65</v>
      </c>
      <c r="C72" s="32">
        <v>8</v>
      </c>
      <c r="D72" s="32">
        <v>4</v>
      </c>
      <c r="E72" s="32">
        <v>4</v>
      </c>
      <c r="F72" s="32">
        <v>25</v>
      </c>
      <c r="G72" s="32">
        <v>3.5</v>
      </c>
      <c r="H72" s="107">
        <f>AVERAGE(Table319[[#This Row],[First]:[Fifth]])</f>
        <v>8.9</v>
      </c>
      <c r="I72" s="107">
        <f>_xlfn.STDEV.P(Table319[[#This Row],[First]:[Fifth]])</f>
        <v>8.2121860670591236</v>
      </c>
    </row>
    <row r="73" spans="2:12">
      <c r="B73" s="31">
        <v>66</v>
      </c>
      <c r="C73" s="32">
        <v>3</v>
      </c>
      <c r="D73" s="32">
        <v>5</v>
      </c>
      <c r="E73" s="32">
        <v>1.75</v>
      </c>
      <c r="F73" s="32">
        <v>14</v>
      </c>
      <c r="G73" s="32">
        <v>6</v>
      </c>
      <c r="H73" s="107">
        <f>AVERAGE(Table319[[#This Row],[First]:[Fifth]])</f>
        <v>5.95</v>
      </c>
      <c r="I73" s="107">
        <f>_xlfn.STDEV.P(Table319[[#This Row],[First]:[Fifth]])</f>
        <v>4.2906875905849873</v>
      </c>
    </row>
    <row r="74" spans="2:12" ht="15.9">
      <c r="B74" s="31">
        <v>67</v>
      </c>
      <c r="C74" s="32">
        <v>5</v>
      </c>
      <c r="D74" s="32">
        <v>3.5</v>
      </c>
      <c r="E74" s="32">
        <v>3</v>
      </c>
      <c r="F74" s="32">
        <v>3.5</v>
      </c>
      <c r="G74" s="32">
        <v>4</v>
      </c>
      <c r="H74" s="107">
        <f>AVERAGE(Table319[[#This Row],[First]:[Fifth]])</f>
        <v>3.8</v>
      </c>
      <c r="I74" s="107">
        <f>_xlfn.STDEV.P(Table319[[#This Row],[First]:[Fifth]])</f>
        <v>0.67823299831252681</v>
      </c>
      <c r="K74" s="262" t="s">
        <v>172</v>
      </c>
      <c r="L74" s="262"/>
    </row>
    <row r="75" spans="2:12">
      <c r="B75" s="31">
        <v>68</v>
      </c>
      <c r="C75" s="32">
        <v>2.75</v>
      </c>
      <c r="D75" s="32">
        <v>3</v>
      </c>
      <c r="E75" s="32">
        <v>4.5</v>
      </c>
      <c r="F75" s="32">
        <v>4.5</v>
      </c>
      <c r="G75" s="32">
        <v>8</v>
      </c>
      <c r="H75" s="107">
        <f>AVERAGE(Table319[[#This Row],[First]:[Fifth]])</f>
        <v>4.55</v>
      </c>
      <c r="I75" s="107">
        <f>_xlfn.STDEV.P(Table319[[#This Row],[First]:[Fifth]])</f>
        <v>1.8734993995195195</v>
      </c>
    </row>
    <row r="76" spans="2:12">
      <c r="B76" s="31">
        <v>69</v>
      </c>
      <c r="C76" s="32">
        <v>2.25</v>
      </c>
      <c r="D76" s="32">
        <v>5</v>
      </c>
      <c r="E76" s="32">
        <v>3</v>
      </c>
      <c r="F76" s="32">
        <v>10</v>
      </c>
      <c r="G76" s="32">
        <v>2.5</v>
      </c>
      <c r="H76" s="107">
        <f>AVERAGE(Table319[[#This Row],[First]:[Fifth]])</f>
        <v>4.55</v>
      </c>
      <c r="I76" s="107">
        <f>_xlfn.STDEV.P(Table319[[#This Row],[First]:[Fifth]])</f>
        <v>2.8913664589601922</v>
      </c>
    </row>
    <row r="77" spans="2:12">
      <c r="B77" s="31">
        <v>70</v>
      </c>
      <c r="C77" s="32">
        <v>12</v>
      </c>
      <c r="D77" s="32">
        <v>2</v>
      </c>
      <c r="E77" s="32">
        <v>7</v>
      </c>
      <c r="F77" s="32">
        <v>14</v>
      </c>
      <c r="G77" s="32">
        <v>8</v>
      </c>
      <c r="H77" s="107">
        <f>AVERAGE(Table319[[#This Row],[First]:[Fifth]])</f>
        <v>8.6</v>
      </c>
      <c r="I77" s="107">
        <f>_xlfn.STDEV.P(Table319[[#This Row],[First]:[Fifth]])</f>
        <v>4.1761226035642203</v>
      </c>
    </row>
    <row r="78" spans="2:12">
      <c r="B78" s="31">
        <v>71</v>
      </c>
      <c r="C78" s="32">
        <v>2</v>
      </c>
      <c r="D78" s="32">
        <v>4</v>
      </c>
      <c r="E78" s="32">
        <v>2.25</v>
      </c>
      <c r="F78" s="32">
        <v>8</v>
      </c>
      <c r="G78" s="32">
        <v>33</v>
      </c>
      <c r="H78" s="107">
        <f>AVERAGE(Table319[[#This Row],[First]:[Fifth]])</f>
        <v>9.85</v>
      </c>
      <c r="I78" s="107">
        <f>_xlfn.STDEV.P(Table319[[#This Row],[First]:[Fifth]])</f>
        <v>11.772425408555367</v>
      </c>
    </row>
    <row r="79" spans="2:12">
      <c r="B79" s="31">
        <v>72</v>
      </c>
      <c r="C79" s="32">
        <v>2.5</v>
      </c>
      <c r="D79" s="32">
        <v>0.9</v>
      </c>
      <c r="E79" s="32">
        <v>2.75</v>
      </c>
      <c r="F79" s="32">
        <v>33</v>
      </c>
      <c r="G79" s="32">
        <v>50</v>
      </c>
      <c r="H79" s="107">
        <f>AVERAGE(Table319[[#This Row],[First]:[Fifth]])</f>
        <v>17.830000000000002</v>
      </c>
      <c r="I79" s="107">
        <f>_xlfn.STDEV.P(Table319[[#This Row],[First]:[Fifth]])</f>
        <v>20.070266565245216</v>
      </c>
    </row>
    <row r="80" spans="2:12">
      <c r="B80" s="31">
        <v>73</v>
      </c>
      <c r="C80" s="32">
        <v>7</v>
      </c>
      <c r="D80" s="32">
        <v>9</v>
      </c>
      <c r="E80" s="32">
        <v>2.5</v>
      </c>
      <c r="F80" s="32">
        <v>11</v>
      </c>
      <c r="G80" s="32">
        <v>14</v>
      </c>
      <c r="H80" s="107">
        <f>AVERAGE(Table319[[#This Row],[First]:[Fifth]])</f>
        <v>8.6999999999999993</v>
      </c>
      <c r="I80" s="107">
        <f>_xlfn.STDEV.P(Table319[[#This Row],[First]:[Fifth]])</f>
        <v>3.8678159211627432</v>
      </c>
    </row>
    <row r="81" spans="2:9">
      <c r="B81" s="31">
        <v>74</v>
      </c>
      <c r="C81" s="32">
        <v>1</v>
      </c>
      <c r="D81" s="32">
        <v>10</v>
      </c>
      <c r="E81" s="32">
        <v>28</v>
      </c>
      <c r="F81" s="32">
        <v>25</v>
      </c>
      <c r="G81" s="32">
        <v>3.5</v>
      </c>
      <c r="H81" s="107">
        <f>AVERAGE(Table319[[#This Row],[First]:[Fifth]])</f>
        <v>13.5</v>
      </c>
      <c r="I81" s="107">
        <f>_xlfn.STDEV.P(Table319[[#This Row],[First]:[Fifth]])</f>
        <v>11.054410884348384</v>
      </c>
    </row>
    <row r="82" spans="2:9">
      <c r="B82" s="31">
        <v>75</v>
      </c>
      <c r="C82" s="32">
        <v>2</v>
      </c>
      <c r="D82" s="32">
        <v>8</v>
      </c>
      <c r="E82" s="32">
        <v>20</v>
      </c>
      <c r="F82" s="32">
        <v>5</v>
      </c>
      <c r="G82" s="32">
        <v>16</v>
      </c>
      <c r="H82" s="107">
        <f>AVERAGE(Table319[[#This Row],[First]:[Fifth]])</f>
        <v>10.199999999999999</v>
      </c>
      <c r="I82" s="107">
        <f>_xlfn.STDEV.P(Table319[[#This Row],[First]:[Fifth]])</f>
        <v>6.7646138101151054</v>
      </c>
    </row>
    <row r="83" spans="2:9">
      <c r="B83" s="31">
        <v>76</v>
      </c>
      <c r="C83" s="32">
        <v>14</v>
      </c>
      <c r="D83" s="32">
        <v>12</v>
      </c>
      <c r="E83" s="32">
        <v>33</v>
      </c>
      <c r="F83" s="32">
        <v>9</v>
      </c>
      <c r="G83" s="32">
        <v>14</v>
      </c>
      <c r="H83" s="107">
        <f>AVERAGE(Table319[[#This Row],[First]:[Fifth]])</f>
        <v>16.399999999999999</v>
      </c>
      <c r="I83" s="107">
        <f>_xlfn.STDEV.P(Table319[[#This Row],[First]:[Fifth]])</f>
        <v>8.4994117443503114</v>
      </c>
    </row>
    <row r="84" spans="2:9">
      <c r="B84" s="31">
        <v>77</v>
      </c>
      <c r="C84" s="32">
        <v>1.625</v>
      </c>
      <c r="D84" s="32">
        <v>0.61538461538461542</v>
      </c>
      <c r="E84" s="32">
        <v>66</v>
      </c>
      <c r="F84" s="32">
        <v>20</v>
      </c>
      <c r="G84" s="32">
        <v>20</v>
      </c>
      <c r="H84" s="107">
        <f>AVERAGE(Table319[[#This Row],[First]:[Fifth]])</f>
        <v>21.648076923076921</v>
      </c>
      <c r="I84" s="107">
        <f>_xlfn.STDEV.P(Table319[[#This Row],[First]:[Fifth]])</f>
        <v>23.7310899492104</v>
      </c>
    </row>
    <row r="85" spans="2:9">
      <c r="B85" s="31">
        <v>78</v>
      </c>
      <c r="C85" s="32">
        <v>6</v>
      </c>
      <c r="D85" s="32">
        <v>2.5</v>
      </c>
      <c r="E85" s="32">
        <v>0.72727272727272729</v>
      </c>
      <c r="F85" s="32">
        <v>10</v>
      </c>
      <c r="G85" s="32">
        <v>50</v>
      </c>
      <c r="H85" s="107">
        <f>AVERAGE(Table319[[#This Row],[First]:[Fifth]])</f>
        <v>13.845454545454544</v>
      </c>
      <c r="I85" s="107">
        <f>_xlfn.STDEV.P(Table319[[#This Row],[First]:[Fifth]])</f>
        <v>18.353723697215205</v>
      </c>
    </row>
    <row r="86" spans="2:9">
      <c r="B86" s="31">
        <v>79</v>
      </c>
      <c r="C86" s="32">
        <v>8</v>
      </c>
      <c r="D86" s="32">
        <v>4</v>
      </c>
      <c r="E86" s="32">
        <v>4</v>
      </c>
      <c r="F86" s="32">
        <v>6</v>
      </c>
      <c r="G86" s="32">
        <v>9</v>
      </c>
      <c r="H86" s="107">
        <f>AVERAGE(Table319[[#This Row],[First]:[Fifth]])</f>
        <v>6.2</v>
      </c>
      <c r="I86" s="107">
        <f>_xlfn.STDEV.P(Table319[[#This Row],[First]:[Fifth]])</f>
        <v>2.0396078054371141</v>
      </c>
    </row>
    <row r="87" spans="2:9">
      <c r="B87" s="31">
        <v>80</v>
      </c>
      <c r="C87" s="32">
        <v>5</v>
      </c>
      <c r="D87" s="32">
        <v>1.75</v>
      </c>
      <c r="E87" s="32">
        <v>2.5</v>
      </c>
      <c r="F87" s="32">
        <v>50</v>
      </c>
      <c r="G87" s="32">
        <v>7</v>
      </c>
      <c r="H87" s="107">
        <f>AVERAGE(Table319[[#This Row],[First]:[Fifth]])</f>
        <v>13.25</v>
      </c>
      <c r="I87" s="107">
        <f>_xlfn.STDEV.P(Table319[[#This Row],[First]:[Fifth]])</f>
        <v>18.468892765945661</v>
      </c>
    </row>
    <row r="88" spans="2:9">
      <c r="B88" s="31">
        <v>81</v>
      </c>
      <c r="C88" s="32">
        <v>3.5</v>
      </c>
      <c r="D88" s="32">
        <v>0.5714285714285714</v>
      </c>
      <c r="E88" s="32">
        <v>4</v>
      </c>
      <c r="F88" s="32">
        <v>22</v>
      </c>
      <c r="G88" s="32">
        <v>7</v>
      </c>
      <c r="H88" s="107">
        <f>AVERAGE(Table319[[#This Row],[First]:[Fifth]])</f>
        <v>7.4142857142857137</v>
      </c>
      <c r="I88" s="107">
        <f>_xlfn.STDEV.P(Table319[[#This Row],[First]:[Fifth]])</f>
        <v>7.5725605622792989</v>
      </c>
    </row>
    <row r="89" spans="2:9">
      <c r="B89" s="31">
        <v>82</v>
      </c>
      <c r="C89" s="32">
        <v>0.8</v>
      </c>
      <c r="D89" s="32">
        <v>10</v>
      </c>
      <c r="E89" s="32">
        <v>28</v>
      </c>
      <c r="F89" s="32">
        <v>6</v>
      </c>
      <c r="G89" s="32">
        <v>5</v>
      </c>
      <c r="H89" s="107">
        <f>AVERAGE(Table319[[#This Row],[First]:[Fifth]])</f>
        <v>9.9599999999999991</v>
      </c>
      <c r="I89" s="107">
        <f>_xlfn.STDEV.P(Table319[[#This Row],[First]:[Fifth]])</f>
        <v>9.4829531265318412</v>
      </c>
    </row>
    <row r="90" spans="2:9">
      <c r="B90" s="31">
        <v>83</v>
      </c>
      <c r="C90" s="32">
        <v>7</v>
      </c>
      <c r="D90" s="32">
        <v>4</v>
      </c>
      <c r="E90" s="32">
        <v>6</v>
      </c>
      <c r="F90" s="32">
        <v>14</v>
      </c>
      <c r="G90" s="32">
        <v>16</v>
      </c>
      <c r="H90" s="107">
        <f>AVERAGE(Table319[[#This Row],[First]:[Fifth]])</f>
        <v>9.4</v>
      </c>
      <c r="I90" s="107">
        <f>_xlfn.STDEV.P(Table319[[#This Row],[First]:[Fifth]])</f>
        <v>4.7159304490206386</v>
      </c>
    </row>
    <row r="91" spans="2:9">
      <c r="B91" s="31">
        <v>84</v>
      </c>
      <c r="C91" s="32">
        <v>0.9</v>
      </c>
      <c r="D91" s="32">
        <v>6</v>
      </c>
      <c r="E91" s="32">
        <v>2.25</v>
      </c>
      <c r="F91" s="32">
        <v>14</v>
      </c>
      <c r="G91" s="32">
        <v>16</v>
      </c>
      <c r="H91" s="107">
        <f>AVERAGE(Table319[[#This Row],[First]:[Fifth]])</f>
        <v>7.83</v>
      </c>
      <c r="I91" s="107">
        <f>_xlfn.STDEV.P(Table319[[#This Row],[First]:[Fifth]])</f>
        <v>6.1209149642843439</v>
      </c>
    </row>
    <row r="92" spans="2:9">
      <c r="B92" s="31">
        <v>85</v>
      </c>
      <c r="C92" s="32">
        <v>2</v>
      </c>
      <c r="D92" s="32">
        <v>2.125</v>
      </c>
      <c r="E92" s="32">
        <v>7</v>
      </c>
      <c r="F92" s="32">
        <v>10</v>
      </c>
      <c r="G92" s="32">
        <v>3</v>
      </c>
      <c r="H92" s="107">
        <f>AVERAGE(Table319[[#This Row],[First]:[Fifth]])</f>
        <v>4.8250000000000002</v>
      </c>
      <c r="I92" s="107">
        <f>_xlfn.STDEV.P(Table319[[#This Row],[First]:[Fifth]])</f>
        <v>3.1658332236553459</v>
      </c>
    </row>
    <row r="93" spans="2:9">
      <c r="B93" s="31">
        <v>86</v>
      </c>
      <c r="C93" s="32">
        <v>5</v>
      </c>
      <c r="D93" s="32">
        <v>20</v>
      </c>
      <c r="E93" s="32">
        <v>12</v>
      </c>
      <c r="F93" s="32">
        <v>16</v>
      </c>
      <c r="G93" s="32">
        <v>3.5</v>
      </c>
      <c r="H93" s="107">
        <f>AVERAGE(Table319[[#This Row],[First]:[Fifth]])</f>
        <v>11.3</v>
      </c>
      <c r="I93" s="107">
        <f>_xlfn.STDEV.P(Table319[[#This Row],[First]:[Fifth]])</f>
        <v>6.3055531081737781</v>
      </c>
    </row>
    <row r="94" spans="2:9">
      <c r="B94" s="31">
        <v>87</v>
      </c>
      <c r="C94" s="32">
        <v>1.75</v>
      </c>
      <c r="D94" s="32">
        <v>4.5</v>
      </c>
      <c r="E94" s="32">
        <v>3.5</v>
      </c>
      <c r="F94" s="32">
        <v>12</v>
      </c>
      <c r="G94" s="32">
        <v>20</v>
      </c>
      <c r="H94" s="107">
        <f>AVERAGE(Table319[[#This Row],[First]:[Fifth]])</f>
        <v>8.35</v>
      </c>
      <c r="I94" s="107">
        <f>_xlfn.STDEV.P(Table319[[#This Row],[First]:[Fifth]])</f>
        <v>6.7963225350184784</v>
      </c>
    </row>
    <row r="95" spans="2:9">
      <c r="B95" s="31">
        <v>88</v>
      </c>
      <c r="C95" s="32">
        <v>5.5</v>
      </c>
      <c r="D95" s="32">
        <v>11</v>
      </c>
      <c r="E95" s="32">
        <v>1.875</v>
      </c>
      <c r="F95" s="32">
        <v>25</v>
      </c>
      <c r="G95" s="32">
        <v>11</v>
      </c>
      <c r="H95" s="107">
        <f>AVERAGE(Table319[[#This Row],[First]:[Fifth]])</f>
        <v>10.875</v>
      </c>
      <c r="I95" s="107">
        <f>_xlfn.STDEV.P(Table319[[#This Row],[First]:[Fifth]])</f>
        <v>7.8668608733089975</v>
      </c>
    </row>
    <row r="96" spans="2:9">
      <c r="B96" s="31">
        <v>89</v>
      </c>
      <c r="C96" s="32">
        <v>0.53333333333333333</v>
      </c>
      <c r="D96" s="32">
        <v>7</v>
      </c>
      <c r="E96" s="32">
        <v>2.25</v>
      </c>
      <c r="F96" s="32"/>
      <c r="G96" s="32"/>
      <c r="H96" s="107">
        <f>AVERAGE(Table319[[#This Row],[First]:[Fifth]])</f>
        <v>3.2611111111111111</v>
      </c>
      <c r="I96" s="107">
        <f>_xlfn.STDEV.P(Table319[[#This Row],[First]:[Fifth]])</f>
        <v>2.7351055681885126</v>
      </c>
    </row>
    <row r="97" spans="2:9">
      <c r="B97" s="31">
        <v>90</v>
      </c>
      <c r="C97" s="32">
        <v>7</v>
      </c>
      <c r="D97" s="32">
        <v>8</v>
      </c>
      <c r="E97" s="32">
        <v>4.5</v>
      </c>
      <c r="F97" s="32">
        <v>7</v>
      </c>
      <c r="G97" s="32">
        <v>6</v>
      </c>
      <c r="H97" s="107">
        <f>AVERAGE(Table319[[#This Row],[First]:[Fifth]])</f>
        <v>6.5</v>
      </c>
      <c r="I97" s="107">
        <f>_xlfn.STDEV.P(Table319[[#This Row],[First]:[Fifth]])</f>
        <v>1.1832159566199232</v>
      </c>
    </row>
    <row r="98" spans="2:9">
      <c r="B98" s="31">
        <v>91</v>
      </c>
      <c r="C98" s="32">
        <v>0.90909090909090906</v>
      </c>
      <c r="D98" s="32">
        <v>1.625</v>
      </c>
      <c r="E98" s="32">
        <v>12</v>
      </c>
      <c r="F98" s="32">
        <v>5</v>
      </c>
      <c r="G98" s="32"/>
      <c r="H98" s="107">
        <f>AVERAGE(Table319[[#This Row],[First]:[Fifth]])</f>
        <v>4.8835227272727275</v>
      </c>
      <c r="I98" s="107">
        <f>_xlfn.STDEV.P(Table319[[#This Row],[First]:[Fifth]])</f>
        <v>4.3895299967603227</v>
      </c>
    </row>
    <row r="99" spans="2:9">
      <c r="B99" s="31">
        <v>92</v>
      </c>
      <c r="C99" s="32">
        <v>33</v>
      </c>
      <c r="D99" s="32">
        <v>0.5714285714285714</v>
      </c>
      <c r="E99" s="32">
        <v>3</v>
      </c>
      <c r="F99" s="32">
        <v>10</v>
      </c>
      <c r="G99" s="32">
        <v>100</v>
      </c>
      <c r="H99" s="107">
        <f>AVERAGE(Table319[[#This Row],[First]:[Fifth]])</f>
        <v>29.31428571428571</v>
      </c>
      <c r="I99" s="107">
        <f>_xlfn.STDEV.P(Table319[[#This Row],[First]:[Fifth]])</f>
        <v>37.152899741254032</v>
      </c>
    </row>
    <row r="100" spans="2:9">
      <c r="B100" s="31">
        <v>93</v>
      </c>
      <c r="C100" s="32">
        <v>8</v>
      </c>
      <c r="D100" s="32">
        <v>4.5</v>
      </c>
      <c r="E100" s="32">
        <v>3</v>
      </c>
      <c r="F100" s="32">
        <v>14</v>
      </c>
      <c r="G100" s="32">
        <v>7</v>
      </c>
      <c r="H100" s="107">
        <f>AVERAGE(Table319[[#This Row],[First]:[Fifth]])</f>
        <v>7.3</v>
      </c>
      <c r="I100" s="107">
        <f>_xlfn.STDEV.P(Table319[[#This Row],[First]:[Fifth]])</f>
        <v>3.7894590642992831</v>
      </c>
    </row>
    <row r="101" spans="2:9">
      <c r="B101" s="31">
        <v>94</v>
      </c>
      <c r="C101" s="32">
        <v>2.75</v>
      </c>
      <c r="D101" s="32">
        <v>4</v>
      </c>
      <c r="E101" s="32">
        <v>4</v>
      </c>
      <c r="F101" s="32">
        <v>6</v>
      </c>
      <c r="G101" s="32">
        <v>10</v>
      </c>
      <c r="H101" s="107">
        <f>AVERAGE(Table319[[#This Row],[First]:[Fifth]])</f>
        <v>5.35</v>
      </c>
      <c r="I101" s="107">
        <f>_xlfn.STDEV.P(Table319[[#This Row],[First]:[Fifth]])</f>
        <v>2.5475478405713994</v>
      </c>
    </row>
    <row r="102" spans="2:9">
      <c r="B102" s="31">
        <v>95</v>
      </c>
      <c r="C102" s="32">
        <v>5</v>
      </c>
      <c r="D102" s="32">
        <v>4.5</v>
      </c>
      <c r="E102" s="32">
        <v>6</v>
      </c>
      <c r="F102" s="32">
        <v>8</v>
      </c>
      <c r="G102" s="32">
        <v>10</v>
      </c>
      <c r="H102" s="107">
        <f>AVERAGE(Table319[[#This Row],[First]:[Fifth]])</f>
        <v>6.7</v>
      </c>
      <c r="I102" s="107">
        <f>_xlfn.STDEV.P(Table319[[#This Row],[First]:[Fifth]])</f>
        <v>2.0396078054371141</v>
      </c>
    </row>
    <row r="103" spans="2:9">
      <c r="B103" s="31">
        <v>96</v>
      </c>
      <c r="C103" s="32">
        <v>5.5</v>
      </c>
      <c r="D103" s="32">
        <v>0.90909090909090906</v>
      </c>
      <c r="E103" s="32">
        <v>20</v>
      </c>
      <c r="F103" s="32">
        <v>4</v>
      </c>
      <c r="G103" s="32">
        <v>12</v>
      </c>
      <c r="H103" s="107">
        <f>AVERAGE(Table319[[#This Row],[First]:[Fifth]])</f>
        <v>8.4818181818181806</v>
      </c>
      <c r="I103" s="107">
        <f>_xlfn.STDEV.P(Table319[[#This Row],[First]:[Fifth]])</f>
        <v>6.8025031853558779</v>
      </c>
    </row>
    <row r="104" spans="2:9">
      <c r="B104" s="31">
        <v>97</v>
      </c>
      <c r="C104" s="32">
        <v>0.5</v>
      </c>
      <c r="D104" s="32">
        <v>3</v>
      </c>
      <c r="E104" s="32">
        <v>4.5</v>
      </c>
      <c r="F104" s="32">
        <v>12</v>
      </c>
      <c r="G104" s="32">
        <v>33</v>
      </c>
      <c r="H104" s="107">
        <f>AVERAGE(Table319[[#This Row],[First]:[Fifth]])</f>
        <v>10.6</v>
      </c>
      <c r="I104" s="107">
        <f>_xlfn.STDEV.P(Table319[[#This Row],[First]:[Fifth]])</f>
        <v>11.838074167701434</v>
      </c>
    </row>
    <row r="105" spans="2:9">
      <c r="B105" s="31">
        <v>98</v>
      </c>
      <c r="C105" s="32">
        <v>14</v>
      </c>
      <c r="D105" s="32">
        <v>7</v>
      </c>
      <c r="E105" s="32">
        <v>16</v>
      </c>
      <c r="F105" s="32">
        <v>2.5</v>
      </c>
      <c r="G105" s="32">
        <v>4</v>
      </c>
      <c r="H105" s="107">
        <f>AVERAGE(Table319[[#This Row],[First]:[Fifth]])</f>
        <v>8.6999999999999993</v>
      </c>
      <c r="I105" s="107">
        <f>_xlfn.STDEV.P(Table319[[#This Row],[First]:[Fifth]])</f>
        <v>5.3814496188294845</v>
      </c>
    </row>
    <row r="106" spans="2:9">
      <c r="B106" s="31">
        <v>99</v>
      </c>
      <c r="C106" s="32">
        <v>4</v>
      </c>
      <c r="D106" s="32">
        <v>10</v>
      </c>
      <c r="E106" s="32">
        <v>12</v>
      </c>
      <c r="F106" s="32">
        <v>10</v>
      </c>
      <c r="G106" s="32">
        <v>16</v>
      </c>
      <c r="H106" s="107">
        <f>AVERAGE(Table319[[#This Row],[First]:[Fifth]])</f>
        <v>10.4</v>
      </c>
      <c r="I106" s="107">
        <f>_xlfn.STDEV.P(Table319[[#This Row],[First]:[Fifth]])</f>
        <v>3.878143885933063</v>
      </c>
    </row>
    <row r="107" spans="2:9">
      <c r="B107" s="31">
        <v>100</v>
      </c>
      <c r="C107" s="32">
        <v>6</v>
      </c>
      <c r="D107" s="32">
        <v>2</v>
      </c>
      <c r="E107" s="32">
        <v>4.5</v>
      </c>
      <c r="F107" s="32">
        <v>6</v>
      </c>
      <c r="G107" s="32">
        <v>50</v>
      </c>
      <c r="H107" s="107">
        <f>AVERAGE(Table319[[#This Row],[First]:[Fifth]])</f>
        <v>13.7</v>
      </c>
      <c r="I107" s="107">
        <f>_xlfn.STDEV.P(Table319[[#This Row],[First]:[Fifth]])</f>
        <v>18.208789086592223</v>
      </c>
    </row>
    <row r="108" spans="2:9">
      <c r="B108" s="31">
        <v>101</v>
      </c>
      <c r="C108" s="32">
        <v>11</v>
      </c>
      <c r="D108" s="32">
        <v>1.625</v>
      </c>
      <c r="E108" s="32">
        <v>8</v>
      </c>
      <c r="F108" s="32">
        <v>4</v>
      </c>
      <c r="G108" s="32">
        <v>10</v>
      </c>
      <c r="H108" s="107">
        <f>AVERAGE(Table319[[#This Row],[First]:[Fifth]])</f>
        <v>6.9249999999999998</v>
      </c>
      <c r="I108" s="107">
        <f>_xlfn.STDEV.P(Table319[[#This Row],[First]:[Fifth]])</f>
        <v>3.5738634557016864</v>
      </c>
    </row>
    <row r="109" spans="2:9">
      <c r="B109" s="31">
        <v>102</v>
      </c>
      <c r="C109" s="32">
        <v>5</v>
      </c>
      <c r="D109" s="32">
        <v>9</v>
      </c>
      <c r="E109" s="32">
        <v>3</v>
      </c>
      <c r="F109" s="32">
        <v>12</v>
      </c>
      <c r="G109" s="32">
        <v>5</v>
      </c>
      <c r="H109" s="107">
        <f>AVERAGE(Table319[[#This Row],[First]:[Fifth]])</f>
        <v>6.8</v>
      </c>
      <c r="I109" s="107">
        <f>_xlfn.STDEV.P(Table319[[#This Row],[First]:[Fifth]])</f>
        <v>3.2496153618543842</v>
      </c>
    </row>
    <row r="110" spans="2:9">
      <c r="B110" s="31">
        <v>103</v>
      </c>
      <c r="C110" s="32">
        <v>3</v>
      </c>
      <c r="D110" s="32">
        <v>0.72727272727272729</v>
      </c>
      <c r="E110" s="32">
        <v>12</v>
      </c>
      <c r="F110" s="32">
        <v>7.5</v>
      </c>
      <c r="G110" s="32">
        <v>12</v>
      </c>
      <c r="H110" s="107">
        <f>AVERAGE(Table319[[#This Row],[First]:[Fifth]])</f>
        <v>7.045454545454545</v>
      </c>
      <c r="I110" s="107">
        <f>_xlfn.STDEV.P(Table319[[#This Row],[First]:[Fifth]])</f>
        <v>4.5953623765597458</v>
      </c>
    </row>
    <row r="111" spans="2:9">
      <c r="B111" s="31">
        <v>104</v>
      </c>
      <c r="C111" s="32">
        <v>4.5</v>
      </c>
      <c r="D111" s="32">
        <v>7</v>
      </c>
      <c r="E111" s="32">
        <v>2</v>
      </c>
      <c r="F111" s="32">
        <v>25</v>
      </c>
      <c r="G111" s="32">
        <v>2.75</v>
      </c>
      <c r="H111" s="107">
        <f>AVERAGE(Table319[[#This Row],[First]:[Fifth]])</f>
        <v>8.25</v>
      </c>
      <c r="I111" s="107">
        <f>_xlfn.STDEV.P(Table319[[#This Row],[First]:[Fifth]])</f>
        <v>8.5498537999196209</v>
      </c>
    </row>
    <row r="112" spans="2:9">
      <c r="B112" s="31">
        <v>105</v>
      </c>
      <c r="C112" s="32">
        <v>2.5</v>
      </c>
      <c r="D112" s="32">
        <v>33</v>
      </c>
      <c r="E112" s="32">
        <v>5.5</v>
      </c>
      <c r="F112" s="32">
        <v>16</v>
      </c>
      <c r="G112" s="32">
        <v>8</v>
      </c>
      <c r="H112" s="107">
        <f>AVERAGE(Table319[[#This Row],[First]:[Fifth]])</f>
        <v>13</v>
      </c>
      <c r="I112" s="107">
        <f>_xlfn.STDEV.P(Table319[[#This Row],[First]:[Fifth]])</f>
        <v>10.959014554237985</v>
      </c>
    </row>
    <row r="113" spans="2:25">
      <c r="B113" s="31">
        <v>106</v>
      </c>
      <c r="C113" s="32">
        <v>33</v>
      </c>
      <c r="D113" s="32">
        <v>2.25</v>
      </c>
      <c r="E113" s="32">
        <v>1.75</v>
      </c>
      <c r="F113" s="32">
        <v>6.5</v>
      </c>
      <c r="G113" s="32">
        <v>14</v>
      </c>
      <c r="H113" s="107">
        <f>AVERAGE(Table319[[#This Row],[First]:[Fifth]])</f>
        <v>11.5</v>
      </c>
      <c r="I113" s="107">
        <f>_xlfn.STDEV.P(Table319[[#This Row],[First]:[Fifth]])</f>
        <v>11.611416795550834</v>
      </c>
    </row>
    <row r="114" spans="2:25">
      <c r="B114" s="31">
        <v>107</v>
      </c>
      <c r="C114" s="32">
        <v>5</v>
      </c>
      <c r="D114" s="32">
        <v>4</v>
      </c>
      <c r="E114" s="32">
        <v>2</v>
      </c>
      <c r="F114" s="32">
        <v>10</v>
      </c>
      <c r="G114" s="32">
        <v>4.5</v>
      </c>
      <c r="H114" s="107">
        <f>AVERAGE(Table319[[#This Row],[First]:[Fifth]])</f>
        <v>5.0999999999999996</v>
      </c>
      <c r="I114" s="107">
        <f>_xlfn.STDEV.P(Table319[[#This Row],[First]:[Fifth]])</f>
        <v>2.6532998322843198</v>
      </c>
    </row>
    <row r="115" spans="2:25" ht="24" customHeight="1">
      <c r="B115" s="31">
        <v>108</v>
      </c>
      <c r="C115" s="32">
        <v>3.5</v>
      </c>
      <c r="D115" s="32">
        <v>2.25</v>
      </c>
      <c r="E115" s="32">
        <v>20</v>
      </c>
      <c r="F115" s="32">
        <v>33</v>
      </c>
      <c r="G115" s="32">
        <v>20</v>
      </c>
      <c r="H115" s="107">
        <f>AVERAGE(Table319[[#This Row],[First]:[Fifth]])</f>
        <v>15.75</v>
      </c>
      <c r="I115" s="107">
        <f>_xlfn.STDEV.P(Table319[[#This Row],[First]:[Fifth]])</f>
        <v>11.541230437002806</v>
      </c>
      <c r="K115" s="259" t="s">
        <v>93</v>
      </c>
      <c r="L115" s="259"/>
      <c r="M115" s="260" t="s">
        <v>157</v>
      </c>
      <c r="N115" s="260"/>
      <c r="O115" s="260"/>
      <c r="P115" s="260"/>
      <c r="Q115" s="260"/>
      <c r="R115" s="260"/>
      <c r="S115" s="260"/>
      <c r="T115" s="260"/>
      <c r="U115" s="260"/>
      <c r="V115" s="260"/>
      <c r="W115" s="260"/>
      <c r="X115" s="260"/>
      <c r="Y115" s="260"/>
    </row>
    <row r="116" spans="2:25" ht="24" customHeight="1">
      <c r="B116" s="31">
        <v>109</v>
      </c>
      <c r="C116" s="32">
        <v>3</v>
      </c>
      <c r="D116" s="32">
        <v>5</v>
      </c>
      <c r="E116" s="32">
        <v>4</v>
      </c>
      <c r="F116" s="32">
        <v>7</v>
      </c>
      <c r="G116" s="32">
        <v>14</v>
      </c>
      <c r="H116" s="107">
        <f>AVERAGE(Table319[[#This Row],[First]:[Fifth]])</f>
        <v>6.6</v>
      </c>
      <c r="I116" s="107">
        <f>_xlfn.STDEV.P(Table319[[#This Row],[First]:[Fifth]])</f>
        <v>3.9293765408776999</v>
      </c>
      <c r="K116" s="108"/>
      <c r="L116" s="108"/>
      <c r="M116" s="260"/>
      <c r="N116" s="260"/>
      <c r="O116" s="260"/>
      <c r="P116" s="260"/>
      <c r="Q116" s="260"/>
      <c r="R116" s="260"/>
      <c r="S116" s="260"/>
      <c r="T116" s="260"/>
      <c r="U116" s="260"/>
      <c r="V116" s="260"/>
      <c r="W116" s="260"/>
      <c r="X116" s="260"/>
      <c r="Y116" s="260"/>
    </row>
    <row r="117" spans="2:25" ht="19" customHeight="1">
      <c r="B117" s="31">
        <v>110</v>
      </c>
      <c r="C117" s="32">
        <v>12</v>
      </c>
      <c r="D117" s="32">
        <v>16</v>
      </c>
      <c r="E117" s="32">
        <v>8</v>
      </c>
      <c r="F117" s="32">
        <v>3.5</v>
      </c>
      <c r="G117" s="32">
        <v>4.5</v>
      </c>
      <c r="H117" s="107">
        <f>AVERAGE(Table319[[#This Row],[First]:[Fifth]])</f>
        <v>8.8000000000000007</v>
      </c>
      <c r="I117" s="107">
        <f>_xlfn.STDEV.P(Table319[[#This Row],[First]:[Fifth]])</f>
        <v>4.6754678910243834</v>
      </c>
      <c r="M117" s="260"/>
      <c r="N117" s="260"/>
      <c r="O117" s="260"/>
      <c r="P117" s="260"/>
      <c r="Q117" s="260"/>
      <c r="R117" s="260"/>
      <c r="S117" s="260"/>
      <c r="T117" s="260"/>
      <c r="U117" s="260"/>
      <c r="V117" s="260"/>
      <c r="W117" s="260"/>
      <c r="X117" s="260"/>
      <c r="Y117" s="260"/>
    </row>
    <row r="118" spans="2:25" ht="19" customHeight="1">
      <c r="B118" s="31">
        <v>111</v>
      </c>
      <c r="C118" s="32">
        <v>1.1000000000000001</v>
      </c>
      <c r="D118" s="32">
        <v>12</v>
      </c>
      <c r="E118" s="32">
        <v>16</v>
      </c>
      <c r="F118" s="32">
        <v>14</v>
      </c>
      <c r="G118" s="32">
        <v>33</v>
      </c>
      <c r="H118" s="107">
        <f>AVERAGE(Table319[[#This Row],[First]:[Fifth]])</f>
        <v>15.219999999999999</v>
      </c>
      <c r="I118" s="107">
        <f>_xlfn.STDEV.P(Table319[[#This Row],[First]:[Fifth]])</f>
        <v>10.27587465863612</v>
      </c>
      <c r="M118" s="260"/>
      <c r="N118" s="260"/>
      <c r="O118" s="260"/>
      <c r="P118" s="260"/>
      <c r="Q118" s="260"/>
      <c r="R118" s="260"/>
      <c r="S118" s="260"/>
      <c r="T118" s="260"/>
      <c r="U118" s="260"/>
      <c r="V118" s="260"/>
      <c r="W118" s="260"/>
      <c r="X118" s="260"/>
      <c r="Y118" s="260"/>
    </row>
    <row r="119" spans="2:25" ht="15" customHeight="1">
      <c r="B119" s="31">
        <v>112</v>
      </c>
      <c r="C119" s="32">
        <v>7</v>
      </c>
      <c r="D119" s="32">
        <v>8</v>
      </c>
      <c r="E119" s="32">
        <v>12</v>
      </c>
      <c r="F119" s="32">
        <v>2.75</v>
      </c>
      <c r="G119" s="32">
        <v>25</v>
      </c>
      <c r="H119" s="107">
        <f>AVERAGE(Table319[[#This Row],[First]:[Fifth]])</f>
        <v>10.95</v>
      </c>
      <c r="I119" s="107">
        <f>_xlfn.STDEV.P(Table319[[#This Row],[First]:[Fifth]])</f>
        <v>7.6164296097318456</v>
      </c>
      <c r="M119" s="260"/>
      <c r="N119" s="260"/>
      <c r="O119" s="260"/>
      <c r="P119" s="260"/>
      <c r="Q119" s="260"/>
      <c r="R119" s="260"/>
      <c r="S119" s="260"/>
      <c r="T119" s="260"/>
      <c r="U119" s="260"/>
      <c r="V119" s="260"/>
      <c r="W119" s="260"/>
      <c r="X119" s="260"/>
      <c r="Y119" s="260"/>
    </row>
    <row r="120" spans="2:25" ht="15" customHeight="1">
      <c r="B120" s="31">
        <v>113</v>
      </c>
      <c r="C120" s="32">
        <v>16</v>
      </c>
      <c r="D120" s="32">
        <v>10</v>
      </c>
      <c r="E120" s="32">
        <v>5.5</v>
      </c>
      <c r="F120" s="32">
        <v>7</v>
      </c>
      <c r="G120" s="32">
        <v>14</v>
      </c>
      <c r="H120" s="107">
        <f>AVERAGE(Table319[[#This Row],[First]:[Fifth]])</f>
        <v>10.5</v>
      </c>
      <c r="I120" s="107">
        <f>_xlfn.STDEV.P(Table319[[#This Row],[First]:[Fifth]])</f>
        <v>4</v>
      </c>
      <c r="M120" s="260"/>
      <c r="N120" s="260"/>
      <c r="O120" s="260"/>
      <c r="P120" s="260"/>
      <c r="Q120" s="260"/>
      <c r="R120" s="260"/>
      <c r="S120" s="260"/>
      <c r="T120" s="260"/>
      <c r="U120" s="260"/>
      <c r="V120" s="260"/>
      <c r="W120" s="260"/>
      <c r="X120" s="260"/>
      <c r="Y120" s="260"/>
    </row>
    <row r="121" spans="2:25" ht="15" customHeight="1">
      <c r="B121" s="31">
        <v>114</v>
      </c>
      <c r="C121" s="32">
        <v>0.66666666666666663</v>
      </c>
      <c r="D121" s="32">
        <v>3.5</v>
      </c>
      <c r="E121" s="32">
        <v>16</v>
      </c>
      <c r="F121" s="32">
        <v>6</v>
      </c>
      <c r="G121" s="32">
        <v>10</v>
      </c>
      <c r="H121" s="107">
        <f>AVERAGE(Table319[[#This Row],[First]:[Fifth]])</f>
        <v>7.2333333333333343</v>
      </c>
      <c r="I121" s="107">
        <f>_xlfn.STDEV.P(Table319[[#This Row],[First]:[Fifth]])</f>
        <v>5.3495586526159116</v>
      </c>
      <c r="M121" s="88"/>
      <c r="N121" s="88"/>
      <c r="O121" s="88"/>
      <c r="P121" s="88"/>
      <c r="Q121" s="88"/>
      <c r="R121" s="88"/>
      <c r="S121" s="88"/>
      <c r="T121" s="88"/>
      <c r="U121" s="88"/>
      <c r="V121" s="88"/>
    </row>
    <row r="122" spans="2:25" ht="15" customHeight="1">
      <c r="B122" s="31">
        <v>115</v>
      </c>
      <c r="C122" s="32">
        <v>1.875</v>
      </c>
      <c r="D122" s="32">
        <v>5</v>
      </c>
      <c r="E122" s="32">
        <v>20</v>
      </c>
      <c r="F122" s="32">
        <v>2</v>
      </c>
      <c r="G122" s="32">
        <v>66</v>
      </c>
      <c r="H122" s="107">
        <f>AVERAGE(Table319[[#This Row],[First]:[Fifth]])</f>
        <v>18.975000000000001</v>
      </c>
      <c r="I122" s="107">
        <f>_xlfn.STDEV.P(Table319[[#This Row],[First]:[Fifth]])</f>
        <v>24.446932322890738</v>
      </c>
      <c r="M122" s="88"/>
      <c r="N122" s="88"/>
      <c r="O122" s="88"/>
      <c r="P122" s="88"/>
      <c r="Q122" s="88"/>
      <c r="R122" s="88"/>
      <c r="S122" s="88"/>
      <c r="T122" s="88"/>
      <c r="U122" s="88"/>
      <c r="V122" s="88"/>
    </row>
    <row r="123" spans="2:25" ht="15" customHeight="1">
      <c r="B123" s="31">
        <v>116</v>
      </c>
      <c r="C123" s="32">
        <v>4</v>
      </c>
      <c r="D123" s="32">
        <v>2</v>
      </c>
      <c r="E123" s="32">
        <v>3</v>
      </c>
      <c r="F123" s="32">
        <v>12</v>
      </c>
      <c r="G123" s="32">
        <v>6.5</v>
      </c>
      <c r="H123" s="107">
        <f>AVERAGE(Table319[[#This Row],[First]:[Fifth]])</f>
        <v>5.5</v>
      </c>
      <c r="I123" s="107">
        <f>_xlfn.STDEV.P(Table319[[#This Row],[First]:[Fifth]])</f>
        <v>3.5777087639996634</v>
      </c>
    </row>
    <row r="124" spans="2:25" ht="15" customHeight="1">
      <c r="B124" s="31">
        <v>117</v>
      </c>
      <c r="C124" s="32">
        <v>3</v>
      </c>
      <c r="D124" s="32">
        <v>1.25</v>
      </c>
      <c r="E124" s="32">
        <v>25</v>
      </c>
      <c r="F124" s="32">
        <v>66</v>
      </c>
      <c r="G124" s="32">
        <v>6</v>
      </c>
      <c r="H124" s="107">
        <f>AVERAGE(Table319[[#This Row],[First]:[Fifth]])</f>
        <v>20.25</v>
      </c>
      <c r="I124" s="107">
        <f>_xlfn.STDEV.P(Table319[[#This Row],[First]:[Fifth]])</f>
        <v>24.401844192601509</v>
      </c>
    </row>
    <row r="125" spans="2:25" ht="15" customHeight="1">
      <c r="B125" s="31">
        <v>118</v>
      </c>
      <c r="C125" s="32">
        <v>5</v>
      </c>
      <c r="D125" s="32">
        <v>8</v>
      </c>
      <c r="E125" s="32">
        <v>25</v>
      </c>
      <c r="F125" s="32">
        <v>20</v>
      </c>
      <c r="G125" s="32">
        <v>5</v>
      </c>
      <c r="H125" s="107">
        <f>AVERAGE(Table319[[#This Row],[First]:[Fifth]])</f>
        <v>12.6</v>
      </c>
      <c r="I125" s="107">
        <f>_xlfn.STDEV.P(Table319[[#This Row],[First]:[Fifth]])</f>
        <v>8.3090312311363963</v>
      </c>
    </row>
    <row r="126" spans="2:25" ht="15" customHeight="1">
      <c r="B126" s="31">
        <v>119</v>
      </c>
      <c r="C126" s="32">
        <v>1.5</v>
      </c>
      <c r="D126" s="32">
        <v>7</v>
      </c>
      <c r="E126" s="32">
        <v>4.5</v>
      </c>
      <c r="F126" s="32">
        <v>5</v>
      </c>
      <c r="G126" s="32">
        <v>4.5</v>
      </c>
      <c r="H126" s="107">
        <f>AVERAGE(Table319[[#This Row],[First]:[Fifth]])</f>
        <v>4.5</v>
      </c>
      <c r="I126" s="107">
        <f>_xlfn.STDEV.P(Table319[[#This Row],[First]:[Fifth]])</f>
        <v>1.7606816861659009</v>
      </c>
    </row>
    <row r="127" spans="2:25">
      <c r="B127" s="31">
        <v>120</v>
      </c>
      <c r="C127" s="32">
        <v>1.75</v>
      </c>
      <c r="D127" s="32">
        <v>1.875</v>
      </c>
      <c r="E127" s="32">
        <v>6</v>
      </c>
      <c r="F127" s="32">
        <v>14</v>
      </c>
      <c r="G127" s="32">
        <v>66</v>
      </c>
      <c r="H127" s="107">
        <f>AVERAGE(Table319[[#This Row],[First]:[Fifth]])</f>
        <v>17.925000000000001</v>
      </c>
      <c r="I127" s="107">
        <f>_xlfn.STDEV.P(Table319[[#This Row],[First]:[Fifth]])</f>
        <v>24.446063077722762</v>
      </c>
    </row>
    <row r="128" spans="2:25">
      <c r="B128" s="31">
        <v>121</v>
      </c>
      <c r="C128" s="32">
        <v>12</v>
      </c>
      <c r="D128" s="32">
        <v>1.75</v>
      </c>
      <c r="E128" s="32">
        <v>5.5</v>
      </c>
      <c r="F128" s="32">
        <v>5</v>
      </c>
      <c r="G128" s="32">
        <v>12</v>
      </c>
      <c r="H128" s="107">
        <f>AVERAGE(Table319[[#This Row],[First]:[Fifth]])</f>
        <v>7.25</v>
      </c>
      <c r="I128" s="107">
        <f>_xlfn.STDEV.P(Table319[[#This Row],[First]:[Fifth]])</f>
        <v>4.0865633483405102</v>
      </c>
    </row>
    <row r="129" spans="2:9">
      <c r="B129" s="31">
        <v>122</v>
      </c>
      <c r="C129" s="32">
        <v>22</v>
      </c>
      <c r="D129" s="32">
        <v>2.5</v>
      </c>
      <c r="E129" s="32">
        <v>2.625</v>
      </c>
      <c r="F129" s="32">
        <v>5.5</v>
      </c>
      <c r="G129" s="32">
        <v>12</v>
      </c>
      <c r="H129" s="107">
        <f>AVERAGE(Table319[[#This Row],[First]:[Fifth]])</f>
        <v>8.9250000000000007</v>
      </c>
      <c r="I129" s="107">
        <f>_xlfn.STDEV.P(Table319[[#This Row],[First]:[Fifth]])</f>
        <v>7.3907036200892264</v>
      </c>
    </row>
    <row r="130" spans="2:9">
      <c r="B130" s="31">
        <v>123</v>
      </c>
      <c r="C130" s="32">
        <v>0.61538461538461542</v>
      </c>
      <c r="D130" s="32">
        <v>2.5</v>
      </c>
      <c r="E130" s="32">
        <v>5</v>
      </c>
      <c r="F130" s="32">
        <v>33</v>
      </c>
      <c r="G130" s="32"/>
      <c r="H130" s="107">
        <f>AVERAGE(Table319[[#This Row],[First]:[Fifth]])</f>
        <v>10.278846153846153</v>
      </c>
      <c r="I130" s="107">
        <f>_xlfn.STDEV.P(Table319[[#This Row],[First]:[Fifth]])</f>
        <v>13.209939299700631</v>
      </c>
    </row>
    <row r="131" spans="2:9">
      <c r="B131" s="31">
        <v>124</v>
      </c>
      <c r="C131" s="32">
        <v>8</v>
      </c>
      <c r="D131" s="32">
        <v>1.375</v>
      </c>
      <c r="E131" s="32">
        <v>4</v>
      </c>
      <c r="F131" s="32">
        <v>11</v>
      </c>
      <c r="G131" s="32"/>
      <c r="H131" s="107">
        <f>AVERAGE(Table319[[#This Row],[First]:[Fifth]])</f>
        <v>6.09375</v>
      </c>
      <c r="I131" s="107">
        <f>_xlfn.STDEV.P(Table319[[#This Row],[First]:[Fifth]])</f>
        <v>3.6863080700749902</v>
      </c>
    </row>
    <row r="132" spans="2:9">
      <c r="B132" s="31">
        <v>125</v>
      </c>
      <c r="C132" s="32">
        <v>1.1000000000000001</v>
      </c>
      <c r="D132" s="32">
        <v>2.75</v>
      </c>
      <c r="E132" s="32">
        <v>9</v>
      </c>
      <c r="F132" s="32">
        <v>7.5</v>
      </c>
      <c r="G132" s="32">
        <v>25</v>
      </c>
      <c r="H132" s="107">
        <f>AVERAGE(Table319[[#This Row],[First]:[Fifth]])</f>
        <v>9.07</v>
      </c>
      <c r="I132" s="107">
        <f>_xlfn.STDEV.P(Table319[[#This Row],[First]:[Fifth]])</f>
        <v>8.4817215233701244</v>
      </c>
    </row>
    <row r="133" spans="2:9">
      <c r="B133" s="31">
        <v>126</v>
      </c>
      <c r="C133" s="32">
        <v>1.75</v>
      </c>
      <c r="D133" s="32">
        <v>6</v>
      </c>
      <c r="E133" s="32">
        <v>5</v>
      </c>
      <c r="F133" s="32">
        <v>3.3333333333333335</v>
      </c>
      <c r="G133" s="32">
        <v>8</v>
      </c>
      <c r="H133" s="107">
        <f>AVERAGE(Table319[[#This Row],[First]:[Fifth]])</f>
        <v>4.8166666666666664</v>
      </c>
      <c r="I133" s="107">
        <f>_xlfn.STDEV.P(Table319[[#This Row],[First]:[Fifth]])</f>
        <v>2.1527759856623372</v>
      </c>
    </row>
    <row r="134" spans="2:9">
      <c r="B134" s="31">
        <v>127</v>
      </c>
      <c r="C134" s="32">
        <v>2.75</v>
      </c>
      <c r="D134" s="32">
        <v>3.3333333333333335</v>
      </c>
      <c r="E134" s="32">
        <v>4</v>
      </c>
      <c r="F134" s="32">
        <v>10</v>
      </c>
      <c r="G134" s="32">
        <v>6.5</v>
      </c>
      <c r="H134" s="107">
        <f>AVERAGE(Table319[[#This Row],[First]:[Fifth]])</f>
        <v>5.3166666666666673</v>
      </c>
      <c r="I134" s="107">
        <f>_xlfn.STDEV.P(Table319[[#This Row],[First]:[Fifth]])</f>
        <v>2.6679163738351646</v>
      </c>
    </row>
    <row r="135" spans="2:9">
      <c r="B135" s="31">
        <v>128</v>
      </c>
      <c r="C135" s="32">
        <v>1.5</v>
      </c>
      <c r="D135" s="32">
        <v>8</v>
      </c>
      <c r="E135" s="32">
        <v>20</v>
      </c>
      <c r="F135" s="32">
        <v>8</v>
      </c>
      <c r="G135" s="32">
        <v>5</v>
      </c>
      <c r="H135" s="107">
        <f>AVERAGE(Table319[[#This Row],[First]:[Fifth]])</f>
        <v>8.5</v>
      </c>
      <c r="I135" s="107">
        <f>_xlfn.STDEV.P(Table319[[#This Row],[First]:[Fifth]])</f>
        <v>6.2289646009589745</v>
      </c>
    </row>
    <row r="136" spans="2:9">
      <c r="B136" s="31">
        <v>129</v>
      </c>
      <c r="C136" s="32">
        <v>6</v>
      </c>
      <c r="D136" s="32">
        <v>12</v>
      </c>
      <c r="E136" s="32">
        <v>16</v>
      </c>
      <c r="F136" s="32">
        <v>3</v>
      </c>
      <c r="G136" s="32">
        <v>7</v>
      </c>
      <c r="H136" s="107">
        <f>AVERAGE(Table319[[#This Row],[First]:[Fifth]])</f>
        <v>8.8000000000000007</v>
      </c>
      <c r="I136" s="107">
        <f>_xlfn.STDEV.P(Table319[[#This Row],[First]:[Fifth]])</f>
        <v>4.6216880033165371</v>
      </c>
    </row>
    <row r="137" spans="2:9">
      <c r="B137" s="31">
        <v>130</v>
      </c>
      <c r="C137" s="32">
        <v>20</v>
      </c>
      <c r="D137" s="32">
        <v>25</v>
      </c>
      <c r="E137" s="32">
        <v>9</v>
      </c>
      <c r="F137" s="32">
        <v>6</v>
      </c>
      <c r="G137" s="32">
        <v>4</v>
      </c>
      <c r="H137" s="107">
        <f>AVERAGE(Table319[[#This Row],[First]:[Fifth]])</f>
        <v>12.8</v>
      </c>
      <c r="I137" s="107">
        <f>_xlfn.STDEV.P(Table319[[#This Row],[First]:[Fifth]])</f>
        <v>8.2316462509026707</v>
      </c>
    </row>
    <row r="138" spans="2:9">
      <c r="B138" s="31">
        <v>131</v>
      </c>
      <c r="C138" s="32">
        <v>0.83333333333333337</v>
      </c>
      <c r="D138" s="32">
        <v>10</v>
      </c>
      <c r="E138" s="32">
        <v>2.5</v>
      </c>
      <c r="F138" s="32">
        <v>6</v>
      </c>
      <c r="G138" s="32">
        <v>16</v>
      </c>
      <c r="H138" s="107">
        <f>AVERAGE(Table319[[#This Row],[First]:[Fifth]])</f>
        <v>7.0666666666666673</v>
      </c>
      <c r="I138" s="107">
        <f>_xlfn.STDEV.P(Table319[[#This Row],[First]:[Fifth]])</f>
        <v>5.4636170355462417</v>
      </c>
    </row>
    <row r="139" spans="2:9">
      <c r="B139" s="31">
        <v>132</v>
      </c>
      <c r="C139" s="32">
        <v>6</v>
      </c>
      <c r="D139" s="32">
        <v>0.72727272727272729</v>
      </c>
      <c r="E139" s="32">
        <v>5</v>
      </c>
      <c r="F139" s="32">
        <v>40</v>
      </c>
      <c r="G139" s="32">
        <v>16</v>
      </c>
      <c r="H139" s="107">
        <f>AVERAGE(Table319[[#This Row],[First]:[Fifth]])</f>
        <v>13.545454545454543</v>
      </c>
      <c r="I139" s="107">
        <f>_xlfn.STDEV.P(Table319[[#This Row],[First]:[Fifth]])</f>
        <v>14.143070610054655</v>
      </c>
    </row>
    <row r="140" spans="2:9">
      <c r="B140" s="31">
        <v>133</v>
      </c>
      <c r="C140" s="32">
        <v>7</v>
      </c>
      <c r="D140" s="32">
        <v>5.5</v>
      </c>
      <c r="E140" s="32">
        <v>1.875</v>
      </c>
      <c r="F140" s="32">
        <v>7</v>
      </c>
      <c r="G140" s="32">
        <v>12</v>
      </c>
      <c r="H140" s="107">
        <f>AVERAGE(Table319[[#This Row],[First]:[Fifth]])</f>
        <v>6.6749999999999998</v>
      </c>
      <c r="I140" s="107">
        <f>_xlfn.STDEV.P(Table319[[#This Row],[First]:[Fifth]])</f>
        <v>3.2553801621316056</v>
      </c>
    </row>
    <row r="141" spans="2:9">
      <c r="B141" s="31">
        <v>134</v>
      </c>
      <c r="C141" s="32">
        <v>10</v>
      </c>
      <c r="D141" s="32">
        <v>5</v>
      </c>
      <c r="E141" s="32">
        <v>12</v>
      </c>
      <c r="F141" s="32">
        <v>2.75</v>
      </c>
      <c r="G141" s="32">
        <v>6</v>
      </c>
      <c r="H141" s="107">
        <f>AVERAGE(Table319[[#This Row],[First]:[Fifth]])</f>
        <v>7.15</v>
      </c>
      <c r="I141" s="107">
        <f>_xlfn.STDEV.P(Table319[[#This Row],[First]:[Fifth]])</f>
        <v>3.3749074061372411</v>
      </c>
    </row>
    <row r="142" spans="2:9">
      <c r="B142" s="31">
        <v>135</v>
      </c>
      <c r="C142" s="32">
        <v>2.25</v>
      </c>
      <c r="D142" s="32">
        <v>2.5</v>
      </c>
      <c r="E142" s="32">
        <v>20</v>
      </c>
      <c r="F142" s="32">
        <v>3.5</v>
      </c>
      <c r="G142" s="32">
        <v>3.5</v>
      </c>
      <c r="H142" s="107">
        <f>AVERAGE(Table319[[#This Row],[First]:[Fifth]])</f>
        <v>6.35</v>
      </c>
      <c r="I142" s="107">
        <f>_xlfn.STDEV.P(Table319[[#This Row],[First]:[Fifth]])</f>
        <v>6.8439754529074692</v>
      </c>
    </row>
    <row r="143" spans="2:9">
      <c r="B143" s="31">
        <v>136</v>
      </c>
      <c r="C143" s="32">
        <v>1.5</v>
      </c>
      <c r="D143" s="32">
        <v>6</v>
      </c>
      <c r="E143" s="32">
        <v>1.625</v>
      </c>
      <c r="F143" s="32">
        <v>17</v>
      </c>
      <c r="G143" s="32">
        <v>2</v>
      </c>
      <c r="H143" s="107">
        <f>AVERAGE(Table319[[#This Row],[First]:[Fifth]])</f>
        <v>5.625</v>
      </c>
      <c r="I143" s="107">
        <f>_xlfn.STDEV.P(Table319[[#This Row],[First]:[Fifth]])</f>
        <v>5.9276892631108797</v>
      </c>
    </row>
    <row r="144" spans="2:9">
      <c r="B144" s="31">
        <v>137</v>
      </c>
      <c r="C144" s="32">
        <v>0.72727272727272729</v>
      </c>
      <c r="D144" s="32">
        <v>12</v>
      </c>
      <c r="E144" s="32">
        <v>22</v>
      </c>
      <c r="F144" s="32">
        <v>2.5</v>
      </c>
      <c r="G144" s="32">
        <v>10</v>
      </c>
      <c r="H144" s="107">
        <f>AVERAGE(Table319[[#This Row],[First]:[Fifth]])</f>
        <v>9.4454545454545453</v>
      </c>
      <c r="I144" s="107">
        <f>_xlfn.STDEV.P(Table319[[#This Row],[First]:[Fifth]])</f>
        <v>7.5986297155289133</v>
      </c>
    </row>
    <row r="145" spans="2:9">
      <c r="B145" s="31">
        <v>138</v>
      </c>
      <c r="C145" s="32">
        <v>8</v>
      </c>
      <c r="D145" s="32">
        <v>8</v>
      </c>
      <c r="E145" s="32">
        <v>3</v>
      </c>
      <c r="F145" s="32">
        <v>20</v>
      </c>
      <c r="G145" s="32">
        <v>4</v>
      </c>
      <c r="H145" s="107">
        <f>AVERAGE(Table319[[#This Row],[First]:[Fifth]])</f>
        <v>8.6</v>
      </c>
      <c r="I145" s="107">
        <f>_xlfn.STDEV.P(Table319[[#This Row],[First]:[Fifth]])</f>
        <v>6.0530983801686222</v>
      </c>
    </row>
    <row r="146" spans="2:9">
      <c r="B146" s="31">
        <v>139</v>
      </c>
      <c r="C146" s="32">
        <v>0.90909090909090906</v>
      </c>
      <c r="D146" s="32">
        <v>2.25</v>
      </c>
      <c r="E146" s="32">
        <v>8</v>
      </c>
      <c r="F146" s="32">
        <v>14</v>
      </c>
      <c r="G146" s="32">
        <v>20</v>
      </c>
      <c r="H146" s="107">
        <f>AVERAGE(Table319[[#This Row],[First]:[Fifth]])</f>
        <v>9.0318181818181813</v>
      </c>
      <c r="I146" s="107">
        <f>_xlfn.STDEV.P(Table319[[#This Row],[First]:[Fifth]])</f>
        <v>7.1835958674452778</v>
      </c>
    </row>
    <row r="147" spans="2:9">
      <c r="B147" s="31">
        <v>140</v>
      </c>
      <c r="C147" s="32">
        <v>5</v>
      </c>
      <c r="D147" s="32">
        <v>8</v>
      </c>
      <c r="E147" s="32">
        <v>9</v>
      </c>
      <c r="F147" s="32">
        <v>14</v>
      </c>
      <c r="G147" s="32">
        <v>6</v>
      </c>
      <c r="H147" s="107">
        <f>AVERAGE(Table319[[#This Row],[First]:[Fifth]])</f>
        <v>8.4</v>
      </c>
      <c r="I147" s="107">
        <f>_xlfn.STDEV.P(Table319[[#This Row],[First]:[Fifth]])</f>
        <v>3.1368774282716245</v>
      </c>
    </row>
    <row r="148" spans="2:9">
      <c r="B148" s="31">
        <v>141</v>
      </c>
      <c r="C148" s="32">
        <v>2</v>
      </c>
      <c r="D148" s="32">
        <v>2.75</v>
      </c>
      <c r="E148" s="32">
        <v>14</v>
      </c>
      <c r="F148" s="32">
        <v>15</v>
      </c>
      <c r="G148" s="32">
        <v>3.3333333333333335</v>
      </c>
      <c r="H148" s="107">
        <f>AVERAGE(Table319[[#This Row],[First]:[Fifth]])</f>
        <v>7.416666666666667</v>
      </c>
      <c r="I148" s="107">
        <f>_xlfn.STDEV.P(Table319[[#This Row],[First]:[Fifth]])</f>
        <v>5.8075621200102345</v>
      </c>
    </row>
    <row r="149" spans="2:9">
      <c r="B149" s="31">
        <v>142</v>
      </c>
      <c r="C149" s="32">
        <v>2</v>
      </c>
      <c r="D149" s="32">
        <v>4</v>
      </c>
      <c r="E149" s="32">
        <v>3</v>
      </c>
      <c r="F149" s="32">
        <v>6</v>
      </c>
      <c r="G149" s="32">
        <v>25</v>
      </c>
      <c r="H149" s="107">
        <f>AVERAGE(Table319[[#This Row],[First]:[Fifth]])</f>
        <v>8</v>
      </c>
      <c r="I149" s="107">
        <f>_xlfn.STDEV.P(Table319[[#This Row],[First]:[Fifth]])</f>
        <v>8.6023252670426267</v>
      </c>
    </row>
    <row r="150" spans="2:9">
      <c r="B150" s="31">
        <v>143</v>
      </c>
      <c r="C150" s="32">
        <v>8</v>
      </c>
      <c r="D150" s="32">
        <v>2.75</v>
      </c>
      <c r="E150" s="32">
        <v>2.25</v>
      </c>
      <c r="F150" s="32">
        <v>11</v>
      </c>
      <c r="G150" s="32">
        <v>22</v>
      </c>
      <c r="H150" s="107">
        <f>AVERAGE(Table319[[#This Row],[First]:[Fifth]])</f>
        <v>9.1999999999999993</v>
      </c>
      <c r="I150" s="107">
        <f>_xlfn.STDEV.P(Table319[[#This Row],[First]:[Fifth]])</f>
        <v>7.1892280531361639</v>
      </c>
    </row>
    <row r="151" spans="2:9">
      <c r="B151" s="31">
        <v>144</v>
      </c>
      <c r="C151" s="32">
        <v>2</v>
      </c>
      <c r="D151" s="32">
        <v>7.5</v>
      </c>
      <c r="E151" s="32">
        <v>2.75</v>
      </c>
      <c r="F151" s="32">
        <v>8</v>
      </c>
      <c r="G151" s="32">
        <v>50</v>
      </c>
      <c r="H151" s="107">
        <f>AVERAGE(Table319[[#This Row],[First]:[Fifth]])</f>
        <v>14.05</v>
      </c>
      <c r="I151" s="107">
        <f>_xlfn.STDEV.P(Table319[[#This Row],[First]:[Fifth]])</f>
        <v>18.137254478007414</v>
      </c>
    </row>
    <row r="152" spans="2:9">
      <c r="B152" s="31">
        <v>145</v>
      </c>
      <c r="C152" s="32">
        <v>6.5</v>
      </c>
      <c r="D152" s="32">
        <v>12</v>
      </c>
      <c r="E152" s="32">
        <v>3</v>
      </c>
      <c r="F152" s="32">
        <v>8</v>
      </c>
      <c r="G152" s="32">
        <v>33</v>
      </c>
      <c r="H152" s="107">
        <f>AVERAGE(Table319[[#This Row],[First]:[Fifth]])</f>
        <v>12.5</v>
      </c>
      <c r="I152" s="107">
        <f>_xlfn.STDEV.P(Table319[[#This Row],[First]:[Fifth]])</f>
        <v>10.648943609579309</v>
      </c>
    </row>
    <row r="153" spans="2:9">
      <c r="B153" s="31">
        <v>146</v>
      </c>
      <c r="C153" s="32">
        <v>3</v>
      </c>
      <c r="D153" s="32">
        <v>5</v>
      </c>
      <c r="E153" s="32">
        <v>20</v>
      </c>
      <c r="F153" s="32">
        <v>2.5</v>
      </c>
      <c r="G153" s="32">
        <v>150</v>
      </c>
      <c r="H153" s="107">
        <f>AVERAGE(Table319[[#This Row],[First]:[Fifth]])</f>
        <v>36.1</v>
      </c>
      <c r="I153" s="107">
        <f>_xlfn.STDEV.P(Table319[[#This Row],[First]:[Fifth]])</f>
        <v>57.31352370950507</v>
      </c>
    </row>
    <row r="154" spans="2:9">
      <c r="B154" s="31">
        <v>147</v>
      </c>
      <c r="C154" s="32">
        <v>4.5</v>
      </c>
      <c r="D154" s="32">
        <v>10</v>
      </c>
      <c r="E154" s="32">
        <v>5</v>
      </c>
      <c r="F154" s="32">
        <v>66</v>
      </c>
      <c r="G154" s="32">
        <v>9</v>
      </c>
      <c r="H154" s="107">
        <f>AVERAGE(Table319[[#This Row],[First]:[Fifth]])</f>
        <v>18.899999999999999</v>
      </c>
      <c r="I154" s="107">
        <f>_xlfn.STDEV.P(Table319[[#This Row],[First]:[Fifth]])</f>
        <v>23.648255749631939</v>
      </c>
    </row>
    <row r="155" spans="2:9">
      <c r="B155" s="31">
        <v>148</v>
      </c>
      <c r="C155" s="32">
        <v>3</v>
      </c>
      <c r="D155" s="32">
        <v>3.3333333333333335</v>
      </c>
      <c r="E155" s="32">
        <v>6</v>
      </c>
      <c r="F155" s="32">
        <v>6.5</v>
      </c>
      <c r="G155" s="32">
        <v>4</v>
      </c>
      <c r="H155" s="107">
        <f>AVERAGE(Table319[[#This Row],[First]:[Fifth]])</f>
        <v>4.5666666666666673</v>
      </c>
      <c r="I155" s="107">
        <f>_xlfn.STDEV.P(Table319[[#This Row],[First]:[Fifth]])</f>
        <v>1.4204850501774997</v>
      </c>
    </row>
    <row r="156" spans="2:9">
      <c r="B156" s="31">
        <v>149</v>
      </c>
      <c r="C156" s="32">
        <v>11</v>
      </c>
      <c r="D156" s="32">
        <v>7.5</v>
      </c>
      <c r="E156" s="32">
        <v>10</v>
      </c>
      <c r="F156" s="32">
        <v>7</v>
      </c>
      <c r="G156" s="32">
        <v>5.5</v>
      </c>
      <c r="H156" s="107">
        <f>AVERAGE(Table319[[#This Row],[First]:[Fifth]])</f>
        <v>8.1999999999999993</v>
      </c>
      <c r="I156" s="107">
        <f>_xlfn.STDEV.P(Table319[[#This Row],[First]:[Fifth]])</f>
        <v>2.0149441679609885</v>
      </c>
    </row>
    <row r="157" spans="2:9">
      <c r="B157" s="31">
        <v>150</v>
      </c>
      <c r="C157" s="32">
        <v>0.3</v>
      </c>
      <c r="D157" s="32">
        <v>5</v>
      </c>
      <c r="E157" s="32">
        <v>7</v>
      </c>
      <c r="F157" s="32">
        <v>10</v>
      </c>
      <c r="G157" s="32">
        <v>25</v>
      </c>
      <c r="H157" s="107">
        <f>AVERAGE(Table319[[#This Row],[First]:[Fifth]])</f>
        <v>9.4599999999999991</v>
      </c>
      <c r="I157" s="107">
        <f>_xlfn.STDEV.P(Table319[[#This Row],[First]:[Fifth]])</f>
        <v>8.3860837105290109</v>
      </c>
    </row>
    <row r="158" spans="2:9">
      <c r="B158" s="31">
        <v>151</v>
      </c>
      <c r="C158" s="32">
        <v>0.22222222222222221</v>
      </c>
      <c r="D158" s="32">
        <v>6</v>
      </c>
      <c r="E158" s="32">
        <v>8</v>
      </c>
      <c r="F158" s="32">
        <v>20</v>
      </c>
      <c r="G158" s="32">
        <v>33</v>
      </c>
      <c r="H158" s="107">
        <f>AVERAGE(Table319[[#This Row],[First]:[Fifth]])</f>
        <v>13.444444444444446</v>
      </c>
      <c r="I158" s="107">
        <f>_xlfn.STDEV.P(Table319[[#This Row],[First]:[Fifth]])</f>
        <v>11.70712561320911</v>
      </c>
    </row>
    <row r="159" spans="2:9">
      <c r="B159" s="31">
        <v>152</v>
      </c>
      <c r="C159" s="32">
        <v>4.5</v>
      </c>
      <c r="D159" s="32">
        <v>2.75</v>
      </c>
      <c r="E159" s="32">
        <v>2.5</v>
      </c>
      <c r="F159" s="32">
        <v>20</v>
      </c>
      <c r="G159" s="32">
        <v>8</v>
      </c>
      <c r="H159" s="107">
        <f>AVERAGE(Table319[[#This Row],[First]:[Fifth]])</f>
        <v>7.55</v>
      </c>
      <c r="I159" s="107">
        <f>_xlfn.STDEV.P(Table319[[#This Row],[First]:[Fifth]])</f>
        <v>6.5276335681470359</v>
      </c>
    </row>
    <row r="160" spans="2:9">
      <c r="B160" s="31">
        <v>153</v>
      </c>
      <c r="C160" s="32">
        <v>7</v>
      </c>
      <c r="D160" s="32">
        <v>10</v>
      </c>
      <c r="E160" s="32">
        <v>16</v>
      </c>
      <c r="F160" s="32">
        <v>5.5</v>
      </c>
      <c r="G160" s="32">
        <v>9</v>
      </c>
      <c r="H160" s="107">
        <f>AVERAGE(Table319[[#This Row],[First]:[Fifth]])</f>
        <v>9.5</v>
      </c>
      <c r="I160" s="107">
        <f>_xlfn.STDEV.P(Table319[[#This Row],[First]:[Fifth]])</f>
        <v>3.6055512754639891</v>
      </c>
    </row>
    <row r="161" spans="2:9">
      <c r="B161" s="31">
        <v>154</v>
      </c>
      <c r="C161" s="32">
        <v>3</v>
      </c>
      <c r="D161" s="32">
        <v>5.5</v>
      </c>
      <c r="E161" s="32">
        <v>4</v>
      </c>
      <c r="F161" s="32">
        <v>20</v>
      </c>
      <c r="G161" s="32">
        <v>7</v>
      </c>
      <c r="H161" s="107">
        <f>AVERAGE(Table319[[#This Row],[First]:[Fifth]])</f>
        <v>7.9</v>
      </c>
      <c r="I161" s="107">
        <f>_xlfn.STDEV.P(Table319[[#This Row],[First]:[Fifth]])</f>
        <v>6.2</v>
      </c>
    </row>
    <row r="162" spans="2:9">
      <c r="B162" s="31">
        <v>155</v>
      </c>
      <c r="C162" s="32">
        <v>10</v>
      </c>
      <c r="D162" s="32">
        <v>2.25</v>
      </c>
      <c r="E162" s="32">
        <v>14</v>
      </c>
      <c r="F162" s="32">
        <v>28</v>
      </c>
      <c r="G162" s="32">
        <v>0.90909090909090906</v>
      </c>
      <c r="H162" s="107">
        <f>AVERAGE(Table319[[#This Row],[First]:[Fifth]])</f>
        <v>11.031818181818181</v>
      </c>
      <c r="I162" s="107">
        <f>_xlfn.STDEV.P(Table319[[#This Row],[First]:[Fifth]])</f>
        <v>9.7712218713681942</v>
      </c>
    </row>
    <row r="163" spans="2:9">
      <c r="B163" s="31">
        <v>156</v>
      </c>
      <c r="C163" s="32">
        <v>0.72727272727272729</v>
      </c>
      <c r="D163" s="32">
        <v>3</v>
      </c>
      <c r="E163" s="32">
        <v>7</v>
      </c>
      <c r="F163" s="32">
        <v>10</v>
      </c>
      <c r="G163" s="32">
        <v>16</v>
      </c>
      <c r="H163" s="107">
        <f>AVERAGE(Table319[[#This Row],[First]:[Fifth]])</f>
        <v>7.3454545454545457</v>
      </c>
      <c r="I163" s="107">
        <f>_xlfn.STDEV.P(Table319[[#This Row],[First]:[Fifth]])</f>
        <v>5.380528100904975</v>
      </c>
    </row>
    <row r="164" spans="2:9">
      <c r="B164" s="31">
        <v>157</v>
      </c>
      <c r="C164" s="32">
        <f>11/4</f>
        <v>2.75</v>
      </c>
      <c r="D164" s="32">
        <v>6.5</v>
      </c>
      <c r="E164" s="32">
        <v>11</v>
      </c>
      <c r="F164" s="32">
        <v>14</v>
      </c>
      <c r="G164" s="32">
        <v>20</v>
      </c>
      <c r="H164" s="107">
        <f>AVERAGE(Table319[[#This Row],[First]:[Fifth]])</f>
        <v>10.85</v>
      </c>
      <c r="I164" s="107">
        <f>_xlfn.STDEV.P(Table319[[#This Row],[First]:[Fifth]])</f>
        <v>5.96992462263972</v>
      </c>
    </row>
    <row r="165" spans="2:9">
      <c r="B165" s="31">
        <v>158</v>
      </c>
      <c r="C165" s="32">
        <v>5</v>
      </c>
      <c r="D165" s="32">
        <v>4</v>
      </c>
      <c r="E165" s="32">
        <v>11</v>
      </c>
      <c r="F165" s="32">
        <v>7</v>
      </c>
      <c r="G165" s="32">
        <v>6</v>
      </c>
      <c r="H165" s="107">
        <f>AVERAGE(Table319[[#This Row],[First]:[Fifth]])</f>
        <v>6.6</v>
      </c>
      <c r="I165" s="107">
        <f>_xlfn.STDEV.P(Table319[[#This Row],[First]:[Fifth]])</f>
        <v>2.4166091947189146</v>
      </c>
    </row>
    <row r="166" spans="2:9">
      <c r="B166" s="31">
        <v>159</v>
      </c>
      <c r="C166" s="32">
        <v>20</v>
      </c>
      <c r="D166" s="32">
        <v>1.375</v>
      </c>
      <c r="E166" s="32">
        <v>14</v>
      </c>
      <c r="F166" s="32">
        <v>20</v>
      </c>
      <c r="G166" s="32">
        <v>9</v>
      </c>
      <c r="H166" s="107">
        <f>AVERAGE(Table319[[#This Row],[First]:[Fifth]])</f>
        <v>12.875</v>
      </c>
      <c r="I166" s="107">
        <f>_xlfn.STDEV.P(Table319[[#This Row],[First]:[Fifth]])</f>
        <v>7.0719516401061453</v>
      </c>
    </row>
    <row r="167" spans="2:9">
      <c r="B167" s="31">
        <v>160</v>
      </c>
      <c r="C167" s="32">
        <v>0.83333333333333337</v>
      </c>
      <c r="D167" s="32">
        <v>18</v>
      </c>
      <c r="E167" s="32">
        <v>10</v>
      </c>
      <c r="F167" s="32">
        <v>3</v>
      </c>
      <c r="G167" s="32">
        <v>33</v>
      </c>
      <c r="H167" s="107">
        <f>AVERAGE(Table319[[#This Row],[First]:[Fifth]])</f>
        <v>12.966666666666665</v>
      </c>
      <c r="I167" s="107">
        <f>_xlfn.STDEV.P(Table319[[#This Row],[First]:[Fifth]])</f>
        <v>11.679231329348882</v>
      </c>
    </row>
    <row r="168" spans="2:9">
      <c r="B168" s="31">
        <v>161</v>
      </c>
      <c r="C168" s="32">
        <v>5</v>
      </c>
      <c r="D168" s="32">
        <v>8</v>
      </c>
      <c r="E168" s="32">
        <v>2.25</v>
      </c>
      <c r="F168" s="32">
        <v>9</v>
      </c>
      <c r="G168" s="32">
        <v>6</v>
      </c>
      <c r="H168" s="107">
        <f>AVERAGE(Table319[[#This Row],[First]:[Fifth]])</f>
        <v>6.05</v>
      </c>
      <c r="I168" s="107">
        <f>_xlfn.STDEV.P(Table319[[#This Row],[First]:[Fifth]])</f>
        <v>2.3685438564654024</v>
      </c>
    </row>
    <row r="169" spans="2:9">
      <c r="B169" s="31">
        <v>162</v>
      </c>
      <c r="C169" s="32">
        <v>6</v>
      </c>
      <c r="D169" s="32">
        <v>1.25</v>
      </c>
      <c r="E169" s="32">
        <v>1.5</v>
      </c>
      <c r="F169" s="32">
        <v>16</v>
      </c>
      <c r="G169" s="32">
        <v>33</v>
      </c>
      <c r="H169" s="107">
        <f>AVERAGE(Table319[[#This Row],[First]:[Fifth]])</f>
        <v>11.55</v>
      </c>
      <c r="I169" s="107">
        <f>_xlfn.STDEV.P(Table319[[#This Row],[First]:[Fifth]])</f>
        <v>11.981652640600128</v>
      </c>
    </row>
    <row r="170" spans="2:9">
      <c r="B170" s="31">
        <v>163</v>
      </c>
      <c r="C170" s="32">
        <v>0.83333333333333337</v>
      </c>
      <c r="D170" s="32">
        <v>2.75</v>
      </c>
      <c r="E170" s="32">
        <v>8</v>
      </c>
      <c r="F170" s="32">
        <v>100</v>
      </c>
      <c r="G170" s="32"/>
      <c r="H170" s="107">
        <f>AVERAGE(Table319[[#This Row],[First]:[Fifth]])</f>
        <v>27.895833333333332</v>
      </c>
      <c r="I170" s="107">
        <f>_xlfn.STDEV.P(Table319[[#This Row],[First]:[Fifth]])</f>
        <v>41.711949352074164</v>
      </c>
    </row>
    <row r="171" spans="2:9">
      <c r="B171" s="31">
        <v>164</v>
      </c>
      <c r="C171" s="32">
        <v>3.5</v>
      </c>
      <c r="D171" s="32">
        <v>28</v>
      </c>
      <c r="E171" s="32">
        <v>3</v>
      </c>
      <c r="F171" s="32">
        <v>14</v>
      </c>
      <c r="G171" s="32">
        <v>4.5</v>
      </c>
      <c r="H171" s="107">
        <f>AVERAGE(Table319[[#This Row],[First]:[Fifth]])</f>
        <v>10.6</v>
      </c>
      <c r="I171" s="107">
        <f>_xlfn.STDEV.P(Table319[[#This Row],[First]:[Fifth]])</f>
        <v>9.5885348202944964</v>
      </c>
    </row>
    <row r="172" spans="2:9">
      <c r="B172" s="31">
        <v>165</v>
      </c>
      <c r="C172" s="32">
        <v>2.25</v>
      </c>
      <c r="D172" s="32">
        <v>3</v>
      </c>
      <c r="E172" s="32">
        <v>2.5</v>
      </c>
      <c r="F172" s="32">
        <v>3</v>
      </c>
      <c r="G172" s="32">
        <v>100</v>
      </c>
      <c r="H172" s="107">
        <f>AVERAGE(Table319[[#This Row],[First]:[Fifth]])</f>
        <v>22.15</v>
      </c>
      <c r="I172" s="107">
        <f>_xlfn.STDEV.P(Table319[[#This Row],[First]:[Fifth]])</f>
        <v>38.926083799940628</v>
      </c>
    </row>
    <row r="173" spans="2:9">
      <c r="B173" s="31">
        <v>166</v>
      </c>
      <c r="C173" s="32">
        <v>0.53333333333333333</v>
      </c>
      <c r="D173" s="32">
        <v>2.75</v>
      </c>
      <c r="E173" s="32">
        <v>40</v>
      </c>
      <c r="F173" s="32">
        <v>7</v>
      </c>
      <c r="G173" s="32">
        <v>12</v>
      </c>
      <c r="H173" s="107">
        <f>AVERAGE(Table319[[#This Row],[First]:[Fifth]])</f>
        <v>12.456666666666667</v>
      </c>
      <c r="I173" s="107">
        <f>_xlfn.STDEV.P(Table319[[#This Row],[First]:[Fifth]])</f>
        <v>14.317850552525142</v>
      </c>
    </row>
    <row r="174" spans="2:9">
      <c r="B174" s="31">
        <v>167</v>
      </c>
      <c r="C174" s="32">
        <v>1.5</v>
      </c>
      <c r="D174" s="32">
        <v>7</v>
      </c>
      <c r="E174" s="32">
        <v>10</v>
      </c>
      <c r="F174" s="32">
        <v>12</v>
      </c>
      <c r="G174" s="32">
        <v>50</v>
      </c>
      <c r="H174" s="107">
        <f>AVERAGE(Table319[[#This Row],[First]:[Fifth]])</f>
        <v>16.100000000000001</v>
      </c>
      <c r="I174" s="107">
        <f>_xlfn.STDEV.P(Table319[[#This Row],[First]:[Fifth]])</f>
        <v>17.315888657530689</v>
      </c>
    </row>
    <row r="175" spans="2:9">
      <c r="B175" s="31">
        <v>168</v>
      </c>
      <c r="C175" s="32">
        <v>1.75</v>
      </c>
      <c r="D175" s="32">
        <v>3.5</v>
      </c>
      <c r="E175" s="32">
        <v>3.5</v>
      </c>
      <c r="F175" s="32">
        <v>25</v>
      </c>
      <c r="G175" s="32">
        <v>12</v>
      </c>
      <c r="H175" s="107">
        <f>AVERAGE(Table319[[#This Row],[First]:[Fifth]])</f>
        <v>9.15</v>
      </c>
      <c r="I175" s="107">
        <f>_xlfn.STDEV.P(Table319[[#This Row],[First]:[Fifth]])</f>
        <v>8.6942509740632641</v>
      </c>
    </row>
    <row r="176" spans="2:9">
      <c r="B176" s="31">
        <v>169</v>
      </c>
      <c r="C176" s="32">
        <v>0.66666666666666663</v>
      </c>
      <c r="D176" s="32">
        <v>2.75</v>
      </c>
      <c r="E176" s="32">
        <v>14</v>
      </c>
      <c r="F176" s="32">
        <v>16</v>
      </c>
      <c r="G176" s="32">
        <v>25</v>
      </c>
      <c r="H176" s="107">
        <f>AVERAGE(Table319[[#This Row],[First]:[Fifth]])</f>
        <v>11.683333333333334</v>
      </c>
      <c r="I176" s="107">
        <f>_xlfn.STDEV.P(Table319[[#This Row],[First]:[Fifth]])</f>
        <v>8.9722411420509136</v>
      </c>
    </row>
    <row r="177" spans="2:9">
      <c r="B177" s="31">
        <v>170</v>
      </c>
      <c r="C177" s="32">
        <v>4.5</v>
      </c>
      <c r="D177" s="32">
        <v>2.75</v>
      </c>
      <c r="E177" s="32">
        <v>16</v>
      </c>
      <c r="F177" s="32">
        <v>8</v>
      </c>
      <c r="G177" s="32">
        <v>16</v>
      </c>
      <c r="H177" s="107">
        <f>AVERAGE(Table319[[#This Row],[First]:[Fifth]])</f>
        <v>9.4499999999999993</v>
      </c>
      <c r="I177" s="107">
        <f>_xlfn.STDEV.P(Table319[[#This Row],[First]:[Fifth]])</f>
        <v>5.6089214649520631</v>
      </c>
    </row>
    <row r="178" spans="2:9">
      <c r="B178" s="31">
        <v>171</v>
      </c>
      <c r="C178" s="32">
        <v>8</v>
      </c>
      <c r="D178" s="32">
        <v>1</v>
      </c>
      <c r="E178" s="32">
        <v>12</v>
      </c>
      <c r="F178" s="32">
        <v>1.875</v>
      </c>
      <c r="G178" s="32">
        <v>25</v>
      </c>
      <c r="H178" s="107">
        <f>AVERAGE(Table319[[#This Row],[First]:[Fifth]])</f>
        <v>9.5749999999999993</v>
      </c>
      <c r="I178" s="107">
        <f>_xlfn.STDEV.P(Table319[[#This Row],[First]:[Fifth]])</f>
        <v>8.7076116128362084</v>
      </c>
    </row>
    <row r="179" spans="2:9">
      <c r="B179" s="31">
        <v>172</v>
      </c>
      <c r="C179" s="32">
        <v>1.5</v>
      </c>
      <c r="D179" s="32">
        <v>3.125</v>
      </c>
      <c r="E179" s="32">
        <v>50</v>
      </c>
      <c r="F179" s="32">
        <v>25</v>
      </c>
      <c r="G179" s="32">
        <v>14</v>
      </c>
      <c r="H179" s="107">
        <f>AVERAGE(Table319[[#This Row],[First]:[Fifth]])</f>
        <v>18.725000000000001</v>
      </c>
      <c r="I179" s="107">
        <f>_xlfn.STDEV.P(Table319[[#This Row],[First]:[Fifth]])</f>
        <v>17.775755961421162</v>
      </c>
    </row>
    <row r="180" spans="2:9">
      <c r="B180" s="31">
        <v>173</v>
      </c>
      <c r="C180" s="32">
        <v>0.66666666666666663</v>
      </c>
      <c r="D180" s="32">
        <v>2.75</v>
      </c>
      <c r="E180" s="32">
        <v>14</v>
      </c>
      <c r="F180" s="32">
        <v>16</v>
      </c>
      <c r="G180" s="32">
        <v>25</v>
      </c>
      <c r="H180" s="107">
        <f>AVERAGE(Table319[[#This Row],[First]:[Fifth]])</f>
        <v>11.683333333333334</v>
      </c>
      <c r="I180" s="107">
        <f>_xlfn.STDEV.P(Table319[[#This Row],[First]:[Fifth]])</f>
        <v>8.9722411420509136</v>
      </c>
    </row>
    <row r="181" spans="2:9">
      <c r="B181" s="31">
        <v>174</v>
      </c>
      <c r="C181" s="32">
        <v>4.5</v>
      </c>
      <c r="D181" s="32">
        <v>2.75</v>
      </c>
      <c r="E181" s="32">
        <v>16</v>
      </c>
      <c r="F181" s="32">
        <v>8</v>
      </c>
      <c r="G181" s="32">
        <v>16</v>
      </c>
      <c r="H181" s="107">
        <f>AVERAGE(Table319[[#This Row],[First]:[Fifth]])</f>
        <v>9.4499999999999993</v>
      </c>
      <c r="I181" s="107">
        <f>_xlfn.STDEV.P(Table319[[#This Row],[First]:[Fifth]])</f>
        <v>5.6089214649520631</v>
      </c>
    </row>
    <row r="182" spans="2:9">
      <c r="B182" s="31">
        <v>175</v>
      </c>
      <c r="C182" s="32">
        <v>8</v>
      </c>
      <c r="D182" s="32">
        <v>1</v>
      </c>
      <c r="E182" s="32">
        <v>12</v>
      </c>
      <c r="F182" s="32">
        <v>1.875</v>
      </c>
      <c r="G182" s="32">
        <v>25</v>
      </c>
      <c r="H182" s="107">
        <f>AVERAGE(Table319[[#This Row],[First]:[Fifth]])</f>
        <v>9.5749999999999993</v>
      </c>
      <c r="I182" s="107">
        <f>_xlfn.STDEV.P(Table319[[#This Row],[First]:[Fifth]])</f>
        <v>8.7076116128362084</v>
      </c>
    </row>
    <row r="183" spans="2:9">
      <c r="B183" s="31">
        <v>176</v>
      </c>
      <c r="C183" s="32">
        <v>1.5</v>
      </c>
      <c r="D183" s="32">
        <v>8</v>
      </c>
      <c r="E183" s="32">
        <v>50</v>
      </c>
      <c r="F183" s="32">
        <v>25</v>
      </c>
      <c r="G183" s="32">
        <v>14</v>
      </c>
      <c r="H183" s="107">
        <f>AVERAGE(Table319[[#This Row],[First]:[Fifth]])</f>
        <v>19.7</v>
      </c>
      <c r="I183" s="107">
        <f>_xlfn.STDEV.P(Table319[[#This Row],[First]:[Fifth]])</f>
        <v>17.010584939971935</v>
      </c>
    </row>
    <row r="184" spans="2:9">
      <c r="B184" s="31">
        <v>177</v>
      </c>
      <c r="C184" s="32">
        <v>20</v>
      </c>
      <c r="D184" s="32">
        <v>16</v>
      </c>
      <c r="E184" s="32">
        <v>8</v>
      </c>
      <c r="F184" s="32">
        <v>6</v>
      </c>
      <c r="G184" s="32">
        <v>1.875</v>
      </c>
      <c r="H184" s="107">
        <f>AVERAGE(Table319[[#This Row],[First]:[Fifth]])</f>
        <v>10.375</v>
      </c>
      <c r="I184" s="107">
        <f>_xlfn.STDEV.P(Table319[[#This Row],[First]:[Fifth]])</f>
        <v>6.6530068390164763</v>
      </c>
    </row>
    <row r="185" spans="2:9">
      <c r="B185" s="31">
        <v>178</v>
      </c>
      <c r="C185" s="32">
        <v>14</v>
      </c>
      <c r="D185" s="32">
        <v>2.5</v>
      </c>
      <c r="E185" s="32">
        <v>7</v>
      </c>
      <c r="F185" s="32">
        <v>7</v>
      </c>
      <c r="G185" s="32">
        <v>11</v>
      </c>
      <c r="H185" s="107">
        <f>AVERAGE(Table319[[#This Row],[First]:[Fifth]])</f>
        <v>8.3000000000000007</v>
      </c>
      <c r="I185" s="107">
        <f>_xlfn.STDEV.P(Table319[[#This Row],[First]:[Fifth]])</f>
        <v>3.9191835884530848</v>
      </c>
    </row>
    <row r="186" spans="2:9">
      <c r="B186" s="31">
        <v>179</v>
      </c>
      <c r="C186" s="32">
        <v>3.5</v>
      </c>
      <c r="D186" s="32">
        <v>4</v>
      </c>
      <c r="E186" s="32">
        <v>8</v>
      </c>
      <c r="F186" s="32">
        <v>12</v>
      </c>
      <c r="G186" s="32">
        <v>12</v>
      </c>
      <c r="H186" s="107">
        <f>AVERAGE(Table319[[#This Row],[First]:[Fifth]])</f>
        <v>7.9</v>
      </c>
      <c r="I186" s="107">
        <f>_xlfn.STDEV.P(Table319[[#This Row],[First]:[Fifth]])</f>
        <v>3.6932370625238775</v>
      </c>
    </row>
    <row r="187" spans="2:9">
      <c r="B187" s="31">
        <v>180</v>
      </c>
      <c r="C187" s="32">
        <v>1</v>
      </c>
      <c r="D187" s="32">
        <v>5</v>
      </c>
      <c r="E187" s="32">
        <v>33</v>
      </c>
      <c r="F187" s="32">
        <v>25</v>
      </c>
      <c r="G187" s="32">
        <v>8</v>
      </c>
      <c r="H187" s="107">
        <f>AVERAGE(Table319[[#This Row],[First]:[Fifth]])</f>
        <v>14.4</v>
      </c>
      <c r="I187" s="107">
        <f>_xlfn.STDEV.P(Table319[[#This Row],[First]:[Fifth]])</f>
        <v>12.387090053761618</v>
      </c>
    </row>
    <row r="188" spans="2:9">
      <c r="B188" s="31">
        <v>181</v>
      </c>
      <c r="C188" s="32">
        <v>7</v>
      </c>
      <c r="D188" s="32">
        <v>2</v>
      </c>
      <c r="E188" s="32">
        <v>8</v>
      </c>
      <c r="F188" s="32">
        <v>2.75</v>
      </c>
      <c r="G188" s="32">
        <v>12</v>
      </c>
      <c r="H188" s="107">
        <f>AVERAGE(Table319[[#This Row],[First]:[Fifth]])</f>
        <v>6.35</v>
      </c>
      <c r="I188" s="107">
        <f>_xlfn.STDEV.P(Table319[[#This Row],[First]:[Fifth]])</f>
        <v>3.6592348927063973</v>
      </c>
    </row>
    <row r="189" spans="2:9">
      <c r="B189" s="31">
        <v>182</v>
      </c>
      <c r="C189" s="32">
        <v>0.8</v>
      </c>
      <c r="D189" s="32">
        <v>2.5</v>
      </c>
      <c r="E189" s="32">
        <v>4.5</v>
      </c>
      <c r="F189" s="32">
        <v>8</v>
      </c>
      <c r="G189" s="32">
        <v>66</v>
      </c>
      <c r="H189" s="107">
        <f>AVERAGE(Table319[[#This Row],[First]:[Fifth]])</f>
        <v>16.36</v>
      </c>
      <c r="I189" s="107">
        <f>_xlfn.STDEV.P(Table319[[#This Row],[First]:[Fifth]])</f>
        <v>24.935484755664969</v>
      </c>
    </row>
    <row r="190" spans="2:9">
      <c r="B190" s="31">
        <v>183</v>
      </c>
      <c r="C190" s="32">
        <v>3</v>
      </c>
      <c r="D190" s="32">
        <v>1.75</v>
      </c>
      <c r="E190" s="32">
        <v>50</v>
      </c>
      <c r="F190" s="32">
        <v>33</v>
      </c>
      <c r="G190" s="32">
        <v>7</v>
      </c>
      <c r="H190" s="107">
        <f>AVERAGE(Table319[[#This Row],[First]:[Fifth]])</f>
        <v>18.95</v>
      </c>
      <c r="I190" s="107">
        <f>_xlfn.STDEV.P(Table319[[#This Row],[First]:[Fifth]])</f>
        <v>19.259023858960248</v>
      </c>
    </row>
    <row r="191" spans="2:9">
      <c r="B191" s="31">
        <v>184</v>
      </c>
      <c r="C191" s="32">
        <v>4</v>
      </c>
      <c r="D191" s="32">
        <v>5</v>
      </c>
      <c r="E191" s="32">
        <v>4.25</v>
      </c>
      <c r="F191" s="32">
        <v>4.5</v>
      </c>
      <c r="G191" s="32">
        <v>6</v>
      </c>
      <c r="H191" s="107">
        <f>AVERAGE(Table319[[#This Row],[First]:[Fifth]])</f>
        <v>4.75</v>
      </c>
      <c r="I191" s="107">
        <f>_xlfn.STDEV.P(Table319[[#This Row],[First]:[Fifth]])</f>
        <v>0.70710678118654757</v>
      </c>
    </row>
    <row r="192" spans="2:9">
      <c r="B192" s="31">
        <v>185</v>
      </c>
      <c r="C192" s="32">
        <v>1.25</v>
      </c>
      <c r="D192" s="32">
        <v>8</v>
      </c>
      <c r="E192" s="32">
        <v>4</v>
      </c>
      <c r="F192" s="32">
        <v>4.5</v>
      </c>
      <c r="G192" s="32">
        <v>6</v>
      </c>
      <c r="H192" s="107">
        <f>AVERAGE(Table319[[#This Row],[First]:[Fifth]])</f>
        <v>4.75</v>
      </c>
      <c r="I192" s="107">
        <f>_xlfn.STDEV.P(Table319[[#This Row],[First]:[Fifth]])</f>
        <v>2.2360679774997898</v>
      </c>
    </row>
    <row r="193" spans="2:9">
      <c r="B193" s="31">
        <v>186</v>
      </c>
      <c r="C193" s="32">
        <v>1.75</v>
      </c>
      <c r="D193" s="32">
        <v>20</v>
      </c>
      <c r="E193" s="32">
        <v>10</v>
      </c>
      <c r="F193" s="32">
        <v>1.875</v>
      </c>
      <c r="G193" s="32">
        <v>25</v>
      </c>
      <c r="H193" s="107">
        <f>AVERAGE(Table319[[#This Row],[First]:[Fifth]])</f>
        <v>11.725</v>
      </c>
      <c r="I193" s="107">
        <f>_xlfn.STDEV.P(Table319[[#This Row],[First]:[Fifth]])</f>
        <v>9.4254973343585426</v>
      </c>
    </row>
    <row r="194" spans="2:9">
      <c r="B194" s="31">
        <v>187</v>
      </c>
      <c r="C194" s="32">
        <v>7</v>
      </c>
      <c r="D194" s="32">
        <v>2.25</v>
      </c>
      <c r="E194" s="32">
        <v>2.75</v>
      </c>
      <c r="F194" s="32">
        <v>12</v>
      </c>
      <c r="G194" s="32">
        <v>8</v>
      </c>
      <c r="H194" s="107">
        <f>AVERAGE(Table319[[#This Row],[First]:[Fifth]])</f>
        <v>6.4</v>
      </c>
      <c r="I194" s="107">
        <f>_xlfn.STDEV.P(Table319[[#This Row],[First]:[Fifth]])</f>
        <v>3.6006943774777662</v>
      </c>
    </row>
    <row r="195" spans="2:9">
      <c r="B195" s="31">
        <v>188</v>
      </c>
      <c r="C195" s="32">
        <v>16</v>
      </c>
      <c r="D195" s="32">
        <v>5</v>
      </c>
      <c r="E195" s="32">
        <v>7</v>
      </c>
      <c r="F195" s="32">
        <v>4</v>
      </c>
      <c r="G195" s="32">
        <v>12</v>
      </c>
      <c r="H195" s="107">
        <f>AVERAGE(Table319[[#This Row],[First]:[Fifth]])</f>
        <v>8.8000000000000007</v>
      </c>
      <c r="I195" s="107">
        <f>_xlfn.STDEV.P(Table319[[#This Row],[First]:[Fifth]])</f>
        <v>4.5343136195018534</v>
      </c>
    </row>
    <row r="196" spans="2:9">
      <c r="B196" s="31">
        <v>189</v>
      </c>
      <c r="C196" s="32">
        <v>6</v>
      </c>
      <c r="D196" s="32">
        <v>4</v>
      </c>
      <c r="E196" s="32">
        <v>19</v>
      </c>
      <c r="F196" s="32">
        <v>10</v>
      </c>
      <c r="G196" s="32">
        <v>5</v>
      </c>
      <c r="H196" s="107">
        <f>AVERAGE(Table319[[#This Row],[First]:[Fifth]])</f>
        <v>8.8000000000000007</v>
      </c>
      <c r="I196" s="107">
        <f>_xlfn.STDEV.P(Table319[[#This Row],[First]:[Fifth]])</f>
        <v>5.491812087098392</v>
      </c>
    </row>
    <row r="197" spans="2:9">
      <c r="B197" s="31">
        <v>190</v>
      </c>
      <c r="C197" s="32">
        <v>0.14285714285714285</v>
      </c>
      <c r="D197" s="32">
        <v>22</v>
      </c>
      <c r="E197" s="32">
        <v>12</v>
      </c>
      <c r="F197" s="32">
        <v>8</v>
      </c>
      <c r="G197" s="32">
        <v>80</v>
      </c>
      <c r="H197" s="107">
        <f>AVERAGE(Table319[[#This Row],[First]:[Fifth]])</f>
        <v>24.428571428571427</v>
      </c>
      <c r="I197" s="107">
        <f>_xlfn.STDEV.P(Table319[[#This Row],[First]:[Fifth]])</f>
        <v>28.664420098649074</v>
      </c>
    </row>
    <row r="198" spans="2:9">
      <c r="B198" s="31">
        <v>191</v>
      </c>
      <c r="C198" s="32">
        <v>5.5</v>
      </c>
      <c r="D198" s="32">
        <v>4</v>
      </c>
      <c r="E198" s="32">
        <v>3.5</v>
      </c>
      <c r="F198" s="32">
        <v>5</v>
      </c>
      <c r="G198" s="32">
        <v>14</v>
      </c>
      <c r="H198" s="107">
        <f>AVERAGE(Table319[[#This Row],[First]:[Fifth]])</f>
        <v>6.4</v>
      </c>
      <c r="I198" s="107">
        <f>_xlfn.STDEV.P(Table319[[#This Row],[First]:[Fifth]])</f>
        <v>3.8652296180175374</v>
      </c>
    </row>
    <row r="199" spans="2:9">
      <c r="B199" s="31">
        <v>192</v>
      </c>
      <c r="C199" s="32">
        <v>12</v>
      </c>
      <c r="D199" s="32">
        <v>5.5</v>
      </c>
      <c r="E199" s="32">
        <v>2</v>
      </c>
      <c r="F199" s="32">
        <v>3.5</v>
      </c>
      <c r="G199" s="32">
        <v>6</v>
      </c>
      <c r="H199" s="107">
        <f>AVERAGE(Table319[[#This Row],[First]:[Fifth]])</f>
        <v>5.8</v>
      </c>
      <c r="I199" s="107">
        <f>_xlfn.STDEV.P(Table319[[#This Row],[First]:[Fifth]])</f>
        <v>3.4146742157927745</v>
      </c>
    </row>
    <row r="200" spans="2:9">
      <c r="B200" s="31">
        <v>193</v>
      </c>
      <c r="C200" s="32">
        <v>2.75</v>
      </c>
      <c r="D200" s="32">
        <v>10</v>
      </c>
      <c r="E200" s="32">
        <v>7</v>
      </c>
      <c r="F200" s="32">
        <v>9</v>
      </c>
      <c r="G200" s="32">
        <v>4.5</v>
      </c>
      <c r="H200" s="107">
        <f>AVERAGE(Table319[[#This Row],[First]:[Fifth]])</f>
        <v>6.65</v>
      </c>
      <c r="I200" s="107">
        <f>_xlfn.STDEV.P(Table319[[#This Row],[First]:[Fifth]])</f>
        <v>2.7092434368288134</v>
      </c>
    </row>
    <row r="201" spans="2:9">
      <c r="B201" s="31">
        <v>194</v>
      </c>
      <c r="C201" s="32">
        <v>5.5</v>
      </c>
      <c r="D201" s="32">
        <v>4</v>
      </c>
      <c r="E201" s="32">
        <v>10</v>
      </c>
      <c r="F201" s="32">
        <v>50</v>
      </c>
      <c r="G201" s="32">
        <v>7.5</v>
      </c>
      <c r="H201" s="107">
        <f>AVERAGE(Table319[[#This Row],[First]:[Fifth]])</f>
        <v>15.4</v>
      </c>
      <c r="I201" s="107">
        <f>_xlfn.STDEV.P(Table319[[#This Row],[First]:[Fifth]])</f>
        <v>17.41665869218318</v>
      </c>
    </row>
    <row r="202" spans="2:9">
      <c r="B202" s="31">
        <v>195</v>
      </c>
      <c r="C202" s="32">
        <v>2.75</v>
      </c>
      <c r="D202" s="32">
        <v>11</v>
      </c>
      <c r="E202" s="32">
        <v>10</v>
      </c>
      <c r="F202" s="32">
        <v>20</v>
      </c>
      <c r="G202" s="32">
        <v>3</v>
      </c>
      <c r="H202" s="107">
        <f>AVERAGE(Table319[[#This Row],[First]:[Fifth]])</f>
        <v>9.35</v>
      </c>
      <c r="I202" s="107">
        <f>_xlfn.STDEV.P(Table319[[#This Row],[First]:[Fifth]])</f>
        <v>6.3316664473106918</v>
      </c>
    </row>
    <row r="203" spans="2:9">
      <c r="B203" s="31">
        <v>196</v>
      </c>
      <c r="C203" s="32">
        <v>0.25</v>
      </c>
      <c r="D203" s="32">
        <v>6</v>
      </c>
      <c r="E203" s="32">
        <v>20</v>
      </c>
      <c r="F203" s="32">
        <v>9</v>
      </c>
      <c r="G203" s="32">
        <v>20</v>
      </c>
      <c r="H203" s="107">
        <f>AVERAGE(Table319[[#This Row],[First]:[Fifth]])</f>
        <v>11.05</v>
      </c>
      <c r="I203" s="107">
        <f>_xlfn.STDEV.P(Table319[[#This Row],[First]:[Fifth]])</f>
        <v>7.8300702423413799</v>
      </c>
    </row>
    <row r="204" spans="2:9">
      <c r="B204" s="31">
        <v>197</v>
      </c>
      <c r="C204" s="32">
        <v>1.75</v>
      </c>
      <c r="D204" s="32">
        <v>5</v>
      </c>
      <c r="E204" s="32">
        <v>2.75</v>
      </c>
      <c r="F204" s="32">
        <v>3.3333333333333335</v>
      </c>
      <c r="G204" s="32">
        <v>100</v>
      </c>
      <c r="H204" s="107">
        <f>AVERAGE(Table319[[#This Row],[First]:[Fifth]])</f>
        <v>22.566666666666666</v>
      </c>
      <c r="I204" s="107">
        <f>_xlfn.STDEV.P(Table319[[#This Row],[First]:[Fifth]])</f>
        <v>38.731031199514661</v>
      </c>
    </row>
    <row r="205" spans="2:9">
      <c r="B205" s="31">
        <v>198</v>
      </c>
      <c r="C205" s="32">
        <v>25</v>
      </c>
      <c r="D205" s="32">
        <v>4</v>
      </c>
      <c r="E205" s="32">
        <v>2</v>
      </c>
      <c r="F205" s="32">
        <v>3</v>
      </c>
      <c r="G205" s="32">
        <v>7</v>
      </c>
      <c r="H205" s="107">
        <f>AVERAGE(Table319[[#This Row],[First]:[Fifth]])</f>
        <v>8.1999999999999993</v>
      </c>
      <c r="I205" s="107">
        <f>_xlfn.STDEV.P(Table319[[#This Row],[First]:[Fifth]])</f>
        <v>8.5650452421455423</v>
      </c>
    </row>
    <row r="206" spans="2:9">
      <c r="B206" s="31">
        <v>199</v>
      </c>
      <c r="C206" s="32">
        <v>4</v>
      </c>
      <c r="D206" s="32">
        <v>3.5</v>
      </c>
      <c r="E206" s="32">
        <v>10</v>
      </c>
      <c r="F206" s="32">
        <v>16</v>
      </c>
      <c r="G206" s="32">
        <v>3</v>
      </c>
      <c r="H206" s="107">
        <f>AVERAGE(Table319[[#This Row],[First]:[Fifth]])</f>
        <v>7.3</v>
      </c>
      <c r="I206" s="107">
        <f>_xlfn.STDEV.P(Table319[[#This Row],[First]:[Fifth]])</f>
        <v>5.0358713248056688</v>
      </c>
    </row>
    <row r="207" spans="2:9">
      <c r="B207" s="31">
        <v>200</v>
      </c>
      <c r="C207" s="32">
        <v>20</v>
      </c>
      <c r="D207" s="32">
        <v>12</v>
      </c>
      <c r="E207" s="32">
        <v>4.5</v>
      </c>
      <c r="F207" s="32">
        <v>6</v>
      </c>
      <c r="G207" s="32">
        <v>33</v>
      </c>
      <c r="H207" s="107">
        <f>AVERAGE(Table319[[#This Row],[First]:[Fifth]])</f>
        <v>15.1</v>
      </c>
      <c r="I207" s="107">
        <f>_xlfn.STDEV.P(Table319[[#This Row],[First]:[Fifth]])</f>
        <v>10.480458005259122</v>
      </c>
    </row>
    <row r="208" spans="2:9">
      <c r="B208" s="31">
        <v>201</v>
      </c>
      <c r="C208" s="32">
        <v>2.75</v>
      </c>
      <c r="D208" s="32">
        <v>8</v>
      </c>
      <c r="E208" s="32">
        <v>10</v>
      </c>
      <c r="F208" s="32">
        <v>50</v>
      </c>
      <c r="G208" s="32">
        <v>16</v>
      </c>
      <c r="H208" s="107">
        <f>AVERAGE(Table319[[#This Row],[First]:[Fifth]])</f>
        <v>17.350000000000001</v>
      </c>
      <c r="I208" s="107">
        <f>_xlfn.STDEV.P(Table319[[#This Row],[First]:[Fifth]])</f>
        <v>16.866831356244717</v>
      </c>
    </row>
    <row r="209" spans="2:9">
      <c r="B209" s="31">
        <v>202</v>
      </c>
      <c r="C209" s="32">
        <v>5</v>
      </c>
      <c r="D209" s="32">
        <v>6</v>
      </c>
      <c r="E209" s="32">
        <v>3.5</v>
      </c>
      <c r="F209" s="32">
        <v>16</v>
      </c>
      <c r="G209" s="32">
        <v>33</v>
      </c>
      <c r="H209" s="107">
        <f>AVERAGE(Table319[[#This Row],[First]:[Fifth]])</f>
        <v>12.7</v>
      </c>
      <c r="I209" s="107">
        <f>_xlfn.STDEV.P(Table319[[#This Row],[First]:[Fifth]])</f>
        <v>11.061645447219867</v>
      </c>
    </row>
    <row r="210" spans="2:9">
      <c r="B210" s="31">
        <v>203</v>
      </c>
      <c r="C210" s="32">
        <v>9</v>
      </c>
      <c r="D210" s="32">
        <v>3.5</v>
      </c>
      <c r="E210" s="32">
        <v>3</v>
      </c>
      <c r="F210" s="32">
        <v>4</v>
      </c>
      <c r="G210" s="32">
        <v>8</v>
      </c>
      <c r="H210" s="107">
        <f>AVERAGE(Table319[[#This Row],[First]:[Fifth]])</f>
        <v>5.5</v>
      </c>
      <c r="I210" s="107">
        <f>_xlfn.STDEV.P(Table319[[#This Row],[First]:[Fifth]])</f>
        <v>2.4899799195977463</v>
      </c>
    </row>
    <row r="211" spans="2:9">
      <c r="B211" s="31">
        <v>204</v>
      </c>
      <c r="C211" s="32">
        <v>12</v>
      </c>
      <c r="D211" s="32">
        <v>4</v>
      </c>
      <c r="E211" s="32">
        <v>25</v>
      </c>
      <c r="F211" s="32">
        <v>3</v>
      </c>
      <c r="G211" s="32">
        <v>12</v>
      </c>
      <c r="H211" s="107">
        <f>AVERAGE(Table319[[#This Row],[First]:[Fifth]])</f>
        <v>11.2</v>
      </c>
      <c r="I211" s="107">
        <f>_xlfn.STDEV.P(Table319[[#This Row],[First]:[Fifth]])</f>
        <v>7.8841613377708093</v>
      </c>
    </row>
    <row r="212" spans="2:9">
      <c r="B212" s="31">
        <v>205</v>
      </c>
      <c r="C212" s="32">
        <v>2.75</v>
      </c>
      <c r="D212" s="32">
        <v>8</v>
      </c>
      <c r="E212" s="32">
        <v>10</v>
      </c>
      <c r="F212" s="32">
        <v>50</v>
      </c>
      <c r="G212" s="32">
        <v>16</v>
      </c>
      <c r="H212" s="107">
        <f>AVERAGE(Table319[[#This Row],[First]:[Fifth]])</f>
        <v>17.350000000000001</v>
      </c>
      <c r="I212" s="107">
        <f>_xlfn.STDEV.P(Table319[[#This Row],[First]:[Fifth]])</f>
        <v>16.866831356244717</v>
      </c>
    </row>
    <row r="213" spans="2:9">
      <c r="B213" s="31">
        <v>206</v>
      </c>
      <c r="C213" s="32">
        <v>5</v>
      </c>
      <c r="D213" s="32">
        <v>6</v>
      </c>
      <c r="E213" s="32">
        <v>3.5</v>
      </c>
      <c r="F213" s="32">
        <v>16</v>
      </c>
      <c r="G213" s="32">
        <v>33</v>
      </c>
      <c r="H213" s="107">
        <f>AVERAGE(Table319[[#This Row],[First]:[Fifth]])</f>
        <v>12.7</v>
      </c>
      <c r="I213" s="107">
        <f>_xlfn.STDEV.P(Table319[[#This Row],[First]:[Fifth]])</f>
        <v>11.061645447219867</v>
      </c>
    </row>
    <row r="214" spans="2:9">
      <c r="B214" s="31">
        <v>207</v>
      </c>
      <c r="C214" s="32">
        <v>9</v>
      </c>
      <c r="D214" s="32">
        <v>3.5</v>
      </c>
      <c r="E214" s="32">
        <v>3</v>
      </c>
      <c r="F214" s="32">
        <v>4</v>
      </c>
      <c r="G214" s="32">
        <v>8</v>
      </c>
      <c r="H214" s="107">
        <f>AVERAGE(Table319[[#This Row],[First]:[Fifth]])</f>
        <v>5.5</v>
      </c>
      <c r="I214" s="107">
        <f>_xlfn.STDEV.P(Table319[[#This Row],[First]:[Fifth]])</f>
        <v>2.4899799195977463</v>
      </c>
    </row>
    <row r="215" spans="2:9">
      <c r="B215" s="31">
        <v>208</v>
      </c>
      <c r="C215" s="32">
        <v>12</v>
      </c>
      <c r="D215" s="32">
        <v>4</v>
      </c>
      <c r="E215" s="32">
        <v>25</v>
      </c>
      <c r="F215" s="32">
        <v>3</v>
      </c>
      <c r="G215" s="32">
        <v>12</v>
      </c>
      <c r="H215" s="107">
        <f>AVERAGE(Table319[[#This Row],[First]:[Fifth]])</f>
        <v>11.2</v>
      </c>
      <c r="I215" s="107">
        <f>_xlfn.STDEV.P(Table319[[#This Row],[First]:[Fifth]])</f>
        <v>7.8841613377708093</v>
      </c>
    </row>
    <row r="216" spans="2:9">
      <c r="B216" s="31">
        <v>209</v>
      </c>
      <c r="C216" s="32">
        <v>5.5</v>
      </c>
      <c r="D216" s="32">
        <v>4.5</v>
      </c>
      <c r="E216" s="32">
        <v>5</v>
      </c>
      <c r="F216" s="32">
        <v>16</v>
      </c>
      <c r="G216" s="32">
        <v>8</v>
      </c>
      <c r="H216" s="107">
        <f>AVERAGE(Table319[[#This Row],[First]:[Fifth]])</f>
        <v>7.8</v>
      </c>
      <c r="I216" s="107">
        <f>_xlfn.STDEV.P(Table319[[#This Row],[First]:[Fifth]])</f>
        <v>4.2731721238442999</v>
      </c>
    </row>
    <row r="217" spans="2:9">
      <c r="B217" s="31">
        <v>210</v>
      </c>
      <c r="C217" s="32">
        <v>4</v>
      </c>
      <c r="D217" s="32">
        <v>14</v>
      </c>
      <c r="E217" s="32">
        <v>9</v>
      </c>
      <c r="F217" s="32">
        <v>7</v>
      </c>
      <c r="G217" s="32">
        <v>5.5</v>
      </c>
      <c r="H217" s="107">
        <f>AVERAGE(Table319[[#This Row],[First]:[Fifth]])</f>
        <v>7.9</v>
      </c>
      <c r="I217" s="107">
        <f>_xlfn.STDEV.P(Table319[[#This Row],[First]:[Fifth]])</f>
        <v>3.4698703145794942</v>
      </c>
    </row>
    <row r="218" spans="2:9">
      <c r="B218" s="31">
        <v>211</v>
      </c>
      <c r="C218" s="32">
        <v>0.16666666666666666</v>
      </c>
      <c r="D218" s="32">
        <v>40</v>
      </c>
      <c r="E218" s="32">
        <v>25</v>
      </c>
      <c r="F218" s="32">
        <v>4.5</v>
      </c>
      <c r="G218" s="32">
        <v>14</v>
      </c>
      <c r="H218" s="107">
        <f>AVERAGE(Table319[[#This Row],[First]:[Fifth]])</f>
        <v>16.733333333333331</v>
      </c>
      <c r="I218" s="107">
        <f>_xlfn.STDEV.P(Table319[[#This Row],[First]:[Fifth]])</f>
        <v>14.430908187328722</v>
      </c>
    </row>
    <row r="219" spans="2:9">
      <c r="B219" s="31">
        <v>212</v>
      </c>
      <c r="C219" s="32">
        <v>4.5</v>
      </c>
      <c r="D219" s="32">
        <v>6</v>
      </c>
      <c r="E219" s="32">
        <v>12</v>
      </c>
      <c r="F219" s="32">
        <v>5</v>
      </c>
      <c r="G219" s="32">
        <v>3.5</v>
      </c>
      <c r="H219" s="107">
        <f>AVERAGE(Table319[[#This Row],[First]:[Fifth]])</f>
        <v>6.2</v>
      </c>
      <c r="I219" s="107">
        <f>_xlfn.STDEV.P(Table319[[#This Row],[First]:[Fifth]])</f>
        <v>3.0099833886584824</v>
      </c>
    </row>
    <row r="220" spans="2:9">
      <c r="B220" s="31">
        <v>213</v>
      </c>
      <c r="C220" s="32">
        <v>5</v>
      </c>
      <c r="D220" s="32">
        <v>7</v>
      </c>
      <c r="E220" s="32">
        <v>18</v>
      </c>
      <c r="F220" s="32">
        <v>2.5</v>
      </c>
      <c r="G220" s="32">
        <v>5</v>
      </c>
      <c r="H220" s="107">
        <f>AVERAGE(Table319[[#This Row],[First]:[Fifth]])</f>
        <v>7.5</v>
      </c>
      <c r="I220" s="107">
        <f>_xlfn.STDEV.P(Table319[[#This Row],[First]:[Fifth]])</f>
        <v>5.440588203494177</v>
      </c>
    </row>
    <row r="221" spans="2:9">
      <c r="B221" s="31">
        <v>214</v>
      </c>
      <c r="C221" s="32">
        <v>1.75</v>
      </c>
      <c r="D221" s="32">
        <v>7</v>
      </c>
      <c r="E221" s="32">
        <v>2.5</v>
      </c>
      <c r="F221" s="32">
        <v>7.5</v>
      </c>
      <c r="G221" s="32">
        <v>3.5</v>
      </c>
      <c r="H221" s="107">
        <f>AVERAGE(Table319[[#This Row],[First]:[Fifth]])</f>
        <v>4.45</v>
      </c>
      <c r="I221" s="107">
        <f>_xlfn.STDEV.P(Table319[[#This Row],[First]:[Fifth]])</f>
        <v>2.3579652245103193</v>
      </c>
    </row>
    <row r="222" spans="2:9">
      <c r="B222" s="31">
        <v>215</v>
      </c>
      <c r="C222" s="32">
        <v>2</v>
      </c>
      <c r="D222" s="32">
        <v>4.5</v>
      </c>
      <c r="E222" s="32">
        <v>2.25</v>
      </c>
      <c r="F222" s="32">
        <v>8.5</v>
      </c>
      <c r="G222" s="32">
        <v>11</v>
      </c>
      <c r="H222" s="107">
        <f>AVERAGE(Table319[[#This Row],[First]:[Fifth]])</f>
        <v>5.65</v>
      </c>
      <c r="I222" s="107">
        <f>_xlfn.STDEV.P(Table319[[#This Row],[First]:[Fifth]])</f>
        <v>3.5482389998420345</v>
      </c>
    </row>
    <row r="223" spans="2:9">
      <c r="B223" s="31">
        <v>216</v>
      </c>
      <c r="C223" s="32">
        <v>1</v>
      </c>
      <c r="D223" s="32">
        <v>10</v>
      </c>
      <c r="E223" s="32">
        <v>6</v>
      </c>
      <c r="F223" s="32">
        <v>25</v>
      </c>
      <c r="G223" s="32">
        <v>14</v>
      </c>
      <c r="H223" s="107">
        <f>AVERAGE(Table319[[#This Row],[First]:[Fifth]])</f>
        <v>11.2</v>
      </c>
      <c r="I223" s="107">
        <f>_xlfn.STDEV.P(Table319[[#This Row],[First]:[Fifth]])</f>
        <v>8.1338797630651012</v>
      </c>
    </row>
    <row r="224" spans="2:9">
      <c r="B224" s="31">
        <v>217</v>
      </c>
      <c r="C224" s="32">
        <v>8</v>
      </c>
      <c r="D224" s="32">
        <v>14</v>
      </c>
      <c r="E224" s="32">
        <v>100</v>
      </c>
      <c r="F224" s="32">
        <v>100</v>
      </c>
      <c r="G224" s="32">
        <v>6</v>
      </c>
      <c r="H224" s="107">
        <f>AVERAGE(Table319[[#This Row],[First]:[Fifth]])</f>
        <v>45.6</v>
      </c>
      <c r="I224" s="107">
        <f>_xlfn.STDEV.P(Table319[[#This Row],[First]:[Fifth]])</f>
        <v>44.495393019952076</v>
      </c>
    </row>
    <row r="225" spans="2:9">
      <c r="B225" s="31">
        <v>218</v>
      </c>
      <c r="C225" s="32">
        <v>14</v>
      </c>
      <c r="D225" s="32">
        <v>3.5</v>
      </c>
      <c r="E225" s="32">
        <v>1.1000000000000001</v>
      </c>
      <c r="F225" s="32">
        <v>25</v>
      </c>
      <c r="G225" s="32">
        <v>66</v>
      </c>
      <c r="H225" s="107">
        <f>AVERAGE(Table319[[#This Row],[First]:[Fifth]])</f>
        <v>21.919999999999998</v>
      </c>
      <c r="I225" s="107">
        <f>_xlfn.STDEV.P(Table319[[#This Row],[First]:[Fifth]])</f>
        <v>23.613674004694825</v>
      </c>
    </row>
    <row r="226" spans="2:9">
      <c r="B226" s="31">
        <v>219</v>
      </c>
      <c r="C226" s="32">
        <v>3.5</v>
      </c>
      <c r="D226" s="32">
        <v>1.5</v>
      </c>
      <c r="E226" s="32">
        <v>16</v>
      </c>
      <c r="F226" s="32">
        <v>2.75</v>
      </c>
      <c r="G226" s="32">
        <v>33</v>
      </c>
      <c r="H226" s="107">
        <f>AVERAGE(Table319[[#This Row],[First]:[Fifth]])</f>
        <v>11.35</v>
      </c>
      <c r="I226" s="107">
        <f>_xlfn.STDEV.P(Table319[[#This Row],[First]:[Fifth]])</f>
        <v>12.024558203942464</v>
      </c>
    </row>
    <row r="227" spans="2:9">
      <c r="B227" s="31">
        <v>220</v>
      </c>
      <c r="C227" s="32">
        <v>2.25</v>
      </c>
      <c r="D227" s="32">
        <v>1.2</v>
      </c>
      <c r="E227" s="32">
        <v>4</v>
      </c>
      <c r="F227" s="32">
        <v>1</v>
      </c>
      <c r="G227" s="32">
        <v>66</v>
      </c>
      <c r="H227" s="107">
        <f>AVERAGE(Table319[[#This Row],[First]:[Fifth]])</f>
        <v>14.89</v>
      </c>
      <c r="I227" s="107">
        <f>_xlfn.STDEV.P(Table319[[#This Row],[First]:[Fifth]])</f>
        <v>25.577106951334425</v>
      </c>
    </row>
    <row r="228" spans="2:9">
      <c r="B228" s="31">
        <v>221</v>
      </c>
      <c r="C228" s="32">
        <v>25</v>
      </c>
      <c r="D228" s="32">
        <v>16</v>
      </c>
      <c r="E228" s="32">
        <v>4.5</v>
      </c>
      <c r="F228" s="32">
        <v>7</v>
      </c>
      <c r="G228" s="32">
        <v>6</v>
      </c>
      <c r="H228" s="107">
        <f>AVERAGE(Table319[[#This Row],[First]:[Fifth]])</f>
        <v>11.7</v>
      </c>
      <c r="I228" s="107">
        <f>_xlfn.STDEV.P(Table319[[#This Row],[First]:[Fifth]])</f>
        <v>7.7691698398220126</v>
      </c>
    </row>
    <row r="229" spans="2:9">
      <c r="B229" s="31">
        <v>222</v>
      </c>
      <c r="C229" s="32">
        <v>2</v>
      </c>
      <c r="D229" s="32">
        <v>14</v>
      </c>
      <c r="E229" s="32">
        <v>3.5</v>
      </c>
      <c r="F229" s="32">
        <v>16</v>
      </c>
      <c r="G229" s="32">
        <v>8</v>
      </c>
      <c r="H229" s="107">
        <f>AVERAGE(Table319[[#This Row],[First]:[Fifth]])</f>
        <v>8.6999999999999993</v>
      </c>
      <c r="I229" s="107">
        <f>_xlfn.STDEV.P(Table319[[#This Row],[First]:[Fifth]])</f>
        <v>5.5461698495448193</v>
      </c>
    </row>
    <row r="230" spans="2:9">
      <c r="B230" s="31">
        <v>223</v>
      </c>
      <c r="C230" s="32">
        <v>5.5</v>
      </c>
      <c r="D230" s="32">
        <v>9</v>
      </c>
      <c r="E230" s="32">
        <v>9</v>
      </c>
      <c r="F230" s="32">
        <v>12</v>
      </c>
      <c r="G230" s="32">
        <v>16</v>
      </c>
      <c r="H230" s="107">
        <f>AVERAGE(Table319[[#This Row],[First]:[Fifth]])</f>
        <v>10.3</v>
      </c>
      <c r="I230" s="107">
        <f>_xlfn.STDEV.P(Table319[[#This Row],[First]:[Fifth]])</f>
        <v>3.5156791662493889</v>
      </c>
    </row>
    <row r="231" spans="2:9">
      <c r="B231" s="31">
        <v>224</v>
      </c>
      <c r="C231" s="32">
        <v>4</v>
      </c>
      <c r="D231" s="32">
        <v>5</v>
      </c>
      <c r="E231" s="32">
        <v>3.5</v>
      </c>
      <c r="F231" s="32">
        <v>14</v>
      </c>
      <c r="G231" s="32">
        <v>8</v>
      </c>
      <c r="H231" s="107">
        <f>AVERAGE(Table319[[#This Row],[First]:[Fifth]])</f>
        <v>6.9</v>
      </c>
      <c r="I231" s="107">
        <f>_xlfn.STDEV.P(Table319[[#This Row],[First]:[Fifth]])</f>
        <v>3.878143885933063</v>
      </c>
    </row>
    <row r="232" spans="2:9">
      <c r="B232" s="31">
        <v>225</v>
      </c>
      <c r="C232" s="32">
        <v>12</v>
      </c>
      <c r="D232" s="32">
        <v>8</v>
      </c>
      <c r="E232" s="32">
        <v>10</v>
      </c>
      <c r="F232" s="32">
        <v>6</v>
      </c>
      <c r="G232" s="32">
        <v>3.5</v>
      </c>
      <c r="H232" s="107">
        <f>AVERAGE(Table319[[#This Row],[First]:[Fifth]])</f>
        <v>7.9</v>
      </c>
      <c r="I232" s="107">
        <f>_xlfn.STDEV.P(Table319[[#This Row],[First]:[Fifth]])</f>
        <v>2.9732137494637012</v>
      </c>
    </row>
    <row r="233" spans="2:9">
      <c r="B233" s="31">
        <v>226</v>
      </c>
      <c r="C233" s="32">
        <v>8</v>
      </c>
      <c r="D233" s="32">
        <v>7</v>
      </c>
      <c r="E233" s="32">
        <v>4.5</v>
      </c>
      <c r="F233" s="32">
        <v>8</v>
      </c>
      <c r="G233" s="32">
        <v>14</v>
      </c>
      <c r="H233" s="107">
        <f>AVERAGE(Table319[[#This Row],[First]:[Fifth]])</f>
        <v>8.3000000000000007</v>
      </c>
      <c r="I233" s="107">
        <f>_xlfn.STDEV.P(Table319[[#This Row],[First]:[Fifth]])</f>
        <v>3.1240998703626617</v>
      </c>
    </row>
    <row r="234" spans="2:9">
      <c r="B234" s="31">
        <v>227</v>
      </c>
      <c r="C234" s="32">
        <v>3</v>
      </c>
      <c r="D234" s="32">
        <v>6</v>
      </c>
      <c r="E234" s="32">
        <v>10</v>
      </c>
      <c r="F234" s="32">
        <v>6</v>
      </c>
      <c r="G234" s="32">
        <v>8</v>
      </c>
      <c r="H234" s="107">
        <f>AVERAGE(Table319[[#This Row],[First]:[Fifth]])</f>
        <v>6.6</v>
      </c>
      <c r="I234" s="107">
        <f>_xlfn.STDEV.P(Table319[[#This Row],[First]:[Fifth]])</f>
        <v>2.3323807579381204</v>
      </c>
    </row>
    <row r="235" spans="2:9">
      <c r="B235" s="31">
        <v>228</v>
      </c>
      <c r="C235" s="32">
        <v>8</v>
      </c>
      <c r="D235" s="32">
        <v>9</v>
      </c>
      <c r="E235" s="32">
        <v>2</v>
      </c>
      <c r="F235" s="32">
        <v>5</v>
      </c>
      <c r="G235" s="32">
        <v>10</v>
      </c>
      <c r="H235" s="107">
        <f>AVERAGE(Table319[[#This Row],[First]:[Fifth]])</f>
        <v>6.8</v>
      </c>
      <c r="I235" s="107">
        <f>_xlfn.STDEV.P(Table319[[#This Row],[First]:[Fifth]])</f>
        <v>2.925747767665559</v>
      </c>
    </row>
    <row r="236" spans="2:9">
      <c r="B236" s="31">
        <v>229</v>
      </c>
      <c r="C236" s="32">
        <v>2</v>
      </c>
      <c r="D236" s="32">
        <v>28</v>
      </c>
      <c r="E236" s="32">
        <v>3</v>
      </c>
      <c r="F236" s="32">
        <v>6.5</v>
      </c>
      <c r="G236" s="32">
        <v>12</v>
      </c>
      <c r="H236" s="107">
        <f>AVERAGE(Table319[[#This Row],[First]:[Fifth]])</f>
        <v>10.3</v>
      </c>
      <c r="I236" s="107">
        <f>_xlfn.STDEV.P(Table319[[#This Row],[First]:[Fifth]])</f>
        <v>9.5163018026962547</v>
      </c>
    </row>
    <row r="237" spans="2:9">
      <c r="B237" s="31">
        <v>230</v>
      </c>
      <c r="C237" s="32">
        <v>1.75</v>
      </c>
      <c r="D237" s="32">
        <v>2.75</v>
      </c>
      <c r="E237" s="32">
        <v>8</v>
      </c>
      <c r="F237" s="32">
        <v>3.5</v>
      </c>
      <c r="G237" s="32">
        <v>50</v>
      </c>
      <c r="H237" s="107">
        <f>AVERAGE(Table319[[#This Row],[First]:[Fifth]])</f>
        <v>13.2</v>
      </c>
      <c r="I237" s="107">
        <f>_xlfn.STDEV.P(Table319[[#This Row],[First]:[Fifth]])</f>
        <v>18.523903476319454</v>
      </c>
    </row>
    <row r="238" spans="2:9">
      <c r="B238" s="31">
        <v>231</v>
      </c>
      <c r="C238" s="32">
        <v>3.5</v>
      </c>
      <c r="D238" s="32">
        <v>3.3333333333333335</v>
      </c>
      <c r="E238" s="32">
        <v>2.5</v>
      </c>
      <c r="F238" s="32">
        <v>3.3333333333333335</v>
      </c>
      <c r="G238" s="32">
        <v>33</v>
      </c>
      <c r="H238" s="107">
        <f>AVERAGE(Table319[[#This Row],[First]:[Fifth]])</f>
        <v>9.1333333333333346</v>
      </c>
      <c r="I238" s="107">
        <f>_xlfn.STDEV.P(Table319[[#This Row],[First]:[Fifth]])</f>
        <v>11.938453277818978</v>
      </c>
    </row>
    <row r="239" spans="2:9">
      <c r="B239" s="31">
        <v>232</v>
      </c>
      <c r="C239" s="32">
        <v>8</v>
      </c>
      <c r="D239" s="32">
        <v>4</v>
      </c>
      <c r="E239" s="32">
        <v>6.5</v>
      </c>
      <c r="F239" s="32">
        <v>50</v>
      </c>
      <c r="G239" s="32">
        <v>8</v>
      </c>
      <c r="H239" s="107">
        <f>AVERAGE(Table319[[#This Row],[First]:[Fifth]])</f>
        <v>15.3</v>
      </c>
      <c r="I239" s="107">
        <f>_xlfn.STDEV.P(Table319[[#This Row],[First]:[Fifth]])</f>
        <v>17.411490458889499</v>
      </c>
    </row>
    <row r="240" spans="2:9">
      <c r="B240" s="31">
        <v>233</v>
      </c>
      <c r="C240" s="32">
        <v>1.2</v>
      </c>
      <c r="D240" s="32">
        <v>7</v>
      </c>
      <c r="E240" s="32">
        <v>3.5</v>
      </c>
      <c r="F240" s="32">
        <v>10</v>
      </c>
      <c r="G240" s="32">
        <v>11</v>
      </c>
      <c r="H240" s="107">
        <f>AVERAGE(Table319[[#This Row],[First]:[Fifth]])</f>
        <v>6.5400000000000009</v>
      </c>
      <c r="I240" s="107">
        <f>_xlfn.STDEV.P(Table319[[#This Row],[First]:[Fifth]])</f>
        <v>3.7371647006788442</v>
      </c>
    </row>
    <row r="241" spans="2:9">
      <c r="B241" s="31">
        <v>234</v>
      </c>
      <c r="C241" s="32">
        <v>10</v>
      </c>
      <c r="D241" s="32">
        <v>14</v>
      </c>
      <c r="E241" s="32">
        <v>33</v>
      </c>
      <c r="F241" s="32">
        <v>8</v>
      </c>
      <c r="G241" s="32">
        <v>6.5</v>
      </c>
      <c r="H241" s="107">
        <f>AVERAGE(Table319[[#This Row],[First]:[Fifth]])</f>
        <v>14.3</v>
      </c>
      <c r="I241" s="107">
        <f>_xlfn.STDEV.P(Table319[[#This Row],[First]:[Fifth]])</f>
        <v>9.6829747495281637</v>
      </c>
    </row>
    <row r="242" spans="2:9">
      <c r="B242" s="31">
        <v>235</v>
      </c>
      <c r="C242" s="32">
        <v>2.25</v>
      </c>
      <c r="D242" s="32">
        <v>14</v>
      </c>
      <c r="E242" s="32">
        <v>25</v>
      </c>
      <c r="F242" s="32">
        <v>10</v>
      </c>
      <c r="G242" s="32">
        <v>14</v>
      </c>
      <c r="H242" s="107">
        <f>AVERAGE(Table319[[#This Row],[First]:[Fifth]])</f>
        <v>13.05</v>
      </c>
      <c r="I242" s="107">
        <f>_xlfn.STDEV.P(Table319[[#This Row],[First]:[Fifth]])</f>
        <v>7.355949972641195</v>
      </c>
    </row>
    <row r="243" spans="2:9">
      <c r="B243" s="31">
        <v>236</v>
      </c>
      <c r="C243" s="32">
        <v>2</v>
      </c>
      <c r="D243" s="32">
        <v>10</v>
      </c>
      <c r="E243" s="32">
        <v>25</v>
      </c>
      <c r="F243" s="32">
        <v>16</v>
      </c>
      <c r="G243" s="32">
        <v>14</v>
      </c>
      <c r="H243" s="107">
        <f>AVERAGE(Table319[[#This Row],[First]:[Fifth]])</f>
        <v>13.4</v>
      </c>
      <c r="I243" s="107">
        <f>_xlfn.STDEV.P(Table319[[#This Row],[First]:[Fifth]])</f>
        <v>7.5259550888907114</v>
      </c>
    </row>
    <row r="244" spans="2:9">
      <c r="B244" s="31">
        <v>237</v>
      </c>
      <c r="C244" s="32">
        <v>6</v>
      </c>
      <c r="D244" s="32">
        <v>14</v>
      </c>
      <c r="E244" s="32">
        <v>33</v>
      </c>
      <c r="F244" s="32">
        <v>33</v>
      </c>
      <c r="G244" s="32">
        <v>7</v>
      </c>
      <c r="H244" s="107">
        <f>AVERAGE(Table319[[#This Row],[First]:[Fifth]])</f>
        <v>18.600000000000001</v>
      </c>
      <c r="I244" s="107">
        <f>_xlfn.STDEV.P(Table319[[#This Row],[First]:[Fifth]])</f>
        <v>12.076423311560422</v>
      </c>
    </row>
    <row r="245" spans="2:9">
      <c r="B245" s="31">
        <v>238</v>
      </c>
      <c r="C245" s="32">
        <v>4.5</v>
      </c>
      <c r="D245" s="32">
        <v>12</v>
      </c>
      <c r="E245" s="32">
        <v>20</v>
      </c>
      <c r="F245" s="32">
        <v>33</v>
      </c>
      <c r="G245" s="32">
        <v>2.75</v>
      </c>
      <c r="H245" s="107">
        <f>AVERAGE(Table319[[#This Row],[First]:[Fifth]])</f>
        <v>14.45</v>
      </c>
      <c r="I245" s="107">
        <f>_xlfn.STDEV.P(Table319[[#This Row],[First]:[Fifth]])</f>
        <v>11.106754701531857</v>
      </c>
    </row>
    <row r="246" spans="2:9">
      <c r="B246" s="31">
        <v>239</v>
      </c>
      <c r="C246" s="32">
        <v>4.5</v>
      </c>
      <c r="D246" s="32">
        <v>16</v>
      </c>
      <c r="E246" s="32">
        <v>8</v>
      </c>
      <c r="F246" s="32">
        <v>7</v>
      </c>
      <c r="G246" s="32">
        <v>8</v>
      </c>
      <c r="H246" s="107">
        <f>AVERAGE(Table319[[#This Row],[First]:[Fifth]])</f>
        <v>8.6999999999999993</v>
      </c>
      <c r="I246" s="107">
        <f>_xlfn.STDEV.P(Table319[[#This Row],[First]:[Fifth]])</f>
        <v>3.8678159211627432</v>
      </c>
    </row>
    <row r="247" spans="2:9">
      <c r="B247" s="31">
        <v>240</v>
      </c>
      <c r="C247" s="32">
        <v>10</v>
      </c>
      <c r="D247" s="32">
        <v>10</v>
      </c>
      <c r="E247" s="32">
        <v>1.1000000000000001</v>
      </c>
      <c r="F247" s="32">
        <v>16</v>
      </c>
      <c r="G247" s="32">
        <v>33</v>
      </c>
      <c r="H247" s="107">
        <f>AVERAGE(Table319[[#This Row],[First]:[Fifth]])</f>
        <v>14.02</v>
      </c>
      <c r="I247" s="107">
        <f>_xlfn.STDEV.P(Table319[[#This Row],[First]:[Fifth]])</f>
        <v>10.615158971960808</v>
      </c>
    </row>
    <row r="248" spans="2:9">
      <c r="B248" s="31">
        <v>241</v>
      </c>
      <c r="C248" s="32">
        <v>6</v>
      </c>
      <c r="D248" s="32">
        <v>7.5</v>
      </c>
      <c r="E248" s="32">
        <v>20</v>
      </c>
      <c r="F248" s="32">
        <v>5</v>
      </c>
      <c r="G248" s="32">
        <v>33</v>
      </c>
      <c r="H248" s="107">
        <f>AVERAGE(Table319[[#This Row],[First]:[Fifth]])</f>
        <v>14.3</v>
      </c>
      <c r="I248" s="107">
        <f>_xlfn.STDEV.P(Table319[[#This Row],[First]:[Fifth]])</f>
        <v>10.80555412739208</v>
      </c>
    </row>
    <row r="249" spans="2:9">
      <c r="B249" s="31">
        <v>242</v>
      </c>
      <c r="C249" s="32">
        <v>3.3333333333333335</v>
      </c>
      <c r="D249" s="32">
        <v>7</v>
      </c>
      <c r="E249" s="32">
        <v>10</v>
      </c>
      <c r="F249" s="32">
        <v>3.5</v>
      </c>
      <c r="G249" s="32">
        <v>10</v>
      </c>
      <c r="H249" s="107">
        <f>AVERAGE(Table319[[#This Row],[First]:[Fifth]])</f>
        <v>6.7666666666666675</v>
      </c>
      <c r="I249" s="107">
        <f>_xlfn.STDEV.P(Table319[[#This Row],[First]:[Fifth]])</f>
        <v>2.9469381473733773</v>
      </c>
    </row>
    <row r="250" spans="2:9">
      <c r="B250" s="31">
        <v>243</v>
      </c>
      <c r="C250" s="32">
        <v>7.5</v>
      </c>
      <c r="D250" s="32">
        <v>0.36363636363636365</v>
      </c>
      <c r="E250" s="32">
        <v>16</v>
      </c>
      <c r="F250" s="32">
        <v>6</v>
      </c>
      <c r="G250" s="32">
        <v>16</v>
      </c>
      <c r="H250" s="107">
        <f>AVERAGE(Table319[[#This Row],[First]:[Fifth]])</f>
        <v>9.172727272727272</v>
      </c>
      <c r="I250" s="107">
        <f>_xlfn.STDEV.P(Table319[[#This Row],[First]:[Fifth]])</f>
        <v>6.061148460577173</v>
      </c>
    </row>
    <row r="251" spans="2:9">
      <c r="B251" s="31">
        <v>244</v>
      </c>
      <c r="C251" s="32">
        <v>4.5</v>
      </c>
      <c r="D251" s="32">
        <v>3.3333333333333335</v>
      </c>
      <c r="E251" s="32">
        <v>10</v>
      </c>
      <c r="F251" s="32">
        <v>2.5</v>
      </c>
      <c r="G251" s="32">
        <v>6.5</v>
      </c>
      <c r="H251" s="107">
        <f>AVERAGE(Table319[[#This Row],[First]:[Fifth]])</f>
        <v>5.3666666666666671</v>
      </c>
      <c r="I251" s="107">
        <f>_xlfn.STDEV.P(Table319[[#This Row],[First]:[Fifth]])</f>
        <v>2.6778930357859898</v>
      </c>
    </row>
    <row r="252" spans="2:9">
      <c r="B252" s="31">
        <v>245</v>
      </c>
      <c r="C252" s="32">
        <v>14</v>
      </c>
      <c r="D252" s="32">
        <v>1.75</v>
      </c>
      <c r="E252" s="32">
        <v>5</v>
      </c>
      <c r="F252" s="32">
        <v>9</v>
      </c>
      <c r="G252" s="32">
        <v>10</v>
      </c>
      <c r="H252" s="107">
        <f>AVERAGE(Table319[[#This Row],[First]:[Fifth]])</f>
        <v>7.95</v>
      </c>
      <c r="I252" s="107">
        <f>_xlfn.STDEV.P(Table319[[#This Row],[First]:[Fifth]])</f>
        <v>4.2201895692018381</v>
      </c>
    </row>
    <row r="253" spans="2:9">
      <c r="B253" s="31">
        <v>246</v>
      </c>
      <c r="C253" s="32">
        <v>2.75</v>
      </c>
      <c r="D253" s="32">
        <v>5</v>
      </c>
      <c r="E253" s="32">
        <v>2.5</v>
      </c>
      <c r="F253" s="32">
        <v>14</v>
      </c>
      <c r="G253" s="32">
        <v>16</v>
      </c>
      <c r="H253" s="107">
        <f>AVERAGE(Table319[[#This Row],[First]:[Fifth]])</f>
        <v>8.0500000000000007</v>
      </c>
      <c r="I253" s="107">
        <f>_xlfn.STDEV.P(Table319[[#This Row],[First]:[Fifth]])</f>
        <v>5.7758116312774606</v>
      </c>
    </row>
    <row r="254" spans="2:9">
      <c r="B254" s="31">
        <v>247</v>
      </c>
      <c r="C254" s="32">
        <v>5</v>
      </c>
      <c r="D254" s="32">
        <v>3.5</v>
      </c>
      <c r="E254" s="32">
        <v>7.5</v>
      </c>
      <c r="F254" s="32">
        <v>7.5</v>
      </c>
      <c r="G254" s="32">
        <v>1.1000000000000001</v>
      </c>
      <c r="H254" s="107">
        <f>AVERAGE(Table319[[#This Row],[First]:[Fifth]])</f>
        <v>4.92</v>
      </c>
      <c r="I254" s="107">
        <f>_xlfn.STDEV.P(Table319[[#This Row],[First]:[Fifth]])</f>
        <v>2.4465485893396846</v>
      </c>
    </row>
    <row r="255" spans="2:9">
      <c r="B255" s="31">
        <v>248</v>
      </c>
      <c r="C255" s="32">
        <v>5</v>
      </c>
      <c r="D255" s="32">
        <v>4</v>
      </c>
      <c r="E255" s="32">
        <v>8</v>
      </c>
      <c r="F255" s="32">
        <v>2.5</v>
      </c>
      <c r="G255" s="32">
        <v>25</v>
      </c>
      <c r="H255" s="107">
        <f>AVERAGE(Table319[[#This Row],[First]:[Fifth]])</f>
        <v>8.9</v>
      </c>
      <c r="I255" s="107">
        <f>_xlfn.STDEV.P(Table319[[#This Row],[First]:[Fifth]])</f>
        <v>8.2486362509205122</v>
      </c>
    </row>
    <row r="256" spans="2:9">
      <c r="B256" s="31">
        <v>249</v>
      </c>
      <c r="C256" s="32">
        <v>1.75</v>
      </c>
      <c r="D256" s="32">
        <v>7</v>
      </c>
      <c r="E256" s="32">
        <v>2</v>
      </c>
      <c r="F256" s="32">
        <v>7</v>
      </c>
      <c r="G256" s="32">
        <v>8.5</v>
      </c>
      <c r="H256" s="107">
        <f>AVERAGE(Table319[[#This Row],[First]:[Fifth]])</f>
        <v>5.25</v>
      </c>
      <c r="I256" s="107">
        <f>_xlfn.STDEV.P(Table319[[#This Row],[First]:[Fifth]])</f>
        <v>2.8106938645110393</v>
      </c>
    </row>
    <row r="257" spans="2:9">
      <c r="B257" s="31">
        <v>250</v>
      </c>
      <c r="C257" s="32">
        <v>2.75</v>
      </c>
      <c r="D257" s="32">
        <v>7</v>
      </c>
      <c r="E257" s="32">
        <v>20</v>
      </c>
      <c r="F257" s="32">
        <v>3.5</v>
      </c>
      <c r="G257" s="32">
        <v>1.875</v>
      </c>
      <c r="H257" s="107">
        <f>AVERAGE(Table319[[#This Row],[First]:[Fifth]])</f>
        <v>7.0250000000000004</v>
      </c>
      <c r="I257" s="107">
        <f>_xlfn.STDEV.P(Table319[[#This Row],[First]:[Fifth]])</f>
        <v>6.7167700571033402</v>
      </c>
    </row>
    <row r="258" spans="2:9">
      <c r="B258" s="31">
        <v>251</v>
      </c>
      <c r="C258" s="32">
        <v>4</v>
      </c>
      <c r="D258" s="32">
        <v>3</v>
      </c>
      <c r="E258" s="32">
        <v>4</v>
      </c>
      <c r="F258" s="32">
        <v>11</v>
      </c>
      <c r="G258" s="32">
        <v>3.3333333333333335</v>
      </c>
      <c r="H258" s="107">
        <f>AVERAGE(Table319[[#This Row],[First]:[Fifth]])</f>
        <v>5.0666666666666664</v>
      </c>
      <c r="I258" s="107">
        <f>_xlfn.STDEV.P(Table319[[#This Row],[First]:[Fifth]])</f>
        <v>2.9918407563089171</v>
      </c>
    </row>
    <row r="259" spans="2:9">
      <c r="B259" s="31">
        <v>252</v>
      </c>
      <c r="C259" s="32">
        <v>0.61538461538461542</v>
      </c>
      <c r="D259" s="32">
        <v>33</v>
      </c>
      <c r="E259" s="32">
        <v>9</v>
      </c>
      <c r="F259" s="32">
        <v>4</v>
      </c>
      <c r="G259" s="32">
        <v>20</v>
      </c>
      <c r="H259" s="107">
        <f>AVERAGE(Table319[[#This Row],[First]:[Fifth]])</f>
        <v>13.323076923076922</v>
      </c>
      <c r="I259" s="107">
        <f>_xlfn.STDEV.P(Table319[[#This Row],[First]:[Fifth]])</f>
        <v>11.822493854798386</v>
      </c>
    </row>
    <row r="260" spans="2:9">
      <c r="B260" s="31">
        <v>253</v>
      </c>
      <c r="C260" s="32">
        <v>33</v>
      </c>
      <c r="D260" s="32">
        <v>10</v>
      </c>
      <c r="E260" s="32">
        <v>4</v>
      </c>
      <c r="F260" s="32">
        <v>1.1000000000000001</v>
      </c>
      <c r="G260" s="32">
        <v>5</v>
      </c>
      <c r="H260" s="107">
        <f>AVERAGE(Table319[[#This Row],[First]:[Fifth]])</f>
        <v>10.620000000000001</v>
      </c>
      <c r="I260" s="107">
        <f>_xlfn.STDEV.P(Table319[[#This Row],[First]:[Fifth]])</f>
        <v>11.55238503513452</v>
      </c>
    </row>
    <row r="261" spans="2:9">
      <c r="B261" s="31">
        <v>254</v>
      </c>
      <c r="C261" s="32">
        <v>4.5</v>
      </c>
      <c r="D261" s="32">
        <v>6.5</v>
      </c>
      <c r="E261" s="32">
        <v>3</v>
      </c>
      <c r="F261" s="32">
        <v>3.3333333333333335</v>
      </c>
      <c r="G261" s="32">
        <v>8</v>
      </c>
      <c r="H261" s="107">
        <f>AVERAGE(Table319[[#This Row],[First]:[Fifth]])</f>
        <v>5.0666666666666664</v>
      </c>
      <c r="I261" s="107">
        <f>_xlfn.STDEV.P(Table319[[#This Row],[First]:[Fifth]])</f>
        <v>1.9107880863955355</v>
      </c>
    </row>
    <row r="262" spans="2:9">
      <c r="B262" s="31">
        <v>255</v>
      </c>
      <c r="C262" s="32">
        <v>2</v>
      </c>
      <c r="D262" s="32">
        <v>10</v>
      </c>
      <c r="E262" s="32">
        <v>6</v>
      </c>
      <c r="F262" s="32">
        <v>7</v>
      </c>
      <c r="G262" s="32">
        <v>4.5</v>
      </c>
      <c r="H262" s="107">
        <f>AVERAGE(Table319[[#This Row],[First]:[Fifth]])</f>
        <v>5.9</v>
      </c>
      <c r="I262" s="107">
        <f>_xlfn.STDEV.P(Table319[[#This Row],[First]:[Fifth]])</f>
        <v>2.6532998322843198</v>
      </c>
    </row>
    <row r="263" spans="2:9">
      <c r="B263" s="31">
        <v>256</v>
      </c>
      <c r="C263" s="32">
        <v>4</v>
      </c>
      <c r="D263" s="32">
        <v>3</v>
      </c>
      <c r="E263" s="32">
        <v>9</v>
      </c>
      <c r="F263" s="32">
        <v>25</v>
      </c>
      <c r="G263" s="32">
        <v>25</v>
      </c>
      <c r="H263" s="107">
        <f>AVERAGE(Table319[[#This Row],[First]:[Fifth]])</f>
        <v>13.2</v>
      </c>
      <c r="I263" s="107">
        <f>_xlfn.STDEV.P(Table319[[#This Row],[First]:[Fifth]])</f>
        <v>9.8468269000729371</v>
      </c>
    </row>
    <row r="264" spans="2:9">
      <c r="B264" s="31">
        <v>257</v>
      </c>
      <c r="C264" s="32">
        <v>16</v>
      </c>
      <c r="D264" s="32">
        <v>4.5</v>
      </c>
      <c r="E264" s="32">
        <v>9</v>
      </c>
      <c r="F264" s="32">
        <v>25</v>
      </c>
      <c r="G264" s="32">
        <v>40</v>
      </c>
      <c r="H264" s="107">
        <f>AVERAGE(Table319[[#This Row],[First]:[Fifth]])</f>
        <v>18.899999999999999</v>
      </c>
      <c r="I264" s="107">
        <f>_xlfn.STDEV.P(Table319[[#This Row],[First]:[Fifth]])</f>
        <v>12.619033243477885</v>
      </c>
    </row>
    <row r="265" spans="2:9">
      <c r="B265" s="31">
        <v>258</v>
      </c>
      <c r="C265" s="32">
        <v>2</v>
      </c>
      <c r="D265" s="32">
        <v>7</v>
      </c>
      <c r="E265" s="32">
        <v>33</v>
      </c>
      <c r="F265" s="32">
        <v>2.2000000000000002</v>
      </c>
      <c r="G265" s="32">
        <v>25</v>
      </c>
      <c r="H265" s="107">
        <f>AVERAGE(Table319[[#This Row],[First]:[Fifth]])</f>
        <v>13.84</v>
      </c>
      <c r="I265" s="107">
        <f>_xlfn.STDEV.P(Table319[[#This Row],[First]:[Fifth]])</f>
        <v>12.760188086388066</v>
      </c>
    </row>
    <row r="266" spans="2:9">
      <c r="B266" s="31">
        <v>259</v>
      </c>
      <c r="C266" s="32">
        <v>8</v>
      </c>
      <c r="D266" s="32">
        <v>14</v>
      </c>
      <c r="E266" s="32">
        <v>3.5</v>
      </c>
      <c r="F266" s="32">
        <v>2.75</v>
      </c>
      <c r="G266" s="32">
        <v>20</v>
      </c>
      <c r="H266" s="107">
        <f>AVERAGE(Table319[[#This Row],[First]:[Fifth]])</f>
        <v>9.65</v>
      </c>
      <c r="I266" s="107">
        <f>_xlfn.STDEV.P(Table319[[#This Row],[First]:[Fifth]])</f>
        <v>6.5452272687814288</v>
      </c>
    </row>
    <row r="267" spans="2:9">
      <c r="B267" s="31">
        <v>260</v>
      </c>
      <c r="C267" s="32">
        <v>4</v>
      </c>
      <c r="D267" s="32">
        <v>10</v>
      </c>
      <c r="E267" s="32">
        <v>12</v>
      </c>
      <c r="F267" s="32">
        <v>1.625</v>
      </c>
      <c r="G267" s="32">
        <v>3</v>
      </c>
      <c r="H267" s="107">
        <f>AVERAGE(Table319[[#This Row],[First]:[Fifth]])</f>
        <v>6.125</v>
      </c>
      <c r="I267" s="107">
        <f>_xlfn.STDEV.P(Table319[[#This Row],[First]:[Fifth]])</f>
        <v>4.1003048667141817</v>
      </c>
    </row>
    <row r="268" spans="2:9">
      <c r="B268" s="31">
        <v>261</v>
      </c>
      <c r="C268" s="32">
        <v>5</v>
      </c>
      <c r="D268" s="32">
        <v>20</v>
      </c>
      <c r="E268" s="32">
        <v>1.75</v>
      </c>
      <c r="F268" s="32">
        <v>6</v>
      </c>
      <c r="G268" s="32">
        <v>16</v>
      </c>
      <c r="H268" s="107">
        <f>AVERAGE(Table319[[#This Row],[First]:[Fifth]])</f>
        <v>9.75</v>
      </c>
      <c r="I268" s="107">
        <f>_xlfn.STDEV.P(Table319[[#This Row],[First]:[Fifth]])</f>
        <v>6.9964276598847217</v>
      </c>
    </row>
    <row r="269" spans="2:9">
      <c r="B269" s="31">
        <v>262</v>
      </c>
      <c r="C269" s="32">
        <v>4.5</v>
      </c>
      <c r="D269" s="32">
        <v>7</v>
      </c>
      <c r="E269" s="32">
        <v>1.75</v>
      </c>
      <c r="F269" s="32">
        <v>7.5</v>
      </c>
      <c r="G269" s="32">
        <v>22</v>
      </c>
      <c r="H269" s="107">
        <f>AVERAGE(Table319[[#This Row],[First]:[Fifth]])</f>
        <v>8.5500000000000007</v>
      </c>
      <c r="I269" s="107">
        <f>_xlfn.STDEV.P(Table319[[#This Row],[First]:[Fifth]])</f>
        <v>7.0292247083159891</v>
      </c>
    </row>
    <row r="270" spans="2:9">
      <c r="B270" s="31">
        <v>263</v>
      </c>
      <c r="C270" s="32">
        <v>5</v>
      </c>
      <c r="D270" s="32">
        <v>1.875</v>
      </c>
      <c r="E270" s="32">
        <v>9</v>
      </c>
      <c r="F270" s="32">
        <v>3.5</v>
      </c>
      <c r="G270" s="32">
        <v>40</v>
      </c>
      <c r="H270" s="107">
        <f>AVERAGE(Table319[[#This Row],[First]:[Fifth]])</f>
        <v>11.875</v>
      </c>
      <c r="I270" s="107">
        <f>_xlfn.STDEV.P(Table319[[#This Row],[First]:[Fifth]])</f>
        <v>14.259645858155103</v>
      </c>
    </row>
    <row r="271" spans="2:9">
      <c r="B271" s="31">
        <v>264</v>
      </c>
      <c r="C271" s="32">
        <v>20</v>
      </c>
      <c r="D271" s="32">
        <v>12</v>
      </c>
      <c r="E271" s="32">
        <v>4</v>
      </c>
      <c r="F271" s="32">
        <v>5</v>
      </c>
      <c r="G271" s="32">
        <v>20</v>
      </c>
      <c r="H271" s="107">
        <f>AVERAGE(Table319[[#This Row],[First]:[Fifth]])</f>
        <v>12.2</v>
      </c>
      <c r="I271" s="107">
        <f>_xlfn.STDEV.P(Table319[[#This Row],[First]:[Fifth]])</f>
        <v>6.9397406291589885</v>
      </c>
    </row>
    <row r="272" spans="2:9">
      <c r="B272" s="31">
        <v>265</v>
      </c>
      <c r="C272" s="32">
        <v>2.25</v>
      </c>
      <c r="D272" s="32">
        <v>1.875</v>
      </c>
      <c r="E272" s="32">
        <v>10</v>
      </c>
      <c r="F272" s="32">
        <v>6</v>
      </c>
      <c r="G272" s="32">
        <v>7</v>
      </c>
      <c r="H272" s="107">
        <f>AVERAGE(Table319[[#This Row],[First]:[Fifth]])</f>
        <v>5.4249999999999998</v>
      </c>
      <c r="I272" s="107">
        <f>_xlfn.STDEV.P(Table319[[#This Row],[First]:[Fifth]])</f>
        <v>3.0471297970385178</v>
      </c>
    </row>
    <row r="273" spans="2:9">
      <c r="B273" s="31">
        <v>266</v>
      </c>
      <c r="C273" s="32">
        <v>16</v>
      </c>
      <c r="D273" s="32">
        <v>10</v>
      </c>
      <c r="E273" s="32">
        <v>11</v>
      </c>
      <c r="F273" s="32">
        <v>14</v>
      </c>
      <c r="G273" s="32">
        <v>3.3333333333333335</v>
      </c>
      <c r="H273" s="107">
        <f>AVERAGE(Table319[[#This Row],[First]:[Fifth]])</f>
        <v>10.866666666666667</v>
      </c>
      <c r="I273" s="107">
        <f>_xlfn.STDEV.P(Table319[[#This Row],[First]:[Fifth]])</f>
        <v>4.3287154881994461</v>
      </c>
    </row>
    <row r="274" spans="2:9">
      <c r="B274" s="31">
        <v>267</v>
      </c>
      <c r="C274" s="32">
        <v>22</v>
      </c>
      <c r="D274" s="32">
        <v>33</v>
      </c>
      <c r="E274" s="32">
        <v>28</v>
      </c>
      <c r="F274" s="32">
        <v>6</v>
      </c>
      <c r="G274" s="32">
        <v>8</v>
      </c>
      <c r="H274" s="107">
        <f>AVERAGE(Table319[[#This Row],[First]:[Fifth]])</f>
        <v>19.399999999999999</v>
      </c>
      <c r="I274" s="107">
        <f>_xlfn.STDEV.P(Table319[[#This Row],[First]:[Fifth]])</f>
        <v>10.725670142233538</v>
      </c>
    </row>
    <row r="275" spans="2:9">
      <c r="B275" s="31">
        <v>268</v>
      </c>
      <c r="C275" s="32">
        <v>0.66666666666666663</v>
      </c>
      <c r="D275" s="32">
        <v>9</v>
      </c>
      <c r="E275" s="32">
        <v>8</v>
      </c>
      <c r="F275" s="32">
        <v>4</v>
      </c>
      <c r="G275" s="32">
        <v>12</v>
      </c>
      <c r="H275" s="107">
        <f>AVERAGE(Table319[[#This Row],[First]:[Fifth]])</f>
        <v>6.7333333333333325</v>
      </c>
      <c r="I275" s="107">
        <f>_xlfn.STDEV.P(Table319[[#This Row],[First]:[Fifth]])</f>
        <v>3.9687669509699246</v>
      </c>
    </row>
    <row r="276" spans="2:9">
      <c r="B276" s="31">
        <v>269</v>
      </c>
      <c r="C276" s="32">
        <v>2</v>
      </c>
      <c r="D276" s="32">
        <v>5</v>
      </c>
      <c r="E276" s="32">
        <v>3.5</v>
      </c>
      <c r="F276" s="32">
        <v>6</v>
      </c>
      <c r="G276" s="32">
        <v>10</v>
      </c>
      <c r="H276" s="107">
        <f>AVERAGE(Table319[[#This Row],[First]:[Fifth]])</f>
        <v>5.3</v>
      </c>
      <c r="I276" s="107">
        <f>_xlfn.STDEV.P(Table319[[#This Row],[First]:[Fifth]])</f>
        <v>2.7129319932501073</v>
      </c>
    </row>
    <row r="277" spans="2:9">
      <c r="B277" s="31">
        <v>270</v>
      </c>
      <c r="C277" s="32">
        <v>1</v>
      </c>
      <c r="D277" s="32">
        <v>1.2</v>
      </c>
      <c r="E277" s="32">
        <v>12</v>
      </c>
      <c r="F277" s="32">
        <v>14</v>
      </c>
      <c r="G277" s="32">
        <v>33</v>
      </c>
      <c r="H277" s="107">
        <f>AVERAGE(Table319[[#This Row],[First]:[Fifth]])</f>
        <v>12.24</v>
      </c>
      <c r="I277" s="107">
        <f>_xlfn.STDEV.P(Table319[[#This Row],[First]:[Fifth]])</f>
        <v>11.68205461380831</v>
      </c>
    </row>
    <row r="278" spans="2:9">
      <c r="B278" s="31">
        <v>271</v>
      </c>
      <c r="C278" s="32">
        <v>8</v>
      </c>
      <c r="D278" s="32">
        <v>25</v>
      </c>
      <c r="E278" s="32">
        <v>33</v>
      </c>
      <c r="F278" s="32">
        <v>12</v>
      </c>
      <c r="G278" s="32">
        <v>9</v>
      </c>
      <c r="H278" s="107">
        <f>AVERAGE(Table319[[#This Row],[First]:[Fifth]])</f>
        <v>17.399999999999999</v>
      </c>
      <c r="I278" s="107">
        <f>_xlfn.STDEV.P(Table319[[#This Row],[First]:[Fifth]])</f>
        <v>9.891410415102591</v>
      </c>
    </row>
    <row r="279" spans="2:9">
      <c r="B279" s="31">
        <v>272</v>
      </c>
      <c r="C279" s="32">
        <v>1.375</v>
      </c>
      <c r="D279" s="32">
        <v>8</v>
      </c>
      <c r="E279" s="32">
        <v>1.2</v>
      </c>
      <c r="F279" s="32">
        <v>16</v>
      </c>
      <c r="G279" s="32">
        <v>14</v>
      </c>
      <c r="H279" s="107">
        <f>AVERAGE(Table319[[#This Row],[First]:[Fifth]])</f>
        <v>8.1150000000000002</v>
      </c>
      <c r="I279" s="107">
        <f>_xlfn.STDEV.P(Table319[[#This Row],[First]:[Fifth]])</f>
        <v>6.1654602423501199</v>
      </c>
    </row>
    <row r="280" spans="2:9">
      <c r="B280" s="31">
        <v>273</v>
      </c>
      <c r="C280" s="32">
        <v>3.5</v>
      </c>
      <c r="D280" s="32">
        <v>12</v>
      </c>
      <c r="E280" s="32">
        <v>2.5</v>
      </c>
      <c r="F280" s="32">
        <v>4.5</v>
      </c>
      <c r="G280" s="32">
        <v>6</v>
      </c>
      <c r="H280" s="107">
        <f>AVERAGE(Table319[[#This Row],[First]:[Fifth]])</f>
        <v>5.7</v>
      </c>
      <c r="I280" s="107">
        <f>_xlfn.STDEV.P(Table319[[#This Row],[First]:[Fifth]])</f>
        <v>3.3555923471125033</v>
      </c>
    </row>
    <row r="281" spans="2:9">
      <c r="B281" s="31">
        <v>274</v>
      </c>
      <c r="C281" s="32">
        <v>16</v>
      </c>
      <c r="D281" s="32">
        <v>16</v>
      </c>
      <c r="E281" s="32">
        <v>16</v>
      </c>
      <c r="F281" s="32">
        <v>3</v>
      </c>
      <c r="G281" s="32">
        <v>3.25</v>
      </c>
      <c r="H281" s="107">
        <f>AVERAGE(Table319[[#This Row],[First]:[Fifth]])</f>
        <v>10.85</v>
      </c>
      <c r="I281" s="107">
        <f>_xlfn.STDEV.P(Table319[[#This Row],[First]:[Fifth]])</f>
        <v>6.3079315151640634</v>
      </c>
    </row>
    <row r="282" spans="2:9">
      <c r="B282" s="31">
        <v>275</v>
      </c>
      <c r="C282" s="32">
        <v>10</v>
      </c>
      <c r="D282" s="32">
        <v>3.5</v>
      </c>
      <c r="E282" s="32">
        <v>2.75</v>
      </c>
      <c r="F282" s="32">
        <v>12</v>
      </c>
      <c r="G282" s="32">
        <v>20</v>
      </c>
      <c r="H282" s="107">
        <f>AVERAGE(Table319[[#This Row],[First]:[Fifth]])</f>
        <v>9.65</v>
      </c>
      <c r="I282" s="107">
        <f>_xlfn.STDEV.P(Table319[[#This Row],[First]:[Fifth]])</f>
        <v>6.2960304954788775</v>
      </c>
    </row>
    <row r="283" spans="2:9">
      <c r="B283" s="31">
        <v>276</v>
      </c>
      <c r="C283" s="32">
        <v>0.90909090909090906</v>
      </c>
      <c r="D283" s="32">
        <v>1.5</v>
      </c>
      <c r="E283" s="32">
        <v>7</v>
      </c>
      <c r="F283" s="32">
        <v>25</v>
      </c>
      <c r="G283" s="32">
        <v>14</v>
      </c>
      <c r="H283" s="107">
        <f>AVERAGE(Table319[[#This Row],[First]:[Fifth]])</f>
        <v>9.6818181818181817</v>
      </c>
      <c r="I283" s="107">
        <f>_xlfn.STDEV.P(Table319[[#This Row],[First]:[Fifth]])</f>
        <v>8.9932022078019145</v>
      </c>
    </row>
    <row r="284" spans="2:9">
      <c r="B284" s="31">
        <v>277</v>
      </c>
      <c r="C284" s="32">
        <v>2.25</v>
      </c>
      <c r="D284" s="32">
        <v>4</v>
      </c>
      <c r="E284" s="32">
        <v>1.5</v>
      </c>
      <c r="F284" s="32">
        <v>7.5</v>
      </c>
      <c r="G284" s="32">
        <v>25</v>
      </c>
      <c r="H284" s="107">
        <f>AVERAGE(Table319[[#This Row],[First]:[Fifth]])</f>
        <v>8.0500000000000007</v>
      </c>
      <c r="I284" s="107">
        <f>_xlfn.STDEV.P(Table319[[#This Row],[First]:[Fifth]])</f>
        <v>8.7241045385758653</v>
      </c>
    </row>
    <row r="285" spans="2:9">
      <c r="B285" s="31">
        <v>278</v>
      </c>
      <c r="C285" s="32">
        <v>2</v>
      </c>
      <c r="D285" s="32">
        <v>8</v>
      </c>
      <c r="E285" s="32">
        <v>4.5</v>
      </c>
      <c r="F285" s="32">
        <v>6</v>
      </c>
      <c r="G285" s="32">
        <v>11</v>
      </c>
      <c r="H285" s="107">
        <f>AVERAGE(Table319[[#This Row],[First]:[Fifth]])</f>
        <v>6.3</v>
      </c>
      <c r="I285" s="107">
        <f>_xlfn.STDEV.P(Table319[[#This Row],[First]:[Fifth]])</f>
        <v>3.0594117081556709</v>
      </c>
    </row>
    <row r="286" spans="2:9">
      <c r="B286" s="31">
        <v>279</v>
      </c>
      <c r="C286" s="32">
        <v>3.5</v>
      </c>
      <c r="D286" s="32">
        <v>10</v>
      </c>
      <c r="E286" s="32">
        <v>8</v>
      </c>
      <c r="F286" s="32">
        <v>9</v>
      </c>
      <c r="G286" s="32">
        <v>10</v>
      </c>
      <c r="H286" s="107">
        <f>AVERAGE(Table319[[#This Row],[First]:[Fifth]])</f>
        <v>8.1</v>
      </c>
      <c r="I286" s="107">
        <f>_xlfn.STDEV.P(Table319[[#This Row],[First]:[Fifth]])</f>
        <v>2.4166091947189146</v>
      </c>
    </row>
    <row r="287" spans="2:9">
      <c r="B287" s="31">
        <v>280</v>
      </c>
      <c r="C287" s="31">
        <v>5</v>
      </c>
      <c r="D287" s="32">
        <v>10</v>
      </c>
      <c r="E287" s="32">
        <v>7</v>
      </c>
      <c r="F287" s="32">
        <v>1.625</v>
      </c>
      <c r="G287" s="32">
        <v>5</v>
      </c>
      <c r="H287" s="107">
        <f>AVERAGE(Table319[[#This Row],[First]:[Fifth]])</f>
        <v>5.7249999999999996</v>
      </c>
      <c r="I287" s="107">
        <f>_xlfn.STDEV.P(Table319[[#This Row],[First]:[Fifth]])</f>
        <v>2.748181216732259</v>
      </c>
    </row>
    <row r="288" spans="2:9">
      <c r="B288" s="31">
        <v>281</v>
      </c>
      <c r="C288" s="32">
        <v>1.875</v>
      </c>
      <c r="D288" s="32">
        <v>6</v>
      </c>
      <c r="E288" s="32">
        <v>4.5</v>
      </c>
      <c r="F288" s="32">
        <v>14</v>
      </c>
      <c r="G288" s="32">
        <v>16</v>
      </c>
      <c r="H288" s="107">
        <f>AVERAGE(Table319[[#This Row],[First]:[Fifth]])</f>
        <v>8.4749999999999996</v>
      </c>
      <c r="I288" s="107">
        <f>_xlfn.STDEV.P(Table319[[#This Row],[First]:[Fifth]])</f>
        <v>5.5251696806523505</v>
      </c>
    </row>
    <row r="289" spans="2:9">
      <c r="B289" s="31">
        <v>282</v>
      </c>
      <c r="C289" s="32">
        <v>4</v>
      </c>
      <c r="D289" s="32">
        <v>6</v>
      </c>
      <c r="E289" s="32">
        <v>1.625</v>
      </c>
      <c r="F289" s="32">
        <v>25</v>
      </c>
      <c r="G289" s="32">
        <v>16</v>
      </c>
      <c r="H289" s="107">
        <f>AVERAGE(Table319[[#This Row],[First]:[Fifth]])</f>
        <v>10.525</v>
      </c>
      <c r="I289" s="107">
        <f>_xlfn.STDEV.P(Table319[[#This Row],[First]:[Fifth]])</f>
        <v>8.7379917601242916</v>
      </c>
    </row>
    <row r="290" spans="2:9">
      <c r="B290" s="31">
        <v>283</v>
      </c>
      <c r="C290" s="32">
        <v>1.625</v>
      </c>
      <c r="D290" s="32">
        <v>14</v>
      </c>
      <c r="E290" s="32">
        <v>1.75</v>
      </c>
      <c r="F290" s="32">
        <v>9</v>
      </c>
      <c r="G290" s="32">
        <v>50</v>
      </c>
      <c r="H290" s="107">
        <f>AVERAGE(Table319[[#This Row],[First]:[Fifth]])</f>
        <v>15.275</v>
      </c>
      <c r="I290" s="107">
        <f>_xlfn.STDEV.P(Table319[[#This Row],[First]:[Fifth]])</f>
        <v>17.978181220579572</v>
      </c>
    </row>
    <row r="291" spans="2:9">
      <c r="B291" s="31">
        <v>284</v>
      </c>
      <c r="C291" s="32">
        <v>1.875</v>
      </c>
      <c r="D291" s="32">
        <v>7</v>
      </c>
      <c r="E291" s="32">
        <v>25</v>
      </c>
      <c r="F291" s="32">
        <v>4</v>
      </c>
      <c r="G291" s="32">
        <v>3.5</v>
      </c>
      <c r="H291" s="107">
        <f>AVERAGE(Table319[[#This Row],[First]:[Fifth]])</f>
        <v>8.2750000000000004</v>
      </c>
      <c r="I291" s="107">
        <f>_xlfn.STDEV.P(Table319[[#This Row],[First]:[Fifth]])</f>
        <v>8.5251099699651967</v>
      </c>
    </row>
    <row r="292" spans="2:9">
      <c r="B292" s="31">
        <v>285</v>
      </c>
      <c r="C292" s="32">
        <v>4</v>
      </c>
      <c r="D292" s="32">
        <v>10</v>
      </c>
      <c r="E292" s="32">
        <v>11</v>
      </c>
      <c r="F292" s="32">
        <v>14</v>
      </c>
      <c r="G292" s="32">
        <v>12</v>
      </c>
      <c r="H292" s="107">
        <f>AVERAGE(Table319[[#This Row],[First]:[Fifth]])</f>
        <v>10.199999999999999</v>
      </c>
      <c r="I292" s="107">
        <f>_xlfn.STDEV.P(Table319[[#This Row],[First]:[Fifth]])</f>
        <v>3.3704599092705432</v>
      </c>
    </row>
    <row r="293" spans="2:9">
      <c r="B293" s="31">
        <v>286</v>
      </c>
      <c r="C293" s="32">
        <v>2</v>
      </c>
      <c r="D293" s="32">
        <v>4.5</v>
      </c>
      <c r="E293" s="32">
        <v>10</v>
      </c>
      <c r="F293" s="32">
        <v>6</v>
      </c>
      <c r="G293" s="32">
        <v>22</v>
      </c>
      <c r="H293" s="107">
        <f>AVERAGE(Table319[[#This Row],[First]:[Fifth]])</f>
        <v>8.9</v>
      </c>
      <c r="I293" s="107">
        <f>_xlfn.STDEV.P(Table319[[#This Row],[First]:[Fifth]])</f>
        <v>7.0455659815234153</v>
      </c>
    </row>
    <row r="294" spans="2:9">
      <c r="B294" s="31">
        <v>287</v>
      </c>
      <c r="C294" s="32">
        <v>16</v>
      </c>
      <c r="D294" s="32">
        <v>4</v>
      </c>
      <c r="E294" s="32">
        <v>3.5</v>
      </c>
      <c r="F294" s="32">
        <v>6</v>
      </c>
      <c r="G294" s="32">
        <v>5.5</v>
      </c>
      <c r="H294" s="107">
        <f>AVERAGE(Table319[[#This Row],[First]:[Fifth]])</f>
        <v>7</v>
      </c>
      <c r="I294" s="107">
        <f>_xlfn.STDEV.P(Table319[[#This Row],[First]:[Fifth]])</f>
        <v>4.5934736311423405</v>
      </c>
    </row>
    <row r="295" spans="2:9">
      <c r="B295" s="31">
        <v>288</v>
      </c>
      <c r="C295" s="32">
        <v>25</v>
      </c>
      <c r="D295" s="32">
        <v>25</v>
      </c>
      <c r="E295" s="32">
        <v>3</v>
      </c>
      <c r="F295" s="32">
        <v>6</v>
      </c>
      <c r="G295" s="32">
        <v>5</v>
      </c>
      <c r="H295" s="107">
        <f>AVERAGE(Table319[[#This Row],[First]:[Fifth]])</f>
        <v>12.8</v>
      </c>
      <c r="I295" s="107">
        <f>_xlfn.STDEV.P(Table319[[#This Row],[First]:[Fifth]])</f>
        <v>10.007996802557443</v>
      </c>
    </row>
    <row r="296" spans="2:9">
      <c r="B296" s="31">
        <v>289</v>
      </c>
      <c r="C296" s="32">
        <v>1.1000000000000001</v>
      </c>
      <c r="D296" s="32">
        <v>12</v>
      </c>
      <c r="E296" s="32">
        <v>1.875</v>
      </c>
      <c r="F296" s="32">
        <v>5</v>
      </c>
      <c r="G296" s="32">
        <v>33</v>
      </c>
      <c r="H296" s="107">
        <f>AVERAGE(Table319[[#This Row],[First]:[Fifth]])</f>
        <v>10.595000000000001</v>
      </c>
      <c r="I296" s="107">
        <f>_xlfn.STDEV.P(Table319[[#This Row],[First]:[Fifth]])</f>
        <v>11.844454398578264</v>
      </c>
    </row>
    <row r="297" spans="2:9">
      <c r="B297" s="31">
        <v>290</v>
      </c>
      <c r="C297" s="32">
        <v>1.875</v>
      </c>
      <c r="D297" s="32">
        <v>1.375</v>
      </c>
      <c r="E297" s="32">
        <v>2.75</v>
      </c>
      <c r="F297" s="32">
        <v>50</v>
      </c>
      <c r="G297" s="32">
        <v>50</v>
      </c>
      <c r="H297" s="107">
        <f>AVERAGE(Table319[[#This Row],[First]:[Fifth]])</f>
        <v>21.2</v>
      </c>
      <c r="I297" s="107">
        <f>_xlfn.STDEV.P(Table319[[#This Row],[First]:[Fifth]])</f>
        <v>23.519220862945268</v>
      </c>
    </row>
    <row r="298" spans="2:9">
      <c r="B298" s="31">
        <v>291</v>
      </c>
      <c r="C298" s="32">
        <v>2.75</v>
      </c>
      <c r="D298" s="32">
        <v>5</v>
      </c>
      <c r="E298" s="32">
        <v>0.72727272727272729</v>
      </c>
      <c r="F298" s="32">
        <v>100</v>
      </c>
      <c r="G298" s="32">
        <v>10</v>
      </c>
      <c r="H298" s="107">
        <f>AVERAGE(Table319[[#This Row],[First]:[Fifth]])</f>
        <v>23.695454545454545</v>
      </c>
      <c r="I298" s="107">
        <f>_xlfn.STDEV.P(Table319[[#This Row],[First]:[Fifth]])</f>
        <v>38.277195809101066</v>
      </c>
    </row>
    <row r="299" spans="2:9">
      <c r="B299" s="31">
        <v>292</v>
      </c>
      <c r="C299" s="32">
        <v>2.75</v>
      </c>
      <c r="D299" s="32">
        <v>5.5</v>
      </c>
      <c r="E299" s="32">
        <v>5</v>
      </c>
      <c r="F299" s="32">
        <v>8</v>
      </c>
      <c r="G299" s="32">
        <v>2.5</v>
      </c>
      <c r="H299" s="107">
        <f>AVERAGE(Table319[[#This Row],[First]:[Fifth]])</f>
        <v>4.75</v>
      </c>
      <c r="I299" s="107">
        <f>_xlfn.STDEV.P(Table319[[#This Row],[First]:[Fifth]])</f>
        <v>2.0124611797498106</v>
      </c>
    </row>
    <row r="300" spans="2:9">
      <c r="B300" s="31">
        <v>293</v>
      </c>
      <c r="C300" s="32">
        <v>16</v>
      </c>
      <c r="D300" s="32">
        <v>7.5</v>
      </c>
      <c r="E300" s="32">
        <v>5.5</v>
      </c>
      <c r="F300" s="32">
        <v>4.5</v>
      </c>
      <c r="G300" s="32">
        <v>12</v>
      </c>
      <c r="H300" s="107">
        <f>AVERAGE(Table319[[#This Row],[First]:[Fifth]])</f>
        <v>9.1</v>
      </c>
      <c r="I300" s="107">
        <f>_xlfn.STDEV.P(Table319[[#This Row],[First]:[Fifth]])</f>
        <v>4.3058100283221972</v>
      </c>
    </row>
    <row r="301" spans="2:9">
      <c r="B301" s="31">
        <v>294</v>
      </c>
      <c r="C301" s="32">
        <v>5</v>
      </c>
      <c r="D301" s="32">
        <v>8</v>
      </c>
      <c r="E301" s="32">
        <v>9</v>
      </c>
      <c r="F301" s="32">
        <v>7.5</v>
      </c>
      <c r="G301" s="32">
        <v>2</v>
      </c>
      <c r="H301" s="107">
        <f>AVERAGE(Table319[[#This Row],[First]:[Fifth]])</f>
        <v>6.3</v>
      </c>
      <c r="I301" s="107">
        <f>_xlfn.STDEV.P(Table319[[#This Row],[First]:[Fifth]])</f>
        <v>2.5219040425836985</v>
      </c>
    </row>
    <row r="302" spans="2:9">
      <c r="B302" s="31">
        <v>295</v>
      </c>
      <c r="C302" s="32">
        <v>3.5</v>
      </c>
      <c r="D302" s="32">
        <v>20</v>
      </c>
      <c r="E302" s="32">
        <v>8</v>
      </c>
      <c r="F302" s="32">
        <v>12</v>
      </c>
      <c r="G302" s="32">
        <v>4.5</v>
      </c>
      <c r="H302" s="107">
        <f>AVERAGE(Table319[[#This Row],[First]:[Fifth]])</f>
        <v>9.6</v>
      </c>
      <c r="I302" s="107">
        <f>_xlfn.STDEV.P(Table319[[#This Row],[First]:[Fifth]])</f>
        <v>5.9949979149287449</v>
      </c>
    </row>
    <row r="303" spans="2:9">
      <c r="B303" s="31">
        <v>296</v>
      </c>
      <c r="C303" s="32">
        <v>16</v>
      </c>
      <c r="D303" s="32">
        <v>20</v>
      </c>
      <c r="E303" s="32">
        <v>16</v>
      </c>
      <c r="F303" s="32">
        <v>9</v>
      </c>
      <c r="G303" s="32">
        <v>10</v>
      </c>
      <c r="H303" s="107">
        <f>AVERAGE(Table319[[#This Row],[First]:[Fifth]])</f>
        <v>14.2</v>
      </c>
      <c r="I303" s="107">
        <f>_xlfn.STDEV.P(Table319[[#This Row],[First]:[Fifth]])</f>
        <v>4.1182520563948</v>
      </c>
    </row>
    <row r="304" spans="2:9">
      <c r="B304" s="31">
        <v>297</v>
      </c>
      <c r="C304" s="32">
        <v>0.72727272727272729</v>
      </c>
      <c r="D304" s="32">
        <v>2.25</v>
      </c>
      <c r="E304" s="32">
        <v>14</v>
      </c>
      <c r="F304" s="32">
        <v>33</v>
      </c>
      <c r="G304" s="32">
        <v>7</v>
      </c>
      <c r="H304" s="107">
        <f>AVERAGE(Table319[[#This Row],[First]:[Fifth]])</f>
        <v>11.395454545454545</v>
      </c>
      <c r="I304" s="107">
        <f>_xlfn.STDEV.P(Table319[[#This Row],[First]:[Fifth]])</f>
        <v>11.749974503225371</v>
      </c>
    </row>
    <row r="305" spans="2:9">
      <c r="B305" s="31">
        <v>298</v>
      </c>
      <c r="C305" s="32">
        <v>16</v>
      </c>
      <c r="D305" s="32">
        <v>6.5</v>
      </c>
      <c r="E305" s="32">
        <v>12</v>
      </c>
      <c r="F305" s="32">
        <v>12</v>
      </c>
      <c r="G305" s="32">
        <v>25</v>
      </c>
      <c r="H305" s="107">
        <f>AVERAGE(Table319[[#This Row],[First]:[Fifth]])</f>
        <v>14.3</v>
      </c>
      <c r="I305" s="107">
        <f>_xlfn.STDEV.P(Table319[[#This Row],[First]:[Fifth]])</f>
        <v>6.1449165982948868</v>
      </c>
    </row>
    <row r="306" spans="2:9">
      <c r="B306" s="31">
        <v>299</v>
      </c>
      <c r="C306" s="32">
        <v>10</v>
      </c>
      <c r="D306" s="32">
        <v>5</v>
      </c>
      <c r="E306" s="32">
        <v>11</v>
      </c>
      <c r="F306" s="32">
        <v>14</v>
      </c>
      <c r="G306" s="32">
        <v>20</v>
      </c>
      <c r="H306" s="107">
        <f>AVERAGE(Table319[[#This Row],[First]:[Fifth]])</f>
        <v>12</v>
      </c>
      <c r="I306" s="107">
        <f>_xlfn.STDEV.P(Table319[[#This Row],[First]:[Fifth]])</f>
        <v>4.9396356140913875</v>
      </c>
    </row>
    <row r="307" spans="2:9">
      <c r="B307" s="31">
        <v>300</v>
      </c>
      <c r="C307" s="32">
        <v>7.5</v>
      </c>
      <c r="D307" s="32">
        <v>8</v>
      </c>
      <c r="E307" s="32">
        <v>6.5</v>
      </c>
      <c r="F307" s="32">
        <v>10</v>
      </c>
      <c r="G307" s="32">
        <v>6</v>
      </c>
      <c r="H307" s="107">
        <f>AVERAGE(Table319[[#This Row],[First]:[Fifth]])</f>
        <v>7.6</v>
      </c>
      <c r="I307" s="107">
        <f>_xlfn.STDEV.P(Table319[[#This Row],[First]:[Fifth]])</f>
        <v>1.3928388277184118</v>
      </c>
    </row>
    <row r="308" spans="2:9">
      <c r="C308" s="107">
        <f>AVERAGE(Table319[First])</f>
        <v>5.7596553539053534</v>
      </c>
      <c r="D308" s="107">
        <f>AVERAGE(Table319[Second])</f>
        <v>7.1935501998001987</v>
      </c>
      <c r="E308" s="107">
        <f>AVERAGE(Table319[Third])</f>
        <v>10.597292929292927</v>
      </c>
      <c r="F308" s="107">
        <f>AVERAGE(Table319[Fourth])</f>
        <v>12.666273849607183</v>
      </c>
      <c r="G308" s="107">
        <f>AVERAGE(Table319[Fifth])</f>
        <v>16.852658068575018</v>
      </c>
      <c r="H308" s="107">
        <f>AVERAGE(Table319[Mean])</f>
        <v>10.542545358345352</v>
      </c>
      <c r="I308" s="107">
        <f>AVERAGE(Table319[Standard deviation])</f>
        <v>8.9624133190089825</v>
      </c>
    </row>
    <row r="309" spans="2:9">
      <c r="B309" s="2"/>
    </row>
    <row r="310" spans="2:9">
      <c r="B310" s="2"/>
    </row>
    <row r="311" spans="2:9">
      <c r="B311" s="2"/>
    </row>
    <row r="312" spans="2:9">
      <c r="B312" s="2"/>
    </row>
    <row r="313" spans="2:9">
      <c r="B313" s="2"/>
    </row>
    <row r="314" spans="2:9">
      <c r="B314" s="2"/>
    </row>
    <row r="315" spans="2:9">
      <c r="B315" s="2"/>
    </row>
    <row r="316" spans="2:9">
      <c r="B316" s="2"/>
    </row>
    <row r="317" spans="2:9">
      <c r="B317" s="2"/>
    </row>
    <row r="318" spans="2:9">
      <c r="B318" s="2"/>
    </row>
    <row r="319" spans="2:9">
      <c r="B319" s="2"/>
    </row>
    <row r="320" spans="2:9">
      <c r="B320" s="2"/>
    </row>
    <row r="321" spans="2:2">
      <c r="B321" s="2"/>
    </row>
    <row r="322" spans="2:2">
      <c r="B322" s="2"/>
    </row>
    <row r="323" spans="2:2">
      <c r="B323" s="2"/>
    </row>
    <row r="324" spans="2:2">
      <c r="B324" s="2"/>
    </row>
    <row r="325" spans="2:2">
      <c r="B325" s="2"/>
    </row>
    <row r="326" spans="2:2">
      <c r="B326" s="2"/>
    </row>
    <row r="327" spans="2:2">
      <c r="B327" s="2"/>
    </row>
    <row r="328" spans="2:2">
      <c r="B328" s="2"/>
    </row>
    <row r="329" spans="2:2">
      <c r="B329" s="2"/>
    </row>
    <row r="330" spans="2:2">
      <c r="B330" s="2"/>
    </row>
    <row r="331" spans="2:2">
      <c r="B331" s="2"/>
    </row>
    <row r="332" spans="2:2">
      <c r="B332" s="2"/>
    </row>
    <row r="333" spans="2:2">
      <c r="B333" s="2"/>
    </row>
    <row r="334" spans="2:2">
      <c r="B334" s="2"/>
    </row>
    <row r="335" spans="2:2">
      <c r="B335" s="2"/>
    </row>
    <row r="336" spans="2:2">
      <c r="B336" s="2"/>
    </row>
    <row r="337" spans="2:2">
      <c r="B337" s="2"/>
    </row>
    <row r="338" spans="2:2">
      <c r="B338" s="2"/>
    </row>
    <row r="339" spans="2:2">
      <c r="B339" s="2"/>
    </row>
    <row r="340" spans="2:2">
      <c r="B340" s="2"/>
    </row>
    <row r="341" spans="2:2">
      <c r="B341" s="2"/>
    </row>
    <row r="342" spans="2:2">
      <c r="B342" s="2"/>
    </row>
    <row r="343" spans="2:2">
      <c r="B343" s="2"/>
    </row>
    <row r="344" spans="2:2">
      <c r="B344" s="2"/>
    </row>
    <row r="345" spans="2:2">
      <c r="B345" s="2"/>
    </row>
    <row r="346" spans="2:2">
      <c r="B346" s="2"/>
    </row>
    <row r="347" spans="2:2">
      <c r="B347" s="2"/>
    </row>
    <row r="348" spans="2:2">
      <c r="B348" s="2"/>
    </row>
    <row r="349" spans="2:2">
      <c r="B349" s="2"/>
    </row>
    <row r="350" spans="2:2">
      <c r="B350" s="2"/>
    </row>
    <row r="351" spans="2:2">
      <c r="B351" s="2"/>
    </row>
    <row r="352" spans="2:2">
      <c r="B352" s="2"/>
    </row>
    <row r="353" spans="2:2">
      <c r="B353" s="2"/>
    </row>
    <row r="354" spans="2:2">
      <c r="B354" s="2"/>
    </row>
    <row r="355" spans="2:2">
      <c r="B355" s="2"/>
    </row>
    <row r="356" spans="2:2">
      <c r="B356" s="2"/>
    </row>
    <row r="357" spans="2:2">
      <c r="B357" s="2"/>
    </row>
    <row r="358" spans="2:2">
      <c r="B358" s="2"/>
    </row>
    <row r="359" spans="2:2">
      <c r="B359" s="2"/>
    </row>
    <row r="360" spans="2:2">
      <c r="B360" s="2"/>
    </row>
    <row r="361" spans="2:2">
      <c r="B361" s="2"/>
    </row>
    <row r="362" spans="2:2">
      <c r="B362" s="2"/>
    </row>
    <row r="363" spans="2:2">
      <c r="B363" s="2"/>
    </row>
    <row r="364" spans="2:2">
      <c r="B364" s="2"/>
    </row>
    <row r="365" spans="2:2">
      <c r="B365" s="2"/>
    </row>
    <row r="366" spans="2:2">
      <c r="B366" s="2"/>
    </row>
    <row r="367" spans="2:2">
      <c r="B367" s="2"/>
    </row>
    <row r="368" spans="2:2">
      <c r="B368" s="2"/>
    </row>
    <row r="369" spans="2:2">
      <c r="B369" s="2"/>
    </row>
    <row r="370" spans="2:2">
      <c r="B370" s="2"/>
    </row>
    <row r="371" spans="2:2">
      <c r="B371" s="2"/>
    </row>
    <row r="372" spans="2:2">
      <c r="B372" s="2"/>
    </row>
    <row r="373" spans="2:2">
      <c r="B373" s="2"/>
    </row>
    <row r="374" spans="2:2">
      <c r="B374" s="2"/>
    </row>
    <row r="375" spans="2:2">
      <c r="B375" s="2"/>
    </row>
    <row r="376" spans="2:2">
      <c r="B376" s="2"/>
    </row>
    <row r="377" spans="2:2">
      <c r="B377" s="2"/>
    </row>
    <row r="378" spans="2:2">
      <c r="B378" s="2"/>
    </row>
    <row r="379" spans="2:2">
      <c r="B379" s="2"/>
    </row>
    <row r="380" spans="2:2">
      <c r="B380" s="2"/>
    </row>
    <row r="381" spans="2:2">
      <c r="B381" s="2"/>
    </row>
    <row r="382" spans="2:2">
      <c r="B382" s="2"/>
    </row>
    <row r="383" spans="2:2">
      <c r="B383" s="2"/>
    </row>
    <row r="384" spans="2:2">
      <c r="B384" s="2"/>
    </row>
    <row r="385" spans="2:2">
      <c r="B385" s="2"/>
    </row>
    <row r="386" spans="2:2">
      <c r="B386" s="2"/>
    </row>
    <row r="387" spans="2:2">
      <c r="B387" s="2"/>
    </row>
    <row r="388" spans="2:2">
      <c r="B388" s="2"/>
    </row>
    <row r="389" spans="2:2">
      <c r="B389" s="2"/>
    </row>
    <row r="390" spans="2:2">
      <c r="B390" s="2"/>
    </row>
    <row r="391" spans="2:2">
      <c r="B391" s="2"/>
    </row>
    <row r="392" spans="2:2">
      <c r="B392" s="2"/>
    </row>
    <row r="393" spans="2:2">
      <c r="B393" s="2"/>
    </row>
    <row r="394" spans="2:2">
      <c r="B394" s="2"/>
    </row>
    <row r="395" spans="2:2">
      <c r="B395" s="2"/>
    </row>
    <row r="396" spans="2:2">
      <c r="B396" s="2"/>
    </row>
    <row r="397" spans="2:2">
      <c r="B397" s="2"/>
    </row>
    <row r="398" spans="2:2">
      <c r="B398" s="2"/>
    </row>
    <row r="399" spans="2:2">
      <c r="B399" s="2"/>
    </row>
    <row r="400" spans="2:2">
      <c r="B400" s="2"/>
    </row>
    <row r="401" spans="2:2">
      <c r="B401" s="2"/>
    </row>
    <row r="402" spans="2:2">
      <c r="B402" s="2"/>
    </row>
    <row r="403" spans="2:2">
      <c r="B403" s="2"/>
    </row>
    <row r="404" spans="2:2">
      <c r="B404" s="2"/>
    </row>
    <row r="405" spans="2:2">
      <c r="B405" s="2"/>
    </row>
    <row r="406" spans="2:2">
      <c r="B406" s="2"/>
    </row>
    <row r="407" spans="2:2">
      <c r="B407" s="2"/>
    </row>
    <row r="408" spans="2:2">
      <c r="B408" s="2"/>
    </row>
    <row r="409" spans="2:2">
      <c r="B409" s="2"/>
    </row>
    <row r="410" spans="2:2">
      <c r="B410" s="2"/>
    </row>
    <row r="411" spans="2:2">
      <c r="B411" s="2"/>
    </row>
    <row r="412" spans="2:2">
      <c r="B412" s="2"/>
    </row>
    <row r="413" spans="2:2">
      <c r="B413" s="2"/>
    </row>
    <row r="414" spans="2:2">
      <c r="B414" s="2"/>
    </row>
    <row r="415" spans="2:2">
      <c r="B415" s="2"/>
    </row>
    <row r="416" spans="2:2">
      <c r="B416" s="2"/>
    </row>
    <row r="417" spans="2:2">
      <c r="B417" s="2"/>
    </row>
    <row r="418" spans="2:2">
      <c r="B418" s="2"/>
    </row>
    <row r="419" spans="2:2">
      <c r="B419" s="2"/>
    </row>
    <row r="420" spans="2:2">
      <c r="B420" s="2"/>
    </row>
    <row r="421" spans="2:2">
      <c r="B421" s="2"/>
    </row>
    <row r="422" spans="2:2">
      <c r="B422" s="2"/>
    </row>
    <row r="423" spans="2:2">
      <c r="B423" s="2"/>
    </row>
    <row r="424" spans="2:2">
      <c r="B424" s="2"/>
    </row>
    <row r="425" spans="2:2">
      <c r="B425" s="2"/>
    </row>
    <row r="426" spans="2:2">
      <c r="B426" s="2"/>
    </row>
    <row r="427" spans="2:2">
      <c r="B427" s="2"/>
    </row>
    <row r="428" spans="2:2">
      <c r="B428" s="2"/>
    </row>
    <row r="429" spans="2:2">
      <c r="B429" s="2"/>
    </row>
    <row r="430" spans="2:2">
      <c r="B430" s="2"/>
    </row>
    <row r="431" spans="2:2">
      <c r="B431" s="2"/>
    </row>
    <row r="432" spans="2:2">
      <c r="B432" s="2"/>
    </row>
    <row r="433" spans="2:2">
      <c r="B433" s="2"/>
    </row>
    <row r="434" spans="2:2">
      <c r="B434" s="2"/>
    </row>
    <row r="435" spans="2:2">
      <c r="B435" s="2"/>
    </row>
    <row r="436" spans="2:2">
      <c r="B436" s="2"/>
    </row>
    <row r="437" spans="2:2">
      <c r="B437" s="2"/>
    </row>
    <row r="438" spans="2:2">
      <c r="B438" s="2"/>
    </row>
    <row r="439" spans="2:2">
      <c r="B439" s="2"/>
    </row>
    <row r="440" spans="2:2">
      <c r="B440" s="2"/>
    </row>
    <row r="441" spans="2:2">
      <c r="B441" s="2"/>
    </row>
    <row r="442" spans="2:2">
      <c r="B442" s="2"/>
    </row>
    <row r="443" spans="2:2">
      <c r="B443" s="2"/>
    </row>
    <row r="444" spans="2:2">
      <c r="B444" s="2"/>
    </row>
    <row r="445" spans="2:2">
      <c r="B445" s="2"/>
    </row>
    <row r="446" spans="2:2">
      <c r="B446" s="2"/>
    </row>
    <row r="447" spans="2:2">
      <c r="B447" s="2"/>
    </row>
    <row r="448" spans="2:2">
      <c r="B448" s="2"/>
    </row>
    <row r="449" spans="2:2">
      <c r="B449" s="2"/>
    </row>
    <row r="450" spans="2:2">
      <c r="B450" s="2"/>
    </row>
    <row r="451" spans="2:2">
      <c r="B451" s="2"/>
    </row>
    <row r="452" spans="2:2">
      <c r="B452" s="2"/>
    </row>
    <row r="453" spans="2:2">
      <c r="B453" s="2"/>
    </row>
    <row r="454" spans="2:2">
      <c r="B454" s="2"/>
    </row>
    <row r="455" spans="2:2">
      <c r="B455" s="2"/>
    </row>
    <row r="456" spans="2:2">
      <c r="B456" s="2"/>
    </row>
    <row r="457" spans="2:2">
      <c r="B457" s="2"/>
    </row>
    <row r="458" spans="2:2">
      <c r="B458" s="2"/>
    </row>
    <row r="459" spans="2:2">
      <c r="B459" s="2"/>
    </row>
    <row r="460" spans="2:2">
      <c r="B460" s="2"/>
    </row>
    <row r="461" spans="2:2">
      <c r="B461" s="2"/>
    </row>
    <row r="462" spans="2:2">
      <c r="B462" s="2"/>
    </row>
    <row r="463" spans="2:2">
      <c r="B463" s="2"/>
    </row>
    <row r="464" spans="2:2">
      <c r="B464" s="2"/>
    </row>
    <row r="465" spans="2:2">
      <c r="B465" s="2"/>
    </row>
    <row r="466" spans="2:2">
      <c r="B466" s="2"/>
    </row>
    <row r="467" spans="2:2">
      <c r="B467" s="2"/>
    </row>
    <row r="468" spans="2:2">
      <c r="B468" s="2"/>
    </row>
    <row r="469" spans="2:2">
      <c r="B469" s="2"/>
    </row>
    <row r="470" spans="2:2">
      <c r="B470" s="2"/>
    </row>
    <row r="471" spans="2:2">
      <c r="B471" s="2"/>
    </row>
    <row r="472" spans="2:2">
      <c r="B472" s="2"/>
    </row>
    <row r="473" spans="2:2">
      <c r="B473" s="2"/>
    </row>
    <row r="474" spans="2:2">
      <c r="B474" s="2"/>
    </row>
    <row r="475" spans="2:2">
      <c r="B475" s="2"/>
    </row>
    <row r="476" spans="2:2">
      <c r="B476" s="2"/>
    </row>
    <row r="477" spans="2:2">
      <c r="B477" s="2"/>
    </row>
    <row r="478" spans="2:2">
      <c r="B478" s="2"/>
    </row>
    <row r="479" spans="2:2">
      <c r="B479" s="2"/>
    </row>
    <row r="480" spans="2:2">
      <c r="B480" s="2"/>
    </row>
    <row r="481" spans="2:2">
      <c r="B481" s="2"/>
    </row>
    <row r="482" spans="2:2">
      <c r="B482" s="2"/>
    </row>
    <row r="483" spans="2:2">
      <c r="B483" s="2"/>
    </row>
    <row r="484" spans="2:2">
      <c r="B484" s="2"/>
    </row>
    <row r="485" spans="2:2">
      <c r="B485" s="2"/>
    </row>
    <row r="486" spans="2:2">
      <c r="B486" s="2"/>
    </row>
    <row r="487" spans="2:2">
      <c r="B487" s="2"/>
    </row>
    <row r="488" spans="2:2">
      <c r="B488" s="2"/>
    </row>
    <row r="489" spans="2:2">
      <c r="B489" s="2"/>
    </row>
    <row r="490" spans="2:2">
      <c r="B490" s="2"/>
    </row>
    <row r="491" spans="2:2">
      <c r="B491" s="2"/>
    </row>
    <row r="492" spans="2:2">
      <c r="B492" s="2"/>
    </row>
    <row r="493" spans="2:2">
      <c r="B493" s="2"/>
    </row>
    <row r="494" spans="2:2">
      <c r="B494" s="2"/>
    </row>
    <row r="495" spans="2:2">
      <c r="B495" s="2"/>
    </row>
    <row r="496" spans="2:2">
      <c r="B496" s="2"/>
    </row>
    <row r="497" spans="2:2">
      <c r="B497" s="2"/>
    </row>
    <row r="498" spans="2:2">
      <c r="B498" s="2"/>
    </row>
    <row r="499" spans="2:2">
      <c r="B499" s="2"/>
    </row>
    <row r="500" spans="2:2">
      <c r="B500" s="2"/>
    </row>
    <row r="501" spans="2:2">
      <c r="B501" s="2"/>
    </row>
    <row r="502" spans="2:2">
      <c r="B502" s="2"/>
    </row>
    <row r="503" spans="2:2">
      <c r="B503" s="2"/>
    </row>
    <row r="504" spans="2:2">
      <c r="B504" s="2"/>
    </row>
    <row r="505" spans="2:2">
      <c r="B505" s="2"/>
    </row>
    <row r="506" spans="2:2">
      <c r="B506" s="2"/>
    </row>
    <row r="507" spans="2:2">
      <c r="B507" s="2"/>
    </row>
    <row r="508" spans="2:2">
      <c r="B508" s="2"/>
    </row>
    <row r="509" spans="2:2">
      <c r="B509" s="2"/>
    </row>
    <row r="510" spans="2:2">
      <c r="B510" s="2"/>
    </row>
    <row r="511" spans="2:2">
      <c r="B511" s="2"/>
    </row>
    <row r="512" spans="2:2">
      <c r="B512" s="2"/>
    </row>
    <row r="513" spans="2:2">
      <c r="B513" s="2"/>
    </row>
    <row r="514" spans="2:2">
      <c r="B514" s="2"/>
    </row>
    <row r="515" spans="2:2">
      <c r="B515" s="2"/>
    </row>
    <row r="516" spans="2:2">
      <c r="B516" s="2"/>
    </row>
    <row r="517" spans="2:2">
      <c r="B517" s="2"/>
    </row>
    <row r="518" spans="2:2">
      <c r="B518" s="2"/>
    </row>
    <row r="519" spans="2:2">
      <c r="B519" s="2"/>
    </row>
    <row r="520" spans="2:2">
      <c r="B520" s="2"/>
    </row>
    <row r="521" spans="2:2">
      <c r="B521" s="2"/>
    </row>
    <row r="522" spans="2:2">
      <c r="B522" s="2"/>
    </row>
    <row r="523" spans="2:2">
      <c r="B523" s="2"/>
    </row>
    <row r="524" spans="2:2">
      <c r="B524" s="2"/>
    </row>
    <row r="525" spans="2:2">
      <c r="B525" s="2"/>
    </row>
    <row r="526" spans="2:2">
      <c r="B526" s="2"/>
    </row>
    <row r="527" spans="2:2">
      <c r="B527" s="2"/>
    </row>
    <row r="528" spans="2:2">
      <c r="B528" s="2"/>
    </row>
    <row r="529" spans="2:2">
      <c r="B529" s="2"/>
    </row>
    <row r="530" spans="2:2">
      <c r="B530" s="2"/>
    </row>
    <row r="531" spans="2:2">
      <c r="B531" s="2"/>
    </row>
    <row r="532" spans="2:2">
      <c r="B532" s="2"/>
    </row>
    <row r="533" spans="2:2">
      <c r="B533" s="2"/>
    </row>
    <row r="534" spans="2:2">
      <c r="B534" s="2"/>
    </row>
    <row r="535" spans="2:2">
      <c r="B535" s="2"/>
    </row>
    <row r="536" spans="2:2">
      <c r="B536" s="2"/>
    </row>
    <row r="537" spans="2:2">
      <c r="B537" s="2"/>
    </row>
    <row r="538" spans="2:2">
      <c r="B538" s="2"/>
    </row>
    <row r="539" spans="2:2">
      <c r="B539" s="2"/>
    </row>
    <row r="540" spans="2:2">
      <c r="B540" s="2"/>
    </row>
    <row r="541" spans="2:2">
      <c r="B541" s="2"/>
    </row>
    <row r="542" spans="2:2">
      <c r="B542" s="2"/>
    </row>
    <row r="543" spans="2:2">
      <c r="B543" s="2"/>
    </row>
    <row r="544" spans="2:2">
      <c r="B544" s="2"/>
    </row>
  </sheetData>
  <mergeCells count="9">
    <mergeCell ref="K115:L115"/>
    <mergeCell ref="M115:Y120"/>
    <mergeCell ref="K5:L5"/>
    <mergeCell ref="K7:L7"/>
    <mergeCell ref="B1:C1"/>
    <mergeCell ref="B2:C2"/>
    <mergeCell ref="D1:L2"/>
    <mergeCell ref="K41:L41"/>
    <mergeCell ref="K74:L74"/>
  </mergeCells>
  <pageMargins left="0.7" right="0.7" top="0.75" bottom="0.75" header="0.3" footer="0.3"/>
  <pageSetup paperSize="9" orientation="portrait" horizontalDpi="0" verticalDpi="0"/>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82"/>
  <sheetViews>
    <sheetView showGridLines="0" topLeftCell="A43" zoomScale="75" zoomScaleNormal="80" zoomScalePageLayoutView="80" workbookViewId="0">
      <selection activeCell="G65" sqref="G65:AI82"/>
    </sheetView>
  </sheetViews>
  <sheetFormatPr defaultColWidth="8.84375" defaultRowHeight="14.6"/>
  <cols>
    <col min="2" max="2" width="3" bestFit="1" customWidth="1"/>
    <col min="3" max="3" width="2" bestFit="1" customWidth="1"/>
    <col min="4" max="4" width="3.15234375" customWidth="1"/>
    <col min="5" max="5" width="2" bestFit="1" customWidth="1"/>
    <col min="6" max="6" width="3" bestFit="1" customWidth="1"/>
    <col min="7" max="7" width="14.84375" style="150" customWidth="1"/>
    <col min="8" max="8" width="4.69140625" customWidth="1"/>
    <col min="9" max="9" width="3" bestFit="1" customWidth="1"/>
    <col min="10" max="10" width="2" bestFit="1" customWidth="1"/>
    <col min="11" max="11" width="2.15234375" bestFit="1" customWidth="1"/>
    <col min="12" max="12" width="2" bestFit="1" customWidth="1"/>
    <col min="13" max="13" width="3" bestFit="1" customWidth="1"/>
    <col min="14" max="14" width="14.84375" style="150" customWidth="1"/>
    <col min="15" max="15" width="4.69140625" customWidth="1"/>
    <col min="16" max="16" width="3" bestFit="1" customWidth="1"/>
    <col min="17" max="17" width="2" bestFit="1" customWidth="1"/>
    <col min="18" max="18" width="2.15234375" bestFit="1" customWidth="1"/>
    <col min="19" max="19" width="2" bestFit="1" customWidth="1"/>
    <col min="20" max="20" width="3" bestFit="1" customWidth="1"/>
    <col min="21" max="21" width="14.84375" style="150" customWidth="1"/>
    <col min="22" max="22" width="4.69140625" customWidth="1"/>
    <col min="23" max="23" width="3" bestFit="1" customWidth="1"/>
    <col min="24" max="24" width="2" bestFit="1" customWidth="1"/>
    <col min="25" max="25" width="2.15234375" bestFit="1" customWidth="1"/>
    <col min="26" max="26" width="2" bestFit="1" customWidth="1"/>
    <col min="27" max="27" width="3" bestFit="1" customWidth="1"/>
    <col min="28" max="28" width="14.84375" style="150" customWidth="1"/>
    <col min="29" max="29" width="4.69140625" customWidth="1"/>
    <col min="30" max="30" width="3" bestFit="1" customWidth="1"/>
    <col min="31" max="31" width="2" bestFit="1" customWidth="1"/>
    <col min="32" max="32" width="2.15234375" bestFit="1" customWidth="1"/>
    <col min="33" max="33" width="2" bestFit="1" customWidth="1"/>
    <col min="34" max="34" width="3" bestFit="1" customWidth="1"/>
    <col min="35" max="35" width="14.84375" style="150" customWidth="1"/>
  </cols>
  <sheetData>
    <row r="1" spans="1:52" ht="44.15" customHeight="1">
      <c r="A1" s="16"/>
      <c r="B1" s="241" t="s">
        <v>55</v>
      </c>
      <c r="C1" s="241"/>
      <c r="D1" s="241"/>
      <c r="E1" s="241"/>
      <c r="F1" s="241"/>
      <c r="G1" s="241"/>
      <c r="H1" s="242"/>
      <c r="I1" s="269" t="s">
        <v>66</v>
      </c>
      <c r="J1" s="270"/>
      <c r="K1" s="270"/>
      <c r="L1" s="270"/>
      <c r="M1" s="270"/>
      <c r="N1" s="270"/>
      <c r="O1" s="270"/>
      <c r="P1" s="270"/>
      <c r="Q1" s="270"/>
      <c r="R1" s="270"/>
      <c r="S1" s="270"/>
      <c r="T1" s="270"/>
      <c r="U1" s="270"/>
      <c r="V1" s="270"/>
      <c r="W1" s="270"/>
      <c r="X1" s="270"/>
      <c r="Y1" s="270"/>
      <c r="Z1" s="270"/>
      <c r="AA1" s="270"/>
      <c r="AB1" s="270"/>
      <c r="AC1" s="270"/>
      <c r="AD1" s="270"/>
      <c r="AE1" s="270"/>
      <c r="AF1" s="270"/>
      <c r="AG1" s="270"/>
      <c r="AH1" s="270"/>
      <c r="AI1" s="270"/>
    </row>
    <row r="2" spans="1:52" ht="20.149999999999999" customHeight="1">
      <c r="A2" s="18"/>
      <c r="B2" s="271" t="s">
        <v>56</v>
      </c>
      <c r="C2" s="271"/>
      <c r="D2" s="271"/>
      <c r="E2" s="271"/>
      <c r="F2" s="271"/>
      <c r="G2" s="271"/>
      <c r="H2" s="272"/>
      <c r="I2" s="269"/>
      <c r="J2" s="270"/>
      <c r="K2" s="270"/>
      <c r="L2" s="270"/>
      <c r="M2" s="270"/>
      <c r="N2" s="270"/>
      <c r="O2" s="270"/>
      <c r="P2" s="270"/>
      <c r="Q2" s="270"/>
      <c r="R2" s="270"/>
      <c r="S2" s="270"/>
      <c r="T2" s="270"/>
      <c r="U2" s="270"/>
      <c r="V2" s="270"/>
      <c r="W2" s="270"/>
      <c r="X2" s="270"/>
      <c r="Y2" s="270"/>
      <c r="Z2" s="270"/>
      <c r="AA2" s="270"/>
      <c r="AB2" s="270"/>
      <c r="AC2" s="270"/>
      <c r="AD2" s="270"/>
      <c r="AE2" s="270"/>
      <c r="AF2" s="270"/>
      <c r="AG2" s="270"/>
      <c r="AH2" s="270"/>
      <c r="AI2" s="270"/>
    </row>
    <row r="3" spans="1:52" s="19" customFormat="1" ht="4" customHeight="1" thickBot="1">
      <c r="A3" s="17"/>
      <c r="B3" s="129"/>
      <c r="C3" s="129"/>
      <c r="D3" s="129"/>
      <c r="E3" s="129"/>
      <c r="F3" s="129"/>
      <c r="G3" s="170"/>
      <c r="H3" s="130"/>
      <c r="I3" s="273"/>
      <c r="J3" s="268"/>
      <c r="K3" s="268"/>
      <c r="L3" s="268"/>
      <c r="M3" s="268"/>
      <c r="N3" s="268"/>
      <c r="O3" s="268"/>
      <c r="P3" s="268"/>
      <c r="Q3" s="268"/>
      <c r="R3" s="268"/>
      <c r="S3" s="268"/>
      <c r="T3" s="268"/>
      <c r="U3" s="268"/>
      <c r="V3" s="268"/>
      <c r="W3" s="268"/>
      <c r="X3" s="268"/>
      <c r="Y3" s="268"/>
      <c r="Z3" s="268"/>
      <c r="AA3" s="268"/>
      <c r="AB3" s="268"/>
      <c r="AC3" s="268"/>
      <c r="AD3" s="268"/>
      <c r="AE3" s="268"/>
      <c r="AF3" s="268"/>
      <c r="AG3" s="268"/>
      <c r="AH3" s="268"/>
      <c r="AI3" s="268"/>
    </row>
    <row r="4" spans="1:52" s="15" customFormat="1" ht="16" customHeight="1">
      <c r="B4" s="128"/>
      <c r="C4" s="128"/>
      <c r="D4" s="128"/>
      <c r="E4" s="128"/>
      <c r="F4" s="128"/>
      <c r="G4" s="138"/>
      <c r="H4" s="128"/>
      <c r="N4" s="138"/>
      <c r="U4" s="138"/>
      <c r="AB4" s="138"/>
      <c r="AI4" s="138"/>
    </row>
    <row r="5" spans="1:52" s="15" customFormat="1" ht="24" customHeight="1">
      <c r="B5" s="255" t="s">
        <v>83</v>
      </c>
      <c r="C5" s="255"/>
      <c r="D5" s="255"/>
      <c r="E5" s="128"/>
      <c r="F5" s="128"/>
      <c r="G5" s="138"/>
      <c r="H5" s="128"/>
      <c r="N5" s="138"/>
      <c r="U5" s="138"/>
      <c r="AB5" s="138"/>
      <c r="AI5" s="138"/>
      <c r="AK5" s="255" t="s">
        <v>84</v>
      </c>
      <c r="AL5" s="255"/>
      <c r="AM5" s="255"/>
    </row>
    <row r="6" spans="1:52" ht="15" thickBot="1"/>
    <row r="7" spans="1:52" s="21" customFormat="1" ht="45" customHeight="1">
      <c r="B7" s="264" t="s">
        <v>192</v>
      </c>
      <c r="C7" s="265"/>
      <c r="D7" s="265"/>
      <c r="E7" s="265"/>
      <c r="F7" s="265"/>
      <c r="G7" s="274" t="s">
        <v>140</v>
      </c>
      <c r="I7" s="264" t="s">
        <v>193</v>
      </c>
      <c r="J7" s="265"/>
      <c r="K7" s="265"/>
      <c r="L7" s="265"/>
      <c r="M7" s="265"/>
      <c r="N7" s="274" t="s">
        <v>140</v>
      </c>
      <c r="P7" s="264" t="s">
        <v>194</v>
      </c>
      <c r="Q7" s="265"/>
      <c r="R7" s="265"/>
      <c r="S7" s="265"/>
      <c r="T7" s="265"/>
      <c r="U7" s="274" t="s">
        <v>140</v>
      </c>
      <c r="W7" s="264" t="s">
        <v>195</v>
      </c>
      <c r="X7" s="265"/>
      <c r="Y7" s="265"/>
      <c r="Z7" s="265"/>
      <c r="AA7" s="265"/>
      <c r="AB7" s="274" t="s">
        <v>140</v>
      </c>
      <c r="AD7" s="264" t="s">
        <v>196</v>
      </c>
      <c r="AE7" s="265"/>
      <c r="AF7" s="265"/>
      <c r="AG7" s="265"/>
      <c r="AH7" s="265"/>
      <c r="AI7" s="274" t="s">
        <v>140</v>
      </c>
      <c r="AK7" s="175" t="s">
        <v>173</v>
      </c>
      <c r="AZ7" s="175" t="s">
        <v>176</v>
      </c>
    </row>
    <row r="8" spans="1:52" s="21" customFormat="1" ht="18.899999999999999" thickBot="1">
      <c r="B8" s="266"/>
      <c r="C8" s="267"/>
      <c r="D8" s="267"/>
      <c r="E8" s="267"/>
      <c r="F8" s="267"/>
      <c r="G8" s="275"/>
      <c r="I8" s="266"/>
      <c r="J8" s="267"/>
      <c r="K8" s="267"/>
      <c r="L8" s="267"/>
      <c r="M8" s="267"/>
      <c r="N8" s="275"/>
      <c r="P8" s="266"/>
      <c r="Q8" s="267"/>
      <c r="R8" s="267"/>
      <c r="S8" s="267"/>
      <c r="T8" s="267"/>
      <c r="U8" s="275"/>
      <c r="W8" s="266"/>
      <c r="X8" s="267"/>
      <c r="Y8" s="267"/>
      <c r="Z8" s="267"/>
      <c r="AA8" s="267"/>
      <c r="AB8" s="275"/>
      <c r="AD8" s="266"/>
      <c r="AE8" s="267"/>
      <c r="AF8" s="267"/>
      <c r="AG8" s="267"/>
      <c r="AH8" s="267"/>
      <c r="AI8" s="275"/>
    </row>
    <row r="9" spans="1:52">
      <c r="B9" s="113">
        <v>0</v>
      </c>
      <c r="C9" s="111" t="s">
        <v>138</v>
      </c>
      <c r="D9" s="112" t="s">
        <v>190</v>
      </c>
      <c r="E9" s="111" t="s">
        <v>139</v>
      </c>
      <c r="F9" s="111">
        <v>1</v>
      </c>
      <c r="G9" s="171">
        <f>COUNTIF(Table321[[#All],[First]],"&lt;"&amp; F9)-COUNTIF(Table321[[#All],[First]],"&lt;"&amp;B9)</f>
        <v>30</v>
      </c>
      <c r="I9" s="113">
        <v>0</v>
      </c>
      <c r="J9" s="111" t="s">
        <v>138</v>
      </c>
      <c r="K9" s="112" t="s">
        <v>190</v>
      </c>
      <c r="L9" s="111" t="s">
        <v>139</v>
      </c>
      <c r="M9" s="111">
        <v>1</v>
      </c>
      <c r="N9" s="171">
        <f>COUNTIF(Table321[[#All],[Second]],"&lt;"&amp; M9)-COUNTIF(Table321[[#All],[Second]],"&lt;"&amp;I9)</f>
        <v>11</v>
      </c>
      <c r="P9" s="113">
        <v>0</v>
      </c>
      <c r="Q9" s="111" t="s">
        <v>138</v>
      </c>
      <c r="R9" s="112" t="s">
        <v>190</v>
      </c>
      <c r="S9" s="111" t="s">
        <v>139</v>
      </c>
      <c r="T9" s="111">
        <v>1</v>
      </c>
      <c r="U9" s="171">
        <f>COUNTIF(Table321[[#All],[Third]],"&lt;"&amp; T9)-COUNTIF(Table321[[#All],[Third]],"&lt;"&amp;P9)</f>
        <v>3</v>
      </c>
      <c r="W9" s="113">
        <v>0</v>
      </c>
      <c r="X9" s="111" t="s">
        <v>138</v>
      </c>
      <c r="Y9" s="112" t="s">
        <v>190</v>
      </c>
      <c r="Z9" s="111" t="s">
        <v>139</v>
      </c>
      <c r="AA9" s="111">
        <v>1</v>
      </c>
      <c r="AB9" s="171">
        <f>COUNTIF(Table321[[#All],[Fourth]],"&lt;"&amp; AA9)-COUNTIF(Table321[[#All],[Fourth]],"&lt;"&amp;W9)</f>
        <v>0</v>
      </c>
      <c r="AD9" s="113">
        <v>0</v>
      </c>
      <c r="AE9" s="111" t="s">
        <v>138</v>
      </c>
      <c r="AF9" s="112" t="s">
        <v>190</v>
      </c>
      <c r="AG9" s="111" t="s">
        <v>139</v>
      </c>
      <c r="AH9" s="111">
        <v>1</v>
      </c>
      <c r="AI9" s="171">
        <f>COUNTIF(Table321[[#All],[Fifth]],"&lt;"&amp; AH9)-COUNTIF(Table321[[#All],[Fifth]],"&lt;"&amp;AD9)</f>
        <v>2</v>
      </c>
    </row>
    <row r="10" spans="1:52">
      <c r="B10" s="113">
        <v>1</v>
      </c>
      <c r="C10" s="111" t="s">
        <v>138</v>
      </c>
      <c r="D10" s="112" t="s">
        <v>190</v>
      </c>
      <c r="E10" s="111" t="s">
        <v>139</v>
      </c>
      <c r="F10" s="111">
        <v>2</v>
      </c>
      <c r="G10" s="171">
        <f>COUNTIF(Table321[[#All],[First]],"&lt;"&amp; F10)-COUNTIF(Table321[[#All],[First]],"&lt;"&amp;B10)</f>
        <v>46</v>
      </c>
      <c r="I10" s="113">
        <v>1</v>
      </c>
      <c r="J10" s="111" t="s">
        <v>138</v>
      </c>
      <c r="K10" s="112" t="s">
        <v>190</v>
      </c>
      <c r="L10" s="111" t="s">
        <v>139</v>
      </c>
      <c r="M10" s="111">
        <v>2</v>
      </c>
      <c r="N10" s="171">
        <f>COUNTIF(Table321[[#All],[Second]],"&lt;"&amp; M10)-COUNTIF(Table321[[#All],[Second]],"&lt;"&amp;I10)</f>
        <v>29</v>
      </c>
      <c r="P10" s="113">
        <v>1</v>
      </c>
      <c r="Q10" s="111" t="s">
        <v>138</v>
      </c>
      <c r="R10" s="112" t="s">
        <v>190</v>
      </c>
      <c r="S10" s="111" t="s">
        <v>139</v>
      </c>
      <c r="T10" s="111">
        <v>2</v>
      </c>
      <c r="U10" s="171">
        <f>COUNTIF(Table321[[#All],[Third]],"&lt;"&amp; T10)-COUNTIF(Table321[[#All],[Third]],"&lt;"&amp;P10)</f>
        <v>20</v>
      </c>
      <c r="W10" s="113">
        <v>1</v>
      </c>
      <c r="X10" s="111" t="s">
        <v>138</v>
      </c>
      <c r="Y10" s="112" t="s">
        <v>190</v>
      </c>
      <c r="Z10" s="111" t="s">
        <v>139</v>
      </c>
      <c r="AA10" s="111">
        <v>2</v>
      </c>
      <c r="AB10" s="171">
        <f>COUNTIF(Table321[[#All],[Fourth]],"&lt;"&amp; AA10)-COUNTIF(Table321[[#All],[Fourth]],"&lt;"&amp;W10)</f>
        <v>10</v>
      </c>
      <c r="AD10" s="113">
        <v>1</v>
      </c>
      <c r="AE10" s="111" t="s">
        <v>138</v>
      </c>
      <c r="AF10" s="112" t="s">
        <v>190</v>
      </c>
      <c r="AG10" s="111" t="s">
        <v>139</v>
      </c>
      <c r="AH10" s="111">
        <v>2</v>
      </c>
      <c r="AI10" s="171">
        <f>COUNTIF(Table321[[#All],[Fifth]],"&lt;"&amp; AH10)-COUNTIF(Table321[[#All],[Fifth]],"&lt;"&amp;AD10)</f>
        <v>3</v>
      </c>
    </row>
    <row r="11" spans="1:52">
      <c r="B11" s="113">
        <v>2</v>
      </c>
      <c r="C11" s="111" t="s">
        <v>138</v>
      </c>
      <c r="D11" s="112" t="s">
        <v>190</v>
      </c>
      <c r="E11" s="111" t="s">
        <v>139</v>
      </c>
      <c r="F11" s="111">
        <v>3</v>
      </c>
      <c r="G11" s="171">
        <f>COUNTIF(Table321[[#All],[First]],"&lt;"&amp; F11)-COUNTIF(Table321[[#All],[First]],"&lt;"&amp;B11)</f>
        <v>49</v>
      </c>
      <c r="I11" s="113">
        <v>2</v>
      </c>
      <c r="J11" s="111" t="s">
        <v>138</v>
      </c>
      <c r="K11" s="112" t="s">
        <v>190</v>
      </c>
      <c r="L11" s="111" t="s">
        <v>139</v>
      </c>
      <c r="M11" s="111">
        <v>3</v>
      </c>
      <c r="N11" s="171">
        <f>COUNTIF(Table321[[#All],[Second]],"&lt;"&amp; M11)-COUNTIF(Table321[[#All],[Second]],"&lt;"&amp;I11)</f>
        <v>32</v>
      </c>
      <c r="P11" s="113">
        <v>2</v>
      </c>
      <c r="Q11" s="111" t="s">
        <v>138</v>
      </c>
      <c r="R11" s="112" t="s">
        <v>190</v>
      </c>
      <c r="S11" s="111" t="s">
        <v>139</v>
      </c>
      <c r="T11" s="111">
        <v>3</v>
      </c>
      <c r="U11" s="171">
        <f>COUNTIF(Table321[[#All],[Third]],"&lt;"&amp; T11)-COUNTIF(Table321[[#All],[Third]],"&lt;"&amp;P11)</f>
        <v>33</v>
      </c>
      <c r="W11" s="113">
        <v>2</v>
      </c>
      <c r="X11" s="111" t="s">
        <v>138</v>
      </c>
      <c r="Y11" s="112" t="s">
        <v>190</v>
      </c>
      <c r="Z11" s="111" t="s">
        <v>139</v>
      </c>
      <c r="AA11" s="111">
        <v>3</v>
      </c>
      <c r="AB11" s="171">
        <f>COUNTIF(Table321[[#All],[Fourth]],"&lt;"&amp; AA11)-COUNTIF(Table321[[#All],[Fourth]],"&lt;"&amp;W11)</f>
        <v>18</v>
      </c>
      <c r="AD11" s="113">
        <v>2</v>
      </c>
      <c r="AE11" s="111" t="s">
        <v>138</v>
      </c>
      <c r="AF11" s="112" t="s">
        <v>190</v>
      </c>
      <c r="AG11" s="111" t="s">
        <v>139</v>
      </c>
      <c r="AH11" s="111">
        <v>3</v>
      </c>
      <c r="AI11" s="171">
        <f>COUNTIF(Table321[[#All],[Fifth]],"&lt;"&amp; AH11)-COUNTIF(Table321[[#All],[Fifth]],"&lt;"&amp;AD11)</f>
        <v>9</v>
      </c>
    </row>
    <row r="12" spans="1:52">
      <c r="B12" s="113">
        <v>3</v>
      </c>
      <c r="C12" s="111" t="s">
        <v>138</v>
      </c>
      <c r="D12" s="112" t="s">
        <v>190</v>
      </c>
      <c r="E12" s="111" t="s">
        <v>139</v>
      </c>
      <c r="F12" s="111">
        <v>4</v>
      </c>
      <c r="G12" s="171">
        <f>COUNTIF(Table321[[#All],[First]],"&lt;"&amp; F12)-COUNTIF(Table321[[#All],[First]],"&lt;"&amp;B12)</f>
        <v>24</v>
      </c>
      <c r="I12" s="113">
        <v>3</v>
      </c>
      <c r="J12" s="111" t="s">
        <v>138</v>
      </c>
      <c r="K12" s="112" t="s">
        <v>190</v>
      </c>
      <c r="L12" s="111" t="s">
        <v>139</v>
      </c>
      <c r="M12" s="111">
        <v>4</v>
      </c>
      <c r="N12" s="171">
        <f>COUNTIF(Table321[[#All],[Second]],"&lt;"&amp; M12)-COUNTIF(Table321[[#All],[Second]],"&lt;"&amp;I12)</f>
        <v>30</v>
      </c>
      <c r="P12" s="113">
        <v>3</v>
      </c>
      <c r="Q12" s="111" t="s">
        <v>138</v>
      </c>
      <c r="R12" s="112" t="s">
        <v>190</v>
      </c>
      <c r="S12" s="111" t="s">
        <v>139</v>
      </c>
      <c r="T12" s="111">
        <v>4</v>
      </c>
      <c r="U12" s="171">
        <f>COUNTIF(Table321[[#All],[Third]],"&lt;"&amp; T12)-COUNTIF(Table321[[#All],[Third]],"&lt;"&amp;P12)</f>
        <v>30</v>
      </c>
      <c r="W12" s="113">
        <v>3</v>
      </c>
      <c r="X12" s="111" t="s">
        <v>138</v>
      </c>
      <c r="Y12" s="112" t="s">
        <v>190</v>
      </c>
      <c r="Z12" s="111" t="s">
        <v>139</v>
      </c>
      <c r="AA12" s="111">
        <v>4</v>
      </c>
      <c r="AB12" s="171">
        <f>COUNTIF(Table321[[#All],[Fourth]],"&lt;"&amp; AA12)-COUNTIF(Table321[[#All],[Fourth]],"&lt;"&amp;W12)</f>
        <v>24</v>
      </c>
      <c r="AD12" s="113">
        <v>3</v>
      </c>
      <c r="AE12" s="111" t="s">
        <v>138</v>
      </c>
      <c r="AF12" s="112" t="s">
        <v>190</v>
      </c>
      <c r="AG12" s="111" t="s">
        <v>139</v>
      </c>
      <c r="AH12" s="111">
        <v>4</v>
      </c>
      <c r="AI12" s="171">
        <f>COUNTIF(Table321[[#All],[Fifth]],"&lt;"&amp; AH12)-COUNTIF(Table321[[#All],[Fifth]],"&lt;"&amp;AD12)</f>
        <v>18</v>
      </c>
    </row>
    <row r="13" spans="1:52">
      <c r="B13" s="113">
        <v>4</v>
      </c>
      <c r="C13" s="111" t="s">
        <v>138</v>
      </c>
      <c r="D13" s="112" t="s">
        <v>190</v>
      </c>
      <c r="E13" s="111" t="s">
        <v>139</v>
      </c>
      <c r="F13" s="111">
        <v>5</v>
      </c>
      <c r="G13" s="171">
        <f>COUNTIF(Table321[[#All],[First]],"&lt;"&amp; F13)-COUNTIF(Table321[[#All],[First]],"&lt;"&amp;B13)</f>
        <v>29</v>
      </c>
      <c r="I13" s="113">
        <v>4</v>
      </c>
      <c r="J13" s="111" t="s">
        <v>138</v>
      </c>
      <c r="K13" s="112" t="s">
        <v>190</v>
      </c>
      <c r="L13" s="111" t="s">
        <v>139</v>
      </c>
      <c r="M13" s="111">
        <v>5</v>
      </c>
      <c r="N13" s="171">
        <f>COUNTIF(Table321[[#All],[Second]],"&lt;"&amp; M13)-COUNTIF(Table321[[#All],[Second]],"&lt;"&amp;I13)</f>
        <v>31</v>
      </c>
      <c r="P13" s="113">
        <v>4</v>
      </c>
      <c r="Q13" s="111" t="s">
        <v>138</v>
      </c>
      <c r="R13" s="112" t="s">
        <v>190</v>
      </c>
      <c r="S13" s="111" t="s">
        <v>139</v>
      </c>
      <c r="T13" s="111">
        <v>5</v>
      </c>
      <c r="U13" s="171">
        <f>COUNTIF(Table321[[#All],[Third]],"&lt;"&amp; T13)-COUNTIF(Table321[[#All],[Third]],"&lt;"&amp;P13)</f>
        <v>28</v>
      </c>
      <c r="W13" s="113">
        <v>4</v>
      </c>
      <c r="X13" s="111" t="s">
        <v>138</v>
      </c>
      <c r="Y13" s="112" t="s">
        <v>190</v>
      </c>
      <c r="Z13" s="111" t="s">
        <v>139</v>
      </c>
      <c r="AA13" s="111">
        <v>5</v>
      </c>
      <c r="AB13" s="171">
        <f>COUNTIF(Table321[[#All],[Fourth]],"&lt;"&amp; AA13)-COUNTIF(Table321[[#All],[Fourth]],"&lt;"&amp;W13)</f>
        <v>22</v>
      </c>
      <c r="AD13" s="113">
        <v>4</v>
      </c>
      <c r="AE13" s="111" t="s">
        <v>138</v>
      </c>
      <c r="AF13" s="112" t="s">
        <v>190</v>
      </c>
      <c r="AG13" s="111" t="s">
        <v>139</v>
      </c>
      <c r="AH13" s="111">
        <v>5</v>
      </c>
      <c r="AI13" s="171">
        <f>COUNTIF(Table321[[#All],[Fifth]],"&lt;"&amp; AH13)-COUNTIF(Table321[[#All],[Fifth]],"&lt;"&amp;AD13)</f>
        <v>16</v>
      </c>
    </row>
    <row r="14" spans="1:52">
      <c r="B14" s="113">
        <v>5</v>
      </c>
      <c r="C14" s="111" t="s">
        <v>138</v>
      </c>
      <c r="D14" s="112" t="s">
        <v>190</v>
      </c>
      <c r="E14" s="111" t="s">
        <v>139</v>
      </c>
      <c r="F14" s="111">
        <v>6</v>
      </c>
      <c r="G14" s="171">
        <f>COUNTIF(Table321[[#All],[First]],"&lt;"&amp; F14)-COUNTIF(Table321[[#All],[First]],"&lt;"&amp;B14)</f>
        <v>29</v>
      </c>
      <c r="I14" s="113">
        <v>5</v>
      </c>
      <c r="J14" s="111" t="s">
        <v>138</v>
      </c>
      <c r="K14" s="112" t="s">
        <v>190</v>
      </c>
      <c r="L14" s="111" t="s">
        <v>139</v>
      </c>
      <c r="M14" s="111">
        <v>6</v>
      </c>
      <c r="N14" s="171">
        <f>COUNTIF(Table321[[#All],[Second]],"&lt;"&amp; M14)-COUNTIF(Table321[[#All],[Second]],"&lt;"&amp;I14)</f>
        <v>26</v>
      </c>
      <c r="P14" s="113">
        <v>5</v>
      </c>
      <c r="Q14" s="111" t="s">
        <v>138</v>
      </c>
      <c r="R14" s="112" t="s">
        <v>190</v>
      </c>
      <c r="S14" s="111" t="s">
        <v>139</v>
      </c>
      <c r="T14" s="111">
        <v>6</v>
      </c>
      <c r="U14" s="171">
        <f>COUNTIF(Table321[[#All],[Third]],"&lt;"&amp; T14)-COUNTIF(Table321[[#All],[Third]],"&lt;"&amp;P14)</f>
        <v>17</v>
      </c>
      <c r="W14" s="113">
        <v>5</v>
      </c>
      <c r="X14" s="111" t="s">
        <v>138</v>
      </c>
      <c r="Y14" s="112" t="s">
        <v>190</v>
      </c>
      <c r="Z14" s="111" t="s">
        <v>139</v>
      </c>
      <c r="AA14" s="111">
        <v>6</v>
      </c>
      <c r="AB14" s="171">
        <f>COUNTIF(Table321[[#All],[Fourth]],"&lt;"&amp; AA14)-COUNTIF(Table321[[#All],[Fourth]],"&lt;"&amp;W14)</f>
        <v>17</v>
      </c>
      <c r="AD14" s="113">
        <v>5</v>
      </c>
      <c r="AE14" s="111" t="s">
        <v>138</v>
      </c>
      <c r="AF14" s="112" t="s">
        <v>190</v>
      </c>
      <c r="AG14" s="111" t="s">
        <v>139</v>
      </c>
      <c r="AH14" s="111">
        <v>6</v>
      </c>
      <c r="AI14" s="171">
        <f>COUNTIF(Table321[[#All],[Fifth]],"&lt;"&amp; AH14)-COUNTIF(Table321[[#All],[Fifth]],"&lt;"&amp;AD14)</f>
        <v>17</v>
      </c>
    </row>
    <row r="15" spans="1:52">
      <c r="B15" s="113">
        <v>6</v>
      </c>
      <c r="C15" s="111" t="s">
        <v>138</v>
      </c>
      <c r="D15" s="112" t="s">
        <v>190</v>
      </c>
      <c r="E15" s="111" t="s">
        <v>139</v>
      </c>
      <c r="F15" s="111">
        <v>7</v>
      </c>
      <c r="G15" s="171">
        <f>COUNTIF(Table321[[#All],[First]],"&lt;"&amp; F15)-COUNTIF(Table321[[#All],[First]],"&lt;"&amp;B15)</f>
        <v>10</v>
      </c>
      <c r="I15" s="113">
        <v>6</v>
      </c>
      <c r="J15" s="111" t="s">
        <v>138</v>
      </c>
      <c r="K15" s="112" t="s">
        <v>190</v>
      </c>
      <c r="L15" s="111" t="s">
        <v>139</v>
      </c>
      <c r="M15" s="111">
        <v>7</v>
      </c>
      <c r="N15" s="171">
        <f>COUNTIF(Table321[[#All],[Second]],"&lt;"&amp; M15)-COUNTIF(Table321[[#All],[Second]],"&lt;"&amp;I15)</f>
        <v>15</v>
      </c>
      <c r="P15" s="113">
        <v>6</v>
      </c>
      <c r="Q15" s="111" t="s">
        <v>138</v>
      </c>
      <c r="R15" s="112" t="s">
        <v>190</v>
      </c>
      <c r="S15" s="111" t="s">
        <v>139</v>
      </c>
      <c r="T15" s="111">
        <v>7</v>
      </c>
      <c r="U15" s="171">
        <f>COUNTIF(Table321[[#All],[Third]],"&lt;"&amp; T15)-COUNTIF(Table321[[#All],[Third]],"&lt;"&amp;P15)</f>
        <v>12</v>
      </c>
      <c r="W15" s="113">
        <v>6</v>
      </c>
      <c r="X15" s="111" t="s">
        <v>138</v>
      </c>
      <c r="Y15" s="112" t="s">
        <v>190</v>
      </c>
      <c r="Z15" s="111" t="s">
        <v>139</v>
      </c>
      <c r="AA15" s="111">
        <v>7</v>
      </c>
      <c r="AB15" s="171">
        <f>COUNTIF(Table321[[#All],[Fourth]],"&lt;"&amp; AA15)-COUNTIF(Table321[[#All],[Fourth]],"&lt;"&amp;W15)</f>
        <v>26</v>
      </c>
      <c r="AD15" s="113">
        <v>6</v>
      </c>
      <c r="AE15" s="111" t="s">
        <v>138</v>
      </c>
      <c r="AF15" s="112" t="s">
        <v>190</v>
      </c>
      <c r="AG15" s="111" t="s">
        <v>139</v>
      </c>
      <c r="AH15" s="111">
        <v>7</v>
      </c>
      <c r="AI15" s="171">
        <f>COUNTIF(Table321[[#All],[Fifth]],"&lt;"&amp; AH15)-COUNTIF(Table321[[#All],[Fifth]],"&lt;"&amp;AD15)</f>
        <v>23</v>
      </c>
    </row>
    <row r="16" spans="1:52">
      <c r="B16" s="113">
        <v>7</v>
      </c>
      <c r="C16" s="111" t="s">
        <v>138</v>
      </c>
      <c r="D16" s="112" t="s">
        <v>190</v>
      </c>
      <c r="E16" s="111" t="s">
        <v>139</v>
      </c>
      <c r="F16" s="111">
        <v>8</v>
      </c>
      <c r="G16" s="171">
        <f>COUNTIF(Table321[[#All],[First]],"&lt;"&amp; F16)-COUNTIF(Table321[[#All],[First]],"&lt;"&amp;B16)</f>
        <v>12</v>
      </c>
      <c r="I16" s="113">
        <v>7</v>
      </c>
      <c r="J16" s="111" t="s">
        <v>138</v>
      </c>
      <c r="K16" s="112" t="s">
        <v>190</v>
      </c>
      <c r="L16" s="111" t="s">
        <v>139</v>
      </c>
      <c r="M16" s="111">
        <v>8</v>
      </c>
      <c r="N16" s="171">
        <f>COUNTIF(Table321[[#All],[Second]],"&lt;"&amp; M16)-COUNTIF(Table321[[#All],[Second]],"&lt;"&amp;I16)</f>
        <v>22</v>
      </c>
      <c r="P16" s="113">
        <v>7</v>
      </c>
      <c r="Q16" s="111" t="s">
        <v>138</v>
      </c>
      <c r="R16" s="112" t="s">
        <v>190</v>
      </c>
      <c r="S16" s="111" t="s">
        <v>139</v>
      </c>
      <c r="T16" s="111">
        <v>8</v>
      </c>
      <c r="U16" s="171">
        <f>COUNTIF(Table321[[#All],[Third]],"&lt;"&amp; T16)-COUNTIF(Table321[[#All],[Third]],"&lt;"&amp;P16)</f>
        <v>15</v>
      </c>
      <c r="W16" s="113">
        <v>7</v>
      </c>
      <c r="X16" s="111" t="s">
        <v>138</v>
      </c>
      <c r="Y16" s="112" t="s">
        <v>190</v>
      </c>
      <c r="Z16" s="111" t="s">
        <v>139</v>
      </c>
      <c r="AA16" s="111">
        <v>8</v>
      </c>
      <c r="AB16" s="171">
        <f>COUNTIF(Table321[[#All],[Fourth]],"&lt;"&amp; AA16)-COUNTIF(Table321[[#All],[Fourth]],"&lt;"&amp;W16)</f>
        <v>28</v>
      </c>
      <c r="AD16" s="113">
        <v>7</v>
      </c>
      <c r="AE16" s="111" t="s">
        <v>138</v>
      </c>
      <c r="AF16" s="112" t="s">
        <v>190</v>
      </c>
      <c r="AG16" s="111" t="s">
        <v>139</v>
      </c>
      <c r="AH16" s="111">
        <v>8</v>
      </c>
      <c r="AI16" s="171">
        <f>COUNTIF(Table321[[#All],[Fifth]],"&lt;"&amp; AH16)-COUNTIF(Table321[[#All],[Fifth]],"&lt;"&amp;AD16)</f>
        <v>15</v>
      </c>
    </row>
    <row r="17" spans="2:35">
      <c r="B17" s="113">
        <v>8</v>
      </c>
      <c r="C17" s="111" t="s">
        <v>138</v>
      </c>
      <c r="D17" s="112" t="s">
        <v>190</v>
      </c>
      <c r="E17" s="111" t="s">
        <v>139</v>
      </c>
      <c r="F17" s="111">
        <v>9</v>
      </c>
      <c r="G17" s="171">
        <f>COUNTIF(Table321[[#All],[First]],"&lt;"&amp; F17)-COUNTIF(Table321[[#All],[First]],"&lt;"&amp;B17)</f>
        <v>16</v>
      </c>
      <c r="I17" s="113">
        <v>8</v>
      </c>
      <c r="J17" s="111" t="s">
        <v>138</v>
      </c>
      <c r="K17" s="112" t="s">
        <v>190</v>
      </c>
      <c r="L17" s="111" t="s">
        <v>139</v>
      </c>
      <c r="M17" s="111">
        <v>9</v>
      </c>
      <c r="N17" s="171">
        <f>COUNTIF(Table321[[#All],[Second]],"&lt;"&amp; M17)-COUNTIF(Table321[[#All],[Second]],"&lt;"&amp;I17)</f>
        <v>22</v>
      </c>
      <c r="P17" s="113">
        <v>8</v>
      </c>
      <c r="Q17" s="111" t="s">
        <v>138</v>
      </c>
      <c r="R17" s="112" t="s">
        <v>190</v>
      </c>
      <c r="S17" s="111" t="s">
        <v>139</v>
      </c>
      <c r="T17" s="111">
        <v>9</v>
      </c>
      <c r="U17" s="171">
        <f>COUNTIF(Table321[[#All],[Third]],"&lt;"&amp; T17)-COUNTIF(Table321[[#All],[Third]],"&lt;"&amp;P17)</f>
        <v>21</v>
      </c>
      <c r="W17" s="113">
        <v>8</v>
      </c>
      <c r="X17" s="111" t="s">
        <v>138</v>
      </c>
      <c r="Y17" s="112" t="s">
        <v>190</v>
      </c>
      <c r="Z17" s="111" t="s">
        <v>139</v>
      </c>
      <c r="AA17" s="111">
        <v>9</v>
      </c>
      <c r="AB17" s="171">
        <f>COUNTIF(Table321[[#All],[Fourth]],"&lt;"&amp; AA17)-COUNTIF(Table321[[#All],[Fourth]],"&lt;"&amp;W17)</f>
        <v>15</v>
      </c>
      <c r="AD17" s="113">
        <v>8</v>
      </c>
      <c r="AE17" s="111" t="s">
        <v>138</v>
      </c>
      <c r="AF17" s="112" t="s">
        <v>190</v>
      </c>
      <c r="AG17" s="111" t="s">
        <v>139</v>
      </c>
      <c r="AH17" s="111">
        <v>9</v>
      </c>
      <c r="AI17" s="171">
        <f>COUNTIF(Table321[[#All],[Fifth]],"&lt;"&amp; AH17)-COUNTIF(Table321[[#All],[Fifth]],"&lt;"&amp;AD17)</f>
        <v>22</v>
      </c>
    </row>
    <row r="18" spans="2:35">
      <c r="B18" s="113">
        <v>9</v>
      </c>
      <c r="C18" s="111" t="s">
        <v>138</v>
      </c>
      <c r="D18" s="112" t="s">
        <v>190</v>
      </c>
      <c r="E18" s="111" t="s">
        <v>139</v>
      </c>
      <c r="F18" s="111">
        <v>10</v>
      </c>
      <c r="G18" s="171">
        <f>COUNTIF(Table321[[#All],[First]],"&lt;"&amp; F18)-COUNTIF(Table321[[#All],[First]],"&lt;"&amp;B18)</f>
        <v>4</v>
      </c>
      <c r="I18" s="113">
        <v>9</v>
      </c>
      <c r="J18" s="111" t="s">
        <v>138</v>
      </c>
      <c r="K18" s="112" t="s">
        <v>190</v>
      </c>
      <c r="L18" s="111" t="s">
        <v>139</v>
      </c>
      <c r="M18" s="111">
        <v>10</v>
      </c>
      <c r="N18" s="171">
        <f>COUNTIF(Table321[[#All],[Second]],"&lt;"&amp; M18)-COUNTIF(Table321[[#All],[Second]],"&lt;"&amp;I18)</f>
        <v>6</v>
      </c>
      <c r="P18" s="113">
        <v>9</v>
      </c>
      <c r="Q18" s="111" t="s">
        <v>138</v>
      </c>
      <c r="R18" s="112" t="s">
        <v>190</v>
      </c>
      <c r="S18" s="111" t="s">
        <v>139</v>
      </c>
      <c r="T18" s="111">
        <v>10</v>
      </c>
      <c r="U18" s="171">
        <f>COUNTIF(Table321[[#All],[Third]],"&lt;"&amp; T18)-COUNTIF(Table321[[#All],[Third]],"&lt;"&amp;P18)</f>
        <v>11</v>
      </c>
      <c r="W18" s="113">
        <v>9</v>
      </c>
      <c r="X18" s="111" t="s">
        <v>138</v>
      </c>
      <c r="Y18" s="112" t="s">
        <v>190</v>
      </c>
      <c r="Z18" s="111" t="s">
        <v>139</v>
      </c>
      <c r="AA18" s="111">
        <v>10</v>
      </c>
      <c r="AB18" s="171">
        <f>COUNTIF(Table321[[#All],[Fourth]],"&lt;"&amp; AA18)-COUNTIF(Table321[[#All],[Fourth]],"&lt;"&amp;W18)</f>
        <v>11</v>
      </c>
      <c r="AD18" s="113">
        <v>9</v>
      </c>
      <c r="AE18" s="111" t="s">
        <v>138</v>
      </c>
      <c r="AF18" s="112" t="s">
        <v>190</v>
      </c>
      <c r="AG18" s="111" t="s">
        <v>139</v>
      </c>
      <c r="AH18" s="111">
        <v>10</v>
      </c>
      <c r="AI18" s="171">
        <f>COUNTIF(Table321[[#All],[Fifth]],"&lt;"&amp; AH18)-COUNTIF(Table321[[#All],[Fifth]],"&lt;"&amp;AD18)</f>
        <v>6</v>
      </c>
    </row>
    <row r="19" spans="2:35">
      <c r="B19" s="113">
        <v>10</v>
      </c>
      <c r="C19" s="111" t="s">
        <v>138</v>
      </c>
      <c r="D19" s="112" t="s">
        <v>190</v>
      </c>
      <c r="E19" s="111" t="s">
        <v>139</v>
      </c>
      <c r="F19" s="111">
        <v>11</v>
      </c>
      <c r="G19" s="171">
        <f>COUNTIF(Table321[[#All],[First]],"&lt;"&amp; F19)-COUNTIF(Table321[[#All],[First]],"&lt;"&amp;B19)</f>
        <v>7</v>
      </c>
      <c r="I19" s="113">
        <v>10</v>
      </c>
      <c r="J19" s="111" t="s">
        <v>138</v>
      </c>
      <c r="K19" s="112" t="s">
        <v>190</v>
      </c>
      <c r="L19" s="111" t="s">
        <v>139</v>
      </c>
      <c r="M19" s="111">
        <v>11</v>
      </c>
      <c r="N19" s="171">
        <f>COUNTIF(Table321[[#All],[Second]],"&lt;"&amp; M19)-COUNTIF(Table321[[#All],[Second]],"&lt;"&amp;I19)</f>
        <v>23</v>
      </c>
      <c r="P19" s="113">
        <v>10</v>
      </c>
      <c r="Q19" s="111" t="s">
        <v>138</v>
      </c>
      <c r="R19" s="112" t="s">
        <v>190</v>
      </c>
      <c r="S19" s="111" t="s">
        <v>139</v>
      </c>
      <c r="T19" s="111">
        <v>11</v>
      </c>
      <c r="U19" s="171">
        <f>COUNTIF(Table321[[#All],[Third]],"&lt;"&amp; T19)-COUNTIF(Table321[[#All],[Third]],"&lt;"&amp;P19)</f>
        <v>19</v>
      </c>
      <c r="W19" s="113">
        <v>10</v>
      </c>
      <c r="X19" s="111" t="s">
        <v>138</v>
      </c>
      <c r="Y19" s="112" t="s">
        <v>190</v>
      </c>
      <c r="Z19" s="111" t="s">
        <v>139</v>
      </c>
      <c r="AA19" s="111">
        <v>11</v>
      </c>
      <c r="AB19" s="171">
        <f>COUNTIF(Table321[[#All],[Fourth]],"&lt;"&amp; AA19)-COUNTIF(Table321[[#All],[Fourth]],"&lt;"&amp;W19)</f>
        <v>18</v>
      </c>
      <c r="AD19" s="113">
        <v>10</v>
      </c>
      <c r="AE19" s="111" t="s">
        <v>138</v>
      </c>
      <c r="AF19" s="112" t="s">
        <v>190</v>
      </c>
      <c r="AG19" s="111" t="s">
        <v>139</v>
      </c>
      <c r="AH19" s="111">
        <v>11</v>
      </c>
      <c r="AI19" s="171">
        <f>COUNTIF(Table321[[#All],[Fifth]],"&lt;"&amp; AH19)-COUNTIF(Table321[[#All],[Fifth]],"&lt;"&amp;AD19)</f>
        <v>14</v>
      </c>
    </row>
    <row r="20" spans="2:35">
      <c r="B20" s="113">
        <v>11</v>
      </c>
      <c r="C20" s="111" t="s">
        <v>138</v>
      </c>
      <c r="D20" s="112" t="s">
        <v>190</v>
      </c>
      <c r="E20" s="111" t="s">
        <v>139</v>
      </c>
      <c r="F20" s="111">
        <v>12</v>
      </c>
      <c r="G20" s="171">
        <f>COUNTIF(Table321[[#All],[First]],"&lt;"&amp; F20)-COUNTIF(Table321[[#All],[First]],"&lt;"&amp;B20)</f>
        <v>3</v>
      </c>
      <c r="I20" s="113">
        <v>11</v>
      </c>
      <c r="J20" s="111" t="s">
        <v>138</v>
      </c>
      <c r="K20" s="112" t="s">
        <v>190</v>
      </c>
      <c r="L20" s="111" t="s">
        <v>139</v>
      </c>
      <c r="M20" s="111">
        <v>12</v>
      </c>
      <c r="N20" s="171">
        <f>COUNTIF(Table321[[#All],[Second]],"&lt;"&amp; M20)-COUNTIF(Table321[[#All],[Second]],"&lt;"&amp;I20)</f>
        <v>2</v>
      </c>
      <c r="P20" s="113">
        <v>11</v>
      </c>
      <c r="Q20" s="111" t="s">
        <v>138</v>
      </c>
      <c r="R20" s="112" t="s">
        <v>190</v>
      </c>
      <c r="S20" s="111" t="s">
        <v>139</v>
      </c>
      <c r="T20" s="111">
        <v>12</v>
      </c>
      <c r="U20" s="171">
        <f>COUNTIF(Table321[[#All],[Third]],"&lt;"&amp; T20)-COUNTIF(Table321[[#All],[Third]],"&lt;"&amp;P20)</f>
        <v>7</v>
      </c>
      <c r="W20" s="113">
        <v>11</v>
      </c>
      <c r="X20" s="111" t="s">
        <v>138</v>
      </c>
      <c r="Y20" s="112" t="s">
        <v>190</v>
      </c>
      <c r="Z20" s="111" t="s">
        <v>139</v>
      </c>
      <c r="AA20" s="111">
        <v>12</v>
      </c>
      <c r="AB20" s="171">
        <f>COUNTIF(Table321[[#All],[Fourth]],"&lt;"&amp; AA20)-COUNTIF(Table321[[#All],[Fourth]],"&lt;"&amp;W20)</f>
        <v>4</v>
      </c>
      <c r="AD20" s="113">
        <v>11</v>
      </c>
      <c r="AE20" s="111" t="s">
        <v>138</v>
      </c>
      <c r="AF20" s="112" t="s">
        <v>190</v>
      </c>
      <c r="AG20" s="111" t="s">
        <v>139</v>
      </c>
      <c r="AH20" s="111">
        <v>12</v>
      </c>
      <c r="AI20" s="171">
        <f>COUNTIF(Table321[[#All],[Fifth]],"&lt;"&amp; AH20)-COUNTIF(Table321[[#All],[Fifth]],"&lt;"&amp;AD20)</f>
        <v>7</v>
      </c>
    </row>
    <row r="21" spans="2:35">
      <c r="B21" s="113">
        <v>12</v>
      </c>
      <c r="C21" s="111" t="s">
        <v>138</v>
      </c>
      <c r="D21" s="112" t="s">
        <v>190</v>
      </c>
      <c r="E21" s="111" t="s">
        <v>139</v>
      </c>
      <c r="F21" s="111">
        <v>13</v>
      </c>
      <c r="G21" s="171">
        <f>COUNTIF(Table321[[#All],[First]],"&lt;"&amp; F21)-COUNTIF(Table321[[#All],[First]],"&lt;"&amp;B21)</f>
        <v>9</v>
      </c>
      <c r="I21" s="113">
        <v>12</v>
      </c>
      <c r="J21" s="111" t="s">
        <v>138</v>
      </c>
      <c r="K21" s="112" t="s">
        <v>190</v>
      </c>
      <c r="L21" s="111" t="s">
        <v>139</v>
      </c>
      <c r="M21" s="111">
        <v>13</v>
      </c>
      <c r="N21" s="171">
        <f>COUNTIF(Table321[[#All],[Second]],"&lt;"&amp; M21)-COUNTIF(Table321[[#All],[Second]],"&lt;"&amp;I21)</f>
        <v>12</v>
      </c>
      <c r="P21" s="113">
        <v>12</v>
      </c>
      <c r="Q21" s="111" t="s">
        <v>138</v>
      </c>
      <c r="R21" s="112" t="s">
        <v>190</v>
      </c>
      <c r="S21" s="111" t="s">
        <v>139</v>
      </c>
      <c r="T21" s="111">
        <v>13</v>
      </c>
      <c r="U21" s="171">
        <f>COUNTIF(Table321[[#All],[Third]],"&lt;"&amp; T21)-COUNTIF(Table321[[#All],[Third]],"&lt;"&amp;P21)</f>
        <v>14</v>
      </c>
      <c r="W21" s="113">
        <v>12</v>
      </c>
      <c r="X21" s="111" t="s">
        <v>138</v>
      </c>
      <c r="Y21" s="112" t="s">
        <v>190</v>
      </c>
      <c r="Z21" s="111" t="s">
        <v>139</v>
      </c>
      <c r="AA21" s="111">
        <v>13</v>
      </c>
      <c r="AB21" s="171">
        <f>COUNTIF(Table321[[#All],[Fourth]],"&lt;"&amp; AA21)-COUNTIF(Table321[[#All],[Fourth]],"&lt;"&amp;W21)</f>
        <v>16</v>
      </c>
      <c r="AD21" s="113">
        <v>12</v>
      </c>
      <c r="AE21" s="111" t="s">
        <v>138</v>
      </c>
      <c r="AF21" s="112" t="s">
        <v>190</v>
      </c>
      <c r="AG21" s="111" t="s">
        <v>139</v>
      </c>
      <c r="AH21" s="111">
        <v>13</v>
      </c>
      <c r="AI21" s="171">
        <f>COUNTIF(Table321[[#All],[Fifth]],"&lt;"&amp; AH21)-COUNTIF(Table321[[#All],[Fifth]],"&lt;"&amp;AD21)</f>
        <v>21</v>
      </c>
    </row>
    <row r="22" spans="2:35">
      <c r="B22" s="113">
        <v>13</v>
      </c>
      <c r="C22" s="111" t="s">
        <v>138</v>
      </c>
      <c r="D22" s="112" t="s">
        <v>190</v>
      </c>
      <c r="E22" s="111" t="s">
        <v>139</v>
      </c>
      <c r="F22" s="111">
        <v>14</v>
      </c>
      <c r="G22" s="171">
        <f>COUNTIF(Table321[[#All],[First]],"&lt;"&amp; F22)-COUNTIF(Table321[[#All],[First]],"&lt;"&amp;B22)</f>
        <v>0</v>
      </c>
      <c r="I22" s="113">
        <v>13</v>
      </c>
      <c r="J22" s="111" t="s">
        <v>138</v>
      </c>
      <c r="K22" s="112" t="s">
        <v>190</v>
      </c>
      <c r="L22" s="111" t="s">
        <v>139</v>
      </c>
      <c r="M22" s="111">
        <v>14</v>
      </c>
      <c r="N22" s="171">
        <f>COUNTIF(Table321[[#All],[Second]],"&lt;"&amp; M22)-COUNTIF(Table321[[#All],[Second]],"&lt;"&amp;I22)</f>
        <v>0</v>
      </c>
      <c r="P22" s="113">
        <v>13</v>
      </c>
      <c r="Q22" s="111" t="s">
        <v>138</v>
      </c>
      <c r="R22" s="112" t="s">
        <v>190</v>
      </c>
      <c r="S22" s="111" t="s">
        <v>139</v>
      </c>
      <c r="T22" s="111">
        <v>14</v>
      </c>
      <c r="U22" s="171">
        <f>COUNTIF(Table321[[#All],[Third]],"&lt;"&amp; T22)-COUNTIF(Table321[[#All],[Third]],"&lt;"&amp;P22)</f>
        <v>0</v>
      </c>
      <c r="W22" s="113">
        <v>13</v>
      </c>
      <c r="X22" s="111" t="s">
        <v>138</v>
      </c>
      <c r="Y22" s="112" t="s">
        <v>190</v>
      </c>
      <c r="Z22" s="111" t="s">
        <v>139</v>
      </c>
      <c r="AA22" s="111">
        <v>14</v>
      </c>
      <c r="AB22" s="171">
        <f>COUNTIF(Table321[[#All],[Fourth]],"&lt;"&amp; AA22)-COUNTIF(Table321[[#All],[Fourth]],"&lt;"&amp;W22)</f>
        <v>0</v>
      </c>
      <c r="AD22" s="113">
        <v>13</v>
      </c>
      <c r="AE22" s="111" t="s">
        <v>138</v>
      </c>
      <c r="AF22" s="112" t="s">
        <v>190</v>
      </c>
      <c r="AG22" s="111" t="s">
        <v>139</v>
      </c>
      <c r="AH22" s="111">
        <v>14</v>
      </c>
      <c r="AI22" s="171">
        <f>COUNTIF(Table321[[#All],[Fifth]],"&lt;"&amp; AH22)-COUNTIF(Table321[[#All],[Fifth]],"&lt;"&amp;AD22)</f>
        <v>0</v>
      </c>
    </row>
    <row r="23" spans="2:35">
      <c r="B23" s="113">
        <v>14</v>
      </c>
      <c r="C23" s="111" t="s">
        <v>138</v>
      </c>
      <c r="D23" s="112" t="s">
        <v>190</v>
      </c>
      <c r="E23" s="111" t="s">
        <v>139</v>
      </c>
      <c r="F23" s="111">
        <v>15</v>
      </c>
      <c r="G23" s="171">
        <f>COUNTIF(Table321[[#All],[First]],"&lt;"&amp; F23)-COUNTIF(Table321[[#All],[First]],"&lt;"&amp;B23)</f>
        <v>7</v>
      </c>
      <c r="I23" s="113">
        <v>14</v>
      </c>
      <c r="J23" s="111" t="s">
        <v>138</v>
      </c>
      <c r="K23" s="112" t="s">
        <v>190</v>
      </c>
      <c r="L23" s="111" t="s">
        <v>139</v>
      </c>
      <c r="M23" s="111">
        <v>15</v>
      </c>
      <c r="N23" s="171">
        <f>COUNTIF(Table321[[#All],[Second]],"&lt;"&amp; M23)-COUNTIF(Table321[[#All],[Second]],"&lt;"&amp;I23)</f>
        <v>11</v>
      </c>
      <c r="P23" s="113">
        <v>14</v>
      </c>
      <c r="Q23" s="111" t="s">
        <v>138</v>
      </c>
      <c r="R23" s="112" t="s">
        <v>190</v>
      </c>
      <c r="S23" s="111" t="s">
        <v>139</v>
      </c>
      <c r="T23" s="111">
        <v>15</v>
      </c>
      <c r="U23" s="171">
        <f>COUNTIF(Table321[[#All],[Third]],"&lt;"&amp; T23)-COUNTIF(Table321[[#All],[Third]],"&lt;"&amp;P23)</f>
        <v>8</v>
      </c>
      <c r="W23" s="113">
        <v>14</v>
      </c>
      <c r="X23" s="111" t="s">
        <v>138</v>
      </c>
      <c r="Y23" s="112" t="s">
        <v>190</v>
      </c>
      <c r="Z23" s="111" t="s">
        <v>139</v>
      </c>
      <c r="AA23" s="111">
        <v>15</v>
      </c>
      <c r="AB23" s="171">
        <f>COUNTIF(Table321[[#All],[Fourth]],"&lt;"&amp; AA23)-COUNTIF(Table321[[#All],[Fourth]],"&lt;"&amp;W23)</f>
        <v>22</v>
      </c>
      <c r="AD23" s="113">
        <v>14</v>
      </c>
      <c r="AE23" s="111" t="s">
        <v>138</v>
      </c>
      <c r="AF23" s="112" t="s">
        <v>190</v>
      </c>
      <c r="AG23" s="111" t="s">
        <v>139</v>
      </c>
      <c r="AH23" s="111">
        <v>15</v>
      </c>
      <c r="AI23" s="171">
        <f>COUNTIF(Table321[[#All],[Fifth]],"&lt;"&amp; AH23)-COUNTIF(Table321[[#All],[Fifth]],"&lt;"&amp;AD23)</f>
        <v>18</v>
      </c>
    </row>
    <row r="24" spans="2:35">
      <c r="B24" s="113">
        <v>15</v>
      </c>
      <c r="C24" s="111" t="s">
        <v>138</v>
      </c>
      <c r="D24" s="112" t="s">
        <v>190</v>
      </c>
      <c r="E24" s="111" t="s">
        <v>139</v>
      </c>
      <c r="F24" s="111">
        <v>16</v>
      </c>
      <c r="G24" s="171">
        <f>COUNTIF(Table321[[#All],[First]],"&lt;"&amp; F24)-COUNTIF(Table321[[#All],[First]],"&lt;"&amp;B24)</f>
        <v>0</v>
      </c>
      <c r="I24" s="113">
        <v>15</v>
      </c>
      <c r="J24" s="111" t="s">
        <v>138</v>
      </c>
      <c r="K24" s="112" t="s">
        <v>190</v>
      </c>
      <c r="L24" s="111" t="s">
        <v>139</v>
      </c>
      <c r="M24" s="111">
        <v>16</v>
      </c>
      <c r="N24" s="171">
        <f>COUNTIF(Table321[[#All],[Second]],"&lt;"&amp; M24)-COUNTIF(Table321[[#All],[Second]],"&lt;"&amp;I24)</f>
        <v>0</v>
      </c>
      <c r="P24" s="113">
        <v>15</v>
      </c>
      <c r="Q24" s="111" t="s">
        <v>138</v>
      </c>
      <c r="R24" s="112" t="s">
        <v>190</v>
      </c>
      <c r="S24" s="111" t="s">
        <v>139</v>
      </c>
      <c r="T24" s="111">
        <v>16</v>
      </c>
      <c r="U24" s="171">
        <f>COUNTIF(Table321[[#All],[Third]],"&lt;"&amp; T24)-COUNTIF(Table321[[#All],[Third]],"&lt;"&amp;P24)</f>
        <v>0</v>
      </c>
      <c r="W24" s="113">
        <v>15</v>
      </c>
      <c r="X24" s="111" t="s">
        <v>138</v>
      </c>
      <c r="Y24" s="112" t="s">
        <v>190</v>
      </c>
      <c r="Z24" s="111" t="s">
        <v>139</v>
      </c>
      <c r="AA24" s="111">
        <v>16</v>
      </c>
      <c r="AB24" s="171">
        <f>COUNTIF(Table321[[#All],[Fourth]],"&lt;"&amp; AA24)-COUNTIF(Table321[[#All],[Fourth]],"&lt;"&amp;W24)</f>
        <v>1</v>
      </c>
      <c r="AD24" s="113">
        <v>15</v>
      </c>
      <c r="AE24" s="111" t="s">
        <v>138</v>
      </c>
      <c r="AF24" s="112" t="s">
        <v>190</v>
      </c>
      <c r="AG24" s="111" t="s">
        <v>139</v>
      </c>
      <c r="AH24" s="111">
        <v>16</v>
      </c>
      <c r="AI24" s="171">
        <f>COUNTIF(Table321[[#All],[Fifth]],"&lt;"&amp; AH24)-COUNTIF(Table321[[#All],[Fifth]],"&lt;"&amp;AD24)</f>
        <v>0</v>
      </c>
    </row>
    <row r="25" spans="2:35">
      <c r="B25" s="113">
        <v>16</v>
      </c>
      <c r="C25" s="111" t="s">
        <v>138</v>
      </c>
      <c r="D25" s="112" t="s">
        <v>190</v>
      </c>
      <c r="E25" s="111" t="s">
        <v>139</v>
      </c>
      <c r="F25" s="111">
        <v>17</v>
      </c>
      <c r="G25" s="171">
        <f>COUNTIF(Table321[[#All],[First]],"&lt;"&amp; F25)-COUNTIF(Table321[[#All],[First]],"&lt;"&amp;B25)</f>
        <v>10</v>
      </c>
      <c r="I25" s="113">
        <v>16</v>
      </c>
      <c r="J25" s="111" t="s">
        <v>138</v>
      </c>
      <c r="K25" s="112" t="s">
        <v>190</v>
      </c>
      <c r="L25" s="111" t="s">
        <v>139</v>
      </c>
      <c r="M25" s="111">
        <v>17</v>
      </c>
      <c r="N25" s="171">
        <f>COUNTIF(Table321[[#All],[Second]],"&lt;"&amp; M25)-COUNTIF(Table321[[#All],[Second]],"&lt;"&amp;I25)</f>
        <v>6</v>
      </c>
      <c r="P25" s="113">
        <v>16</v>
      </c>
      <c r="Q25" s="111" t="s">
        <v>138</v>
      </c>
      <c r="R25" s="112" t="s">
        <v>190</v>
      </c>
      <c r="S25" s="111" t="s">
        <v>139</v>
      </c>
      <c r="T25" s="111">
        <v>17</v>
      </c>
      <c r="U25" s="171">
        <f>COUNTIF(Table321[[#All],[Third]],"&lt;"&amp; T25)-COUNTIF(Table321[[#All],[Third]],"&lt;"&amp;P25)</f>
        <v>12</v>
      </c>
      <c r="W25" s="113">
        <v>16</v>
      </c>
      <c r="X25" s="111" t="s">
        <v>138</v>
      </c>
      <c r="Y25" s="112" t="s">
        <v>190</v>
      </c>
      <c r="Z25" s="111" t="s">
        <v>139</v>
      </c>
      <c r="AA25" s="111">
        <v>17</v>
      </c>
      <c r="AB25" s="171">
        <f>COUNTIF(Table321[[#All],[Fourth]],"&lt;"&amp; AA25)-COUNTIF(Table321[[#All],[Fourth]],"&lt;"&amp;W25)</f>
        <v>15</v>
      </c>
      <c r="AD25" s="113">
        <v>16</v>
      </c>
      <c r="AE25" s="111" t="s">
        <v>138</v>
      </c>
      <c r="AF25" s="112" t="s">
        <v>190</v>
      </c>
      <c r="AG25" s="111" t="s">
        <v>139</v>
      </c>
      <c r="AH25" s="111">
        <v>17</v>
      </c>
      <c r="AI25" s="171">
        <f>COUNTIF(Table321[[#All],[Fifth]],"&lt;"&amp; AH25)-COUNTIF(Table321[[#All],[Fifth]],"&lt;"&amp;AD25)</f>
        <v>20</v>
      </c>
    </row>
    <row r="26" spans="2:35">
      <c r="B26" s="113">
        <v>17</v>
      </c>
      <c r="C26" s="111" t="s">
        <v>138</v>
      </c>
      <c r="D26" s="112" t="s">
        <v>190</v>
      </c>
      <c r="E26" s="111" t="s">
        <v>139</v>
      </c>
      <c r="F26" s="111">
        <v>18</v>
      </c>
      <c r="G26" s="171">
        <f>COUNTIF(Table321[[#All],[First]],"&lt;"&amp; F26)-COUNTIF(Table321[[#All],[First]],"&lt;"&amp;B26)</f>
        <v>0</v>
      </c>
      <c r="I26" s="113">
        <v>17</v>
      </c>
      <c r="J26" s="111" t="s">
        <v>138</v>
      </c>
      <c r="K26" s="112" t="s">
        <v>190</v>
      </c>
      <c r="L26" s="111" t="s">
        <v>139</v>
      </c>
      <c r="M26" s="111">
        <v>18</v>
      </c>
      <c r="N26" s="171">
        <f>COUNTIF(Table321[[#All],[Second]],"&lt;"&amp; M26)-COUNTIF(Table321[[#All],[Second]],"&lt;"&amp;I26)</f>
        <v>0</v>
      </c>
      <c r="P26" s="113">
        <v>17</v>
      </c>
      <c r="Q26" s="111" t="s">
        <v>138</v>
      </c>
      <c r="R26" s="112" t="s">
        <v>190</v>
      </c>
      <c r="S26" s="111" t="s">
        <v>139</v>
      </c>
      <c r="T26" s="111">
        <v>18</v>
      </c>
      <c r="U26" s="171">
        <f>COUNTIF(Table321[[#All],[Third]],"&lt;"&amp; T26)-COUNTIF(Table321[[#All],[Third]],"&lt;"&amp;P26)</f>
        <v>0</v>
      </c>
      <c r="W26" s="113">
        <v>17</v>
      </c>
      <c r="X26" s="111" t="s">
        <v>138</v>
      </c>
      <c r="Y26" s="112" t="s">
        <v>190</v>
      </c>
      <c r="Z26" s="111" t="s">
        <v>139</v>
      </c>
      <c r="AA26" s="111">
        <v>18</v>
      </c>
      <c r="AB26" s="171">
        <f>COUNTIF(Table321[[#All],[Fourth]],"&lt;"&amp; AA26)-COUNTIF(Table321[[#All],[Fourth]],"&lt;"&amp;W26)</f>
        <v>1</v>
      </c>
      <c r="AD26" s="113">
        <v>17</v>
      </c>
      <c r="AE26" s="111" t="s">
        <v>138</v>
      </c>
      <c r="AF26" s="112" t="s">
        <v>190</v>
      </c>
      <c r="AG26" s="111" t="s">
        <v>139</v>
      </c>
      <c r="AH26" s="111">
        <v>18</v>
      </c>
      <c r="AI26" s="171">
        <f>COUNTIF(Table321[[#All],[Fifth]],"&lt;"&amp; AH26)-COUNTIF(Table321[[#All],[Fifth]],"&lt;"&amp;AD26)</f>
        <v>0</v>
      </c>
    </row>
    <row r="27" spans="2:35">
      <c r="B27" s="113">
        <v>18</v>
      </c>
      <c r="C27" s="111" t="s">
        <v>138</v>
      </c>
      <c r="D27" s="112" t="s">
        <v>190</v>
      </c>
      <c r="E27" s="111" t="s">
        <v>139</v>
      </c>
      <c r="F27" s="111">
        <v>19</v>
      </c>
      <c r="G27" s="171">
        <f>COUNTIF(Table321[[#All],[First]],"&lt;"&amp; F27)-COUNTIF(Table321[[#All],[First]],"&lt;"&amp;B27)</f>
        <v>0</v>
      </c>
      <c r="I27" s="113">
        <v>18</v>
      </c>
      <c r="J27" s="111" t="s">
        <v>138</v>
      </c>
      <c r="K27" s="112" t="s">
        <v>190</v>
      </c>
      <c r="L27" s="111" t="s">
        <v>139</v>
      </c>
      <c r="M27" s="111">
        <v>19</v>
      </c>
      <c r="N27" s="171">
        <f>COUNTIF(Table321[[#All],[Second]],"&lt;"&amp; M27)-COUNTIF(Table321[[#All],[Second]],"&lt;"&amp;I27)</f>
        <v>2</v>
      </c>
      <c r="P27" s="113">
        <v>18</v>
      </c>
      <c r="Q27" s="111" t="s">
        <v>138</v>
      </c>
      <c r="R27" s="112" t="s">
        <v>190</v>
      </c>
      <c r="S27" s="111" t="s">
        <v>139</v>
      </c>
      <c r="T27" s="111">
        <v>19</v>
      </c>
      <c r="U27" s="171">
        <f>COUNTIF(Table321[[#All],[Third]],"&lt;"&amp; T27)-COUNTIF(Table321[[#All],[Third]],"&lt;"&amp;P27)</f>
        <v>2</v>
      </c>
      <c r="W27" s="113">
        <v>18</v>
      </c>
      <c r="X27" s="111" t="s">
        <v>138</v>
      </c>
      <c r="Y27" s="112" t="s">
        <v>190</v>
      </c>
      <c r="Z27" s="111" t="s">
        <v>139</v>
      </c>
      <c r="AA27" s="111">
        <v>19</v>
      </c>
      <c r="AB27" s="171">
        <f>COUNTIF(Table321[[#All],[Fourth]],"&lt;"&amp; AA27)-COUNTIF(Table321[[#All],[Fourth]],"&lt;"&amp;W27)</f>
        <v>0</v>
      </c>
      <c r="AD27" s="113">
        <v>18</v>
      </c>
      <c r="AE27" s="111" t="s">
        <v>138</v>
      </c>
      <c r="AF27" s="112" t="s">
        <v>190</v>
      </c>
      <c r="AG27" s="111" t="s">
        <v>139</v>
      </c>
      <c r="AH27" s="111">
        <v>19</v>
      </c>
      <c r="AI27" s="171">
        <f>COUNTIF(Table321[[#All],[Fifth]],"&lt;"&amp; AH27)-COUNTIF(Table321[[#All],[Fifth]],"&lt;"&amp;AD27)</f>
        <v>1</v>
      </c>
    </row>
    <row r="28" spans="2:35">
      <c r="B28" s="113">
        <v>19</v>
      </c>
      <c r="C28" s="111" t="s">
        <v>138</v>
      </c>
      <c r="D28" s="112" t="s">
        <v>190</v>
      </c>
      <c r="E28" s="111" t="s">
        <v>139</v>
      </c>
      <c r="F28" s="111">
        <v>20</v>
      </c>
      <c r="G28" s="171">
        <f>COUNTIF(Table321[[#All],[First]],"&lt;"&amp; F28)-COUNTIF(Table321[[#All],[First]],"&lt;"&amp;B28)</f>
        <v>0</v>
      </c>
      <c r="I28" s="113">
        <v>19</v>
      </c>
      <c r="J28" s="111" t="s">
        <v>138</v>
      </c>
      <c r="K28" s="112" t="s">
        <v>190</v>
      </c>
      <c r="L28" s="111" t="s">
        <v>139</v>
      </c>
      <c r="M28" s="111">
        <v>20</v>
      </c>
      <c r="N28" s="171">
        <f>COUNTIF(Table321[[#All],[Second]],"&lt;"&amp; M28)-COUNTIF(Table321[[#All],[Second]],"&lt;"&amp;I28)</f>
        <v>0</v>
      </c>
      <c r="P28" s="113">
        <v>19</v>
      </c>
      <c r="Q28" s="111" t="s">
        <v>138</v>
      </c>
      <c r="R28" s="112" t="s">
        <v>190</v>
      </c>
      <c r="S28" s="111" t="s">
        <v>139</v>
      </c>
      <c r="T28" s="111">
        <v>20</v>
      </c>
      <c r="U28" s="171">
        <f>COUNTIF(Table321[[#All],[Third]],"&lt;"&amp; T28)-COUNTIF(Table321[[#All],[Third]],"&lt;"&amp;P28)</f>
        <v>1</v>
      </c>
      <c r="W28" s="113">
        <v>19</v>
      </c>
      <c r="X28" s="111" t="s">
        <v>138</v>
      </c>
      <c r="Y28" s="112" t="s">
        <v>190</v>
      </c>
      <c r="Z28" s="111" t="s">
        <v>139</v>
      </c>
      <c r="AA28" s="111">
        <v>20</v>
      </c>
      <c r="AB28" s="171">
        <f>COUNTIF(Table321[[#All],[Fourth]],"&lt;"&amp; AA28)-COUNTIF(Table321[[#All],[Fourth]],"&lt;"&amp;W28)</f>
        <v>0</v>
      </c>
      <c r="AD28" s="113">
        <v>19</v>
      </c>
      <c r="AE28" s="111" t="s">
        <v>138</v>
      </c>
      <c r="AF28" s="112" t="s">
        <v>190</v>
      </c>
      <c r="AG28" s="111" t="s">
        <v>139</v>
      </c>
      <c r="AH28" s="111">
        <v>20</v>
      </c>
      <c r="AI28" s="171">
        <f>COUNTIF(Table321[[#All],[Fifth]],"&lt;"&amp; AH28)-COUNTIF(Table321[[#All],[Fifth]],"&lt;"&amp;AD28)</f>
        <v>0</v>
      </c>
    </row>
    <row r="29" spans="2:35">
      <c r="B29" s="113">
        <v>20</v>
      </c>
      <c r="C29" s="111" t="s">
        <v>138</v>
      </c>
      <c r="D29" s="112" t="s">
        <v>190</v>
      </c>
      <c r="E29" s="111" t="s">
        <v>139</v>
      </c>
      <c r="F29" s="111">
        <v>21</v>
      </c>
      <c r="G29" s="171">
        <f>COUNTIF(Table321[[#All],[First]],"&lt;"&amp; F29)-COUNTIF(Table321[[#All],[First]],"&lt;"&amp;B29)</f>
        <v>5</v>
      </c>
      <c r="I29" s="113">
        <v>20</v>
      </c>
      <c r="J29" s="111" t="s">
        <v>138</v>
      </c>
      <c r="K29" s="112" t="s">
        <v>190</v>
      </c>
      <c r="L29" s="111" t="s">
        <v>139</v>
      </c>
      <c r="M29" s="111">
        <v>21</v>
      </c>
      <c r="N29" s="171">
        <f>COUNTIF(Table321[[#All],[Second]],"&lt;"&amp; M29)-COUNTIF(Table321[[#All],[Second]],"&lt;"&amp;I29)</f>
        <v>8</v>
      </c>
      <c r="P29" s="113">
        <v>20</v>
      </c>
      <c r="Q29" s="111" t="s">
        <v>138</v>
      </c>
      <c r="R29" s="112" t="s">
        <v>190</v>
      </c>
      <c r="S29" s="111" t="s">
        <v>139</v>
      </c>
      <c r="T29" s="111">
        <v>21</v>
      </c>
      <c r="U29" s="171">
        <f>COUNTIF(Table321[[#All],[Third]],"&lt;"&amp; T29)-COUNTIF(Table321[[#All],[Third]],"&lt;"&amp;P29)</f>
        <v>15</v>
      </c>
      <c r="W29" s="113">
        <v>20</v>
      </c>
      <c r="X29" s="111" t="s">
        <v>138</v>
      </c>
      <c r="Y29" s="112" t="s">
        <v>190</v>
      </c>
      <c r="Z29" s="111" t="s">
        <v>139</v>
      </c>
      <c r="AA29" s="111">
        <v>21</v>
      </c>
      <c r="AB29" s="171">
        <f>COUNTIF(Table321[[#All],[Fourth]],"&lt;"&amp; AA29)-COUNTIF(Table321[[#All],[Fourth]],"&lt;"&amp;W29)</f>
        <v>8</v>
      </c>
      <c r="AD29" s="113">
        <v>20</v>
      </c>
      <c r="AE29" s="111" t="s">
        <v>138</v>
      </c>
      <c r="AF29" s="112" t="s">
        <v>190</v>
      </c>
      <c r="AG29" s="111" t="s">
        <v>139</v>
      </c>
      <c r="AH29" s="111">
        <v>21</v>
      </c>
      <c r="AI29" s="171">
        <f>COUNTIF(Table321[[#All],[Fifth]],"&lt;"&amp; AH29)-COUNTIF(Table321[[#All],[Fifth]],"&lt;"&amp;AD29)</f>
        <v>13</v>
      </c>
    </row>
    <row r="30" spans="2:35">
      <c r="B30" s="113">
        <v>21</v>
      </c>
      <c r="C30" s="111" t="s">
        <v>138</v>
      </c>
      <c r="D30" s="112" t="s">
        <v>190</v>
      </c>
      <c r="E30" s="111" t="s">
        <v>139</v>
      </c>
      <c r="F30" s="111">
        <v>22</v>
      </c>
      <c r="G30" s="171">
        <f>COUNTIF(Table321[[#All],[First]],"&lt;"&amp; F30)-COUNTIF(Table321[[#All],[First]],"&lt;"&amp;B30)</f>
        <v>0</v>
      </c>
      <c r="I30" s="113">
        <v>21</v>
      </c>
      <c r="J30" s="111" t="s">
        <v>138</v>
      </c>
      <c r="K30" s="112" t="s">
        <v>190</v>
      </c>
      <c r="L30" s="111" t="s">
        <v>139</v>
      </c>
      <c r="M30" s="111">
        <v>22</v>
      </c>
      <c r="N30" s="171">
        <f>COUNTIF(Table321[[#All],[Second]],"&lt;"&amp; M30)-COUNTIF(Table321[[#All],[Second]],"&lt;"&amp;I30)</f>
        <v>0</v>
      </c>
      <c r="P30" s="113">
        <v>21</v>
      </c>
      <c r="Q30" s="111" t="s">
        <v>138</v>
      </c>
      <c r="R30" s="112" t="s">
        <v>190</v>
      </c>
      <c r="S30" s="111" t="s">
        <v>139</v>
      </c>
      <c r="T30" s="111">
        <v>22</v>
      </c>
      <c r="U30" s="171">
        <f>COUNTIF(Table321[[#All],[Third]],"&lt;"&amp; T30)-COUNTIF(Table321[[#All],[Third]],"&lt;"&amp;P30)</f>
        <v>0</v>
      </c>
      <c r="W30" s="113">
        <v>21</v>
      </c>
      <c r="X30" s="111" t="s">
        <v>138</v>
      </c>
      <c r="Y30" s="112" t="s">
        <v>190</v>
      </c>
      <c r="Z30" s="111" t="s">
        <v>139</v>
      </c>
      <c r="AA30" s="111">
        <v>22</v>
      </c>
      <c r="AB30" s="171">
        <f>COUNTIF(Table321[[#All],[Fourth]],"&lt;"&amp; AA30)-COUNTIF(Table321[[#All],[Fourth]],"&lt;"&amp;W30)</f>
        <v>0</v>
      </c>
      <c r="AD30" s="113">
        <v>21</v>
      </c>
      <c r="AE30" s="111" t="s">
        <v>138</v>
      </c>
      <c r="AF30" s="112" t="s">
        <v>190</v>
      </c>
      <c r="AG30" s="111" t="s">
        <v>139</v>
      </c>
      <c r="AH30" s="111">
        <v>22</v>
      </c>
      <c r="AI30" s="171">
        <f>COUNTIF(Table321[[#All],[Fifth]],"&lt;"&amp; AH30)-COUNTIF(Table321[[#All],[Fifth]],"&lt;"&amp;AD30)</f>
        <v>0</v>
      </c>
    </row>
    <row r="31" spans="2:35">
      <c r="B31" s="113">
        <v>22</v>
      </c>
      <c r="C31" s="111" t="s">
        <v>138</v>
      </c>
      <c r="D31" s="112" t="s">
        <v>190</v>
      </c>
      <c r="E31" s="111" t="s">
        <v>139</v>
      </c>
      <c r="F31" s="111">
        <v>23</v>
      </c>
      <c r="G31" s="171">
        <f>COUNTIF(Table321[[#All],[First]],"&lt;"&amp; F31)-COUNTIF(Table321[[#All],[First]],"&lt;"&amp;B31)</f>
        <v>2</v>
      </c>
      <c r="I31" s="113">
        <v>22</v>
      </c>
      <c r="J31" s="111" t="s">
        <v>138</v>
      </c>
      <c r="K31" s="112" t="s">
        <v>190</v>
      </c>
      <c r="L31" s="111" t="s">
        <v>139</v>
      </c>
      <c r="M31" s="111">
        <v>23</v>
      </c>
      <c r="N31" s="171">
        <f>COUNTIF(Table321[[#All],[Second]],"&lt;"&amp; M31)-COUNTIF(Table321[[#All],[Second]],"&lt;"&amp;I31)</f>
        <v>1</v>
      </c>
      <c r="P31" s="113">
        <v>22</v>
      </c>
      <c r="Q31" s="111" t="s">
        <v>138</v>
      </c>
      <c r="R31" s="112" t="s">
        <v>190</v>
      </c>
      <c r="S31" s="111" t="s">
        <v>139</v>
      </c>
      <c r="T31" s="111">
        <v>23</v>
      </c>
      <c r="U31" s="171">
        <f>COUNTIF(Table321[[#All],[Third]],"&lt;"&amp; T31)-COUNTIF(Table321[[#All],[Third]],"&lt;"&amp;P31)</f>
        <v>1</v>
      </c>
      <c r="W31" s="113">
        <v>22</v>
      </c>
      <c r="X31" s="111" t="s">
        <v>138</v>
      </c>
      <c r="Y31" s="112" t="s">
        <v>190</v>
      </c>
      <c r="Z31" s="111" t="s">
        <v>139</v>
      </c>
      <c r="AA31" s="111">
        <v>23</v>
      </c>
      <c r="AB31" s="171">
        <f>COUNTIF(Table321[[#All],[Fourth]],"&lt;"&amp; AA31)-COUNTIF(Table321[[#All],[Fourth]],"&lt;"&amp;W31)</f>
        <v>1</v>
      </c>
      <c r="AD31" s="113">
        <v>22</v>
      </c>
      <c r="AE31" s="111" t="s">
        <v>138</v>
      </c>
      <c r="AF31" s="112" t="s">
        <v>190</v>
      </c>
      <c r="AG31" s="111" t="s">
        <v>139</v>
      </c>
      <c r="AH31" s="111">
        <v>23</v>
      </c>
      <c r="AI31" s="171">
        <f>COUNTIF(Table321[[#All],[Fifth]],"&lt;"&amp; AH31)-COUNTIF(Table321[[#All],[Fifth]],"&lt;"&amp;AD31)</f>
        <v>4</v>
      </c>
    </row>
    <row r="32" spans="2:35">
      <c r="B32" s="113">
        <v>23</v>
      </c>
      <c r="C32" s="111" t="s">
        <v>138</v>
      </c>
      <c r="D32" s="112" t="s">
        <v>190</v>
      </c>
      <c r="E32" s="111" t="s">
        <v>139</v>
      </c>
      <c r="F32" s="111">
        <v>24</v>
      </c>
      <c r="G32" s="171">
        <f>COUNTIF(Table321[[#All],[First]],"&lt;"&amp; F32)-COUNTIF(Table321[[#All],[First]],"&lt;"&amp;B32)</f>
        <v>0</v>
      </c>
      <c r="I32" s="113">
        <v>23</v>
      </c>
      <c r="J32" s="111" t="s">
        <v>138</v>
      </c>
      <c r="K32" s="112" t="s">
        <v>190</v>
      </c>
      <c r="L32" s="111" t="s">
        <v>139</v>
      </c>
      <c r="M32" s="111">
        <v>24</v>
      </c>
      <c r="N32" s="171">
        <f>COUNTIF(Table321[[#All],[Second]],"&lt;"&amp; M32)-COUNTIF(Table321[[#All],[Second]],"&lt;"&amp;I32)</f>
        <v>0</v>
      </c>
      <c r="P32" s="113">
        <v>23</v>
      </c>
      <c r="Q32" s="111" t="s">
        <v>138</v>
      </c>
      <c r="R32" s="112" t="s">
        <v>190</v>
      </c>
      <c r="S32" s="111" t="s">
        <v>139</v>
      </c>
      <c r="T32" s="111">
        <v>24</v>
      </c>
      <c r="U32" s="171">
        <f>COUNTIF(Table321[[#All],[Third]],"&lt;"&amp; T32)-COUNTIF(Table321[[#All],[Third]],"&lt;"&amp;P32)</f>
        <v>0</v>
      </c>
      <c r="W32" s="113">
        <v>23</v>
      </c>
      <c r="X32" s="111" t="s">
        <v>138</v>
      </c>
      <c r="Y32" s="112" t="s">
        <v>190</v>
      </c>
      <c r="Z32" s="111" t="s">
        <v>139</v>
      </c>
      <c r="AA32" s="111">
        <v>24</v>
      </c>
      <c r="AB32" s="171">
        <f>COUNTIF(Table321[[#All],[Fourth]],"&lt;"&amp; AA32)-COUNTIF(Table321[[#All],[Fourth]],"&lt;"&amp;W32)</f>
        <v>0</v>
      </c>
      <c r="AD32" s="113">
        <v>23</v>
      </c>
      <c r="AE32" s="111" t="s">
        <v>138</v>
      </c>
      <c r="AF32" s="112" t="s">
        <v>190</v>
      </c>
      <c r="AG32" s="111" t="s">
        <v>139</v>
      </c>
      <c r="AH32" s="111">
        <v>24</v>
      </c>
      <c r="AI32" s="171">
        <f>COUNTIF(Table321[[#All],[Fifth]],"&lt;"&amp; AH32)-COUNTIF(Table321[[#All],[Fifth]],"&lt;"&amp;AD32)</f>
        <v>0</v>
      </c>
    </row>
    <row r="33" spans="2:52" ht="15.9">
      <c r="B33" s="113">
        <v>24</v>
      </c>
      <c r="C33" s="111" t="s">
        <v>138</v>
      </c>
      <c r="D33" s="112" t="s">
        <v>190</v>
      </c>
      <c r="E33" s="111" t="s">
        <v>139</v>
      </c>
      <c r="F33" s="111">
        <v>25</v>
      </c>
      <c r="G33" s="171">
        <f>COUNTIF(Table321[[#All],[First]],"&lt;"&amp; F33)-COUNTIF(Table321[[#All],[First]],"&lt;"&amp;B33)</f>
        <v>0</v>
      </c>
      <c r="I33" s="113">
        <v>24</v>
      </c>
      <c r="J33" s="111" t="s">
        <v>138</v>
      </c>
      <c r="K33" s="112" t="s">
        <v>190</v>
      </c>
      <c r="L33" s="111" t="s">
        <v>139</v>
      </c>
      <c r="M33" s="111">
        <v>25</v>
      </c>
      <c r="N33" s="171">
        <f>COUNTIF(Table321[[#All],[Second]],"&lt;"&amp; M33)-COUNTIF(Table321[[#All],[Second]],"&lt;"&amp;I33)</f>
        <v>0</v>
      </c>
      <c r="P33" s="113">
        <v>24</v>
      </c>
      <c r="Q33" s="111" t="s">
        <v>138</v>
      </c>
      <c r="R33" s="112" t="s">
        <v>190</v>
      </c>
      <c r="S33" s="111" t="s">
        <v>139</v>
      </c>
      <c r="T33" s="111">
        <v>25</v>
      </c>
      <c r="U33" s="171">
        <f>COUNTIF(Table321[[#All],[Third]],"&lt;"&amp; T33)-COUNTIF(Table321[[#All],[Third]],"&lt;"&amp;P33)</f>
        <v>0</v>
      </c>
      <c r="W33" s="113">
        <v>24</v>
      </c>
      <c r="X33" s="111" t="s">
        <v>138</v>
      </c>
      <c r="Y33" s="112" t="s">
        <v>190</v>
      </c>
      <c r="Z33" s="111" t="s">
        <v>139</v>
      </c>
      <c r="AA33" s="111">
        <v>25</v>
      </c>
      <c r="AB33" s="171">
        <f>COUNTIF(Table321[[#All],[Fourth]],"&lt;"&amp; AA33)-COUNTIF(Table321[[#All],[Fourth]],"&lt;"&amp;W33)</f>
        <v>0</v>
      </c>
      <c r="AD33" s="113">
        <v>24</v>
      </c>
      <c r="AE33" s="111" t="s">
        <v>138</v>
      </c>
      <c r="AF33" s="112" t="s">
        <v>190</v>
      </c>
      <c r="AG33" s="111" t="s">
        <v>139</v>
      </c>
      <c r="AH33" s="111">
        <v>25</v>
      </c>
      <c r="AI33" s="171">
        <f>COUNTIF(Table321[[#All],[Fifth]],"&lt;"&amp; AH33)-COUNTIF(Table321[[#All],[Fifth]],"&lt;"&amp;AD33)</f>
        <v>0</v>
      </c>
      <c r="AK33" s="151" t="s">
        <v>174</v>
      </c>
      <c r="AZ33" s="151" t="s">
        <v>177</v>
      </c>
    </row>
    <row r="34" spans="2:52">
      <c r="B34" s="113">
        <v>25</v>
      </c>
      <c r="C34" s="111" t="s">
        <v>138</v>
      </c>
      <c r="D34" s="112" t="s">
        <v>190</v>
      </c>
      <c r="E34" s="111" t="s">
        <v>139</v>
      </c>
      <c r="F34" s="111">
        <v>26</v>
      </c>
      <c r="G34" s="171">
        <f>COUNTIF(Table321[[#All],[First]],"&lt;"&amp; F34)-COUNTIF(Table321[[#All],[First]],"&lt;"&amp;B34)</f>
        <v>4</v>
      </c>
      <c r="I34" s="113">
        <v>25</v>
      </c>
      <c r="J34" s="111" t="s">
        <v>138</v>
      </c>
      <c r="K34" s="112" t="s">
        <v>190</v>
      </c>
      <c r="L34" s="111" t="s">
        <v>139</v>
      </c>
      <c r="M34" s="111">
        <v>26</v>
      </c>
      <c r="N34" s="171">
        <f>COUNTIF(Table321[[#All],[Second]],"&lt;"&amp; M34)-COUNTIF(Table321[[#All],[Second]],"&lt;"&amp;I34)</f>
        <v>4</v>
      </c>
      <c r="P34" s="113">
        <v>25</v>
      </c>
      <c r="Q34" s="111" t="s">
        <v>138</v>
      </c>
      <c r="R34" s="112" t="s">
        <v>190</v>
      </c>
      <c r="S34" s="111" t="s">
        <v>139</v>
      </c>
      <c r="T34" s="111">
        <v>26</v>
      </c>
      <c r="U34" s="171">
        <f>COUNTIF(Table321[[#All],[Third]],"&lt;"&amp; T34)-COUNTIF(Table321[[#All],[Third]],"&lt;"&amp;P34)</f>
        <v>11</v>
      </c>
      <c r="W34" s="113">
        <v>25</v>
      </c>
      <c r="X34" s="111" t="s">
        <v>138</v>
      </c>
      <c r="Y34" s="112" t="s">
        <v>190</v>
      </c>
      <c r="Z34" s="111" t="s">
        <v>139</v>
      </c>
      <c r="AA34" s="111">
        <v>26</v>
      </c>
      <c r="AB34" s="171">
        <f>COUNTIF(Table321[[#All],[Fourth]],"&lt;"&amp; AA34)-COUNTIF(Table321[[#All],[Fourth]],"&lt;"&amp;W34)</f>
        <v>16</v>
      </c>
      <c r="AD34" s="113">
        <v>25</v>
      </c>
      <c r="AE34" s="111" t="s">
        <v>138</v>
      </c>
      <c r="AF34" s="112" t="s">
        <v>190</v>
      </c>
      <c r="AG34" s="111" t="s">
        <v>139</v>
      </c>
      <c r="AH34" s="111">
        <v>26</v>
      </c>
      <c r="AI34" s="171">
        <f>COUNTIF(Table321[[#All],[Fifth]],"&lt;"&amp; AH34)-COUNTIF(Table321[[#All],[Fifth]],"&lt;"&amp;AD34)</f>
        <v>18</v>
      </c>
    </row>
    <row r="35" spans="2:52">
      <c r="B35" s="113">
        <v>26</v>
      </c>
      <c r="C35" s="111" t="s">
        <v>138</v>
      </c>
      <c r="D35" s="112" t="s">
        <v>190</v>
      </c>
      <c r="E35" s="111" t="s">
        <v>139</v>
      </c>
      <c r="F35" s="111">
        <v>27</v>
      </c>
      <c r="G35" s="171">
        <f>COUNTIF(Table321[[#All],[First]],"&lt;"&amp; F35)-COUNTIF(Table321[[#All],[First]],"&lt;"&amp;B35)</f>
        <v>0</v>
      </c>
      <c r="I35" s="113">
        <v>26</v>
      </c>
      <c r="J35" s="111" t="s">
        <v>138</v>
      </c>
      <c r="K35" s="112" t="s">
        <v>190</v>
      </c>
      <c r="L35" s="111" t="s">
        <v>139</v>
      </c>
      <c r="M35" s="111">
        <v>27</v>
      </c>
      <c r="N35" s="171">
        <f>COUNTIF(Table321[[#All],[Second]],"&lt;"&amp; M35)-COUNTIF(Table321[[#All],[Second]],"&lt;"&amp;I35)</f>
        <v>0</v>
      </c>
      <c r="P35" s="113">
        <v>26</v>
      </c>
      <c r="Q35" s="111" t="s">
        <v>138</v>
      </c>
      <c r="R35" s="112" t="s">
        <v>190</v>
      </c>
      <c r="S35" s="111" t="s">
        <v>139</v>
      </c>
      <c r="T35" s="111">
        <v>27</v>
      </c>
      <c r="U35" s="171">
        <f>COUNTIF(Table321[[#All],[Third]],"&lt;"&amp; T35)-COUNTIF(Table321[[#All],[Third]],"&lt;"&amp;P35)</f>
        <v>0</v>
      </c>
      <c r="W35" s="113">
        <v>26</v>
      </c>
      <c r="X35" s="111" t="s">
        <v>138</v>
      </c>
      <c r="Y35" s="112" t="s">
        <v>190</v>
      </c>
      <c r="Z35" s="111" t="s">
        <v>139</v>
      </c>
      <c r="AA35" s="111">
        <v>27</v>
      </c>
      <c r="AB35" s="171">
        <f>COUNTIF(Table321[[#All],[Fourth]],"&lt;"&amp; AA35)-COUNTIF(Table321[[#All],[Fourth]],"&lt;"&amp;W35)</f>
        <v>0</v>
      </c>
      <c r="AD35" s="113">
        <v>26</v>
      </c>
      <c r="AE35" s="111" t="s">
        <v>138</v>
      </c>
      <c r="AF35" s="112" t="s">
        <v>190</v>
      </c>
      <c r="AG35" s="111" t="s">
        <v>139</v>
      </c>
      <c r="AH35" s="111">
        <v>27</v>
      </c>
      <c r="AI35" s="171">
        <f>COUNTIF(Table321[[#All],[Fifth]],"&lt;"&amp; AH35)-COUNTIF(Table321[[#All],[Fifth]],"&lt;"&amp;AD35)</f>
        <v>0</v>
      </c>
    </row>
    <row r="36" spans="2:52" ht="15.9">
      <c r="B36" s="113">
        <v>27</v>
      </c>
      <c r="C36" s="111" t="s">
        <v>138</v>
      </c>
      <c r="D36" s="112" t="s">
        <v>190</v>
      </c>
      <c r="E36" s="111" t="s">
        <v>139</v>
      </c>
      <c r="F36" s="111">
        <v>28</v>
      </c>
      <c r="G36" s="171">
        <f>COUNTIF(Table321[[#All],[First]],"&lt;"&amp; F36)-COUNTIF(Table321[[#All],[First]],"&lt;"&amp;B36)</f>
        <v>0</v>
      </c>
      <c r="I36" s="113">
        <v>27</v>
      </c>
      <c r="J36" s="111" t="s">
        <v>138</v>
      </c>
      <c r="K36" s="112" t="s">
        <v>190</v>
      </c>
      <c r="L36" s="111" t="s">
        <v>139</v>
      </c>
      <c r="M36" s="111">
        <v>28</v>
      </c>
      <c r="N36" s="171">
        <f>COUNTIF(Table321[[#All],[Second]],"&lt;"&amp; M36)-COUNTIF(Table321[[#All],[Second]],"&lt;"&amp;I36)</f>
        <v>0</v>
      </c>
      <c r="P36" s="113">
        <v>27</v>
      </c>
      <c r="Q36" s="111" t="s">
        <v>138</v>
      </c>
      <c r="R36" s="112" t="s">
        <v>190</v>
      </c>
      <c r="S36" s="111" t="s">
        <v>139</v>
      </c>
      <c r="T36" s="111">
        <v>28</v>
      </c>
      <c r="U36" s="171">
        <f>COUNTIF(Table321[[#All],[Third]],"&lt;"&amp; T36)-COUNTIF(Table321[[#All],[Third]],"&lt;"&amp;P36)</f>
        <v>0</v>
      </c>
      <c r="W36" s="113">
        <v>27</v>
      </c>
      <c r="X36" s="111" t="s">
        <v>138</v>
      </c>
      <c r="Y36" s="112" t="s">
        <v>190</v>
      </c>
      <c r="Z36" s="111" t="s">
        <v>139</v>
      </c>
      <c r="AA36" s="111">
        <v>28</v>
      </c>
      <c r="AB36" s="171">
        <f>COUNTIF(Table321[[#All],[Fourth]],"&lt;"&amp; AA36)-COUNTIF(Table321[[#All],[Fourth]],"&lt;"&amp;W36)</f>
        <v>0</v>
      </c>
      <c r="AD36" s="113">
        <v>27</v>
      </c>
      <c r="AE36" s="111" t="s">
        <v>138</v>
      </c>
      <c r="AF36" s="112" t="s">
        <v>190</v>
      </c>
      <c r="AG36" s="111" t="s">
        <v>139</v>
      </c>
      <c r="AH36" s="111">
        <v>28</v>
      </c>
      <c r="AI36" s="171">
        <f>COUNTIF(Table321[[#All],[Fifth]],"&lt;"&amp; AH36)-COUNTIF(Table321[[#All],[Fifth]],"&lt;"&amp;AD36)</f>
        <v>0</v>
      </c>
      <c r="AK36" s="151"/>
      <c r="AZ36" s="151"/>
    </row>
    <row r="37" spans="2:52">
      <c r="B37" s="113">
        <v>28</v>
      </c>
      <c r="C37" s="111" t="s">
        <v>138</v>
      </c>
      <c r="D37" s="112" t="s">
        <v>190</v>
      </c>
      <c r="E37" s="111" t="s">
        <v>139</v>
      </c>
      <c r="F37" s="111">
        <v>29</v>
      </c>
      <c r="G37" s="171">
        <f>COUNTIF(Table321[[#All],[First]],"&lt;"&amp; F37)-COUNTIF(Table321[[#All],[First]],"&lt;"&amp;B37)</f>
        <v>0</v>
      </c>
      <c r="I37" s="113">
        <v>28</v>
      </c>
      <c r="J37" s="111" t="s">
        <v>138</v>
      </c>
      <c r="K37" s="112" t="s">
        <v>190</v>
      </c>
      <c r="L37" s="111" t="s">
        <v>139</v>
      </c>
      <c r="M37" s="111">
        <v>29</v>
      </c>
      <c r="N37" s="171">
        <f>COUNTIF(Table321[[#All],[Second]],"&lt;"&amp; M37)-COUNTIF(Table321[[#All],[Second]],"&lt;"&amp;I37)</f>
        <v>2</v>
      </c>
      <c r="P37" s="113">
        <v>28</v>
      </c>
      <c r="Q37" s="111" t="s">
        <v>138</v>
      </c>
      <c r="R37" s="112" t="s">
        <v>190</v>
      </c>
      <c r="S37" s="111" t="s">
        <v>139</v>
      </c>
      <c r="T37" s="111">
        <v>29</v>
      </c>
      <c r="U37" s="171">
        <f>COUNTIF(Table321[[#All],[Third]],"&lt;"&amp; T37)-COUNTIF(Table321[[#All],[Third]],"&lt;"&amp;P37)</f>
        <v>3</v>
      </c>
      <c r="W37" s="113">
        <v>28</v>
      </c>
      <c r="X37" s="111" t="s">
        <v>138</v>
      </c>
      <c r="Y37" s="112" t="s">
        <v>190</v>
      </c>
      <c r="Z37" s="111" t="s">
        <v>139</v>
      </c>
      <c r="AA37" s="111">
        <v>29</v>
      </c>
      <c r="AB37" s="171">
        <f>COUNTIF(Table321[[#All],[Fourth]],"&lt;"&amp; AA37)-COUNTIF(Table321[[#All],[Fourth]],"&lt;"&amp;W37)</f>
        <v>1</v>
      </c>
      <c r="AD37" s="113">
        <v>28</v>
      </c>
      <c r="AE37" s="111" t="s">
        <v>138</v>
      </c>
      <c r="AF37" s="112" t="s">
        <v>190</v>
      </c>
      <c r="AG37" s="111" t="s">
        <v>139</v>
      </c>
      <c r="AH37" s="111">
        <v>29</v>
      </c>
      <c r="AI37" s="171">
        <f>COUNTIF(Table321[[#All],[Fifth]],"&lt;"&amp; AH37)-COUNTIF(Table321[[#All],[Fifth]],"&lt;"&amp;AD37)</f>
        <v>0</v>
      </c>
    </row>
    <row r="38" spans="2:52">
      <c r="B38" s="113">
        <v>29</v>
      </c>
      <c r="C38" s="111" t="s">
        <v>138</v>
      </c>
      <c r="D38" s="112" t="s">
        <v>190</v>
      </c>
      <c r="E38" s="111" t="s">
        <v>139</v>
      </c>
      <c r="F38" s="111">
        <v>30</v>
      </c>
      <c r="G38" s="171">
        <f>COUNTIF(Table321[[#All],[First]],"&lt;"&amp; F38)-COUNTIF(Table321[[#All],[First]],"&lt;"&amp;B38)</f>
        <v>0</v>
      </c>
      <c r="I38" s="113">
        <v>29</v>
      </c>
      <c r="J38" s="111" t="s">
        <v>138</v>
      </c>
      <c r="K38" s="112" t="s">
        <v>190</v>
      </c>
      <c r="L38" s="111" t="s">
        <v>139</v>
      </c>
      <c r="M38" s="111">
        <v>30</v>
      </c>
      <c r="N38" s="171">
        <f>COUNTIF(Table321[[#All],[Second]],"&lt;"&amp; M38)-COUNTIF(Table321[[#All],[Second]],"&lt;"&amp;I38)</f>
        <v>0</v>
      </c>
      <c r="P38" s="113">
        <v>29</v>
      </c>
      <c r="Q38" s="111" t="s">
        <v>138</v>
      </c>
      <c r="R38" s="112" t="s">
        <v>190</v>
      </c>
      <c r="S38" s="111" t="s">
        <v>139</v>
      </c>
      <c r="T38" s="111">
        <v>30</v>
      </c>
      <c r="U38" s="171">
        <f>COUNTIF(Table321[[#All],[Third]],"&lt;"&amp; T38)-COUNTIF(Table321[[#All],[Third]],"&lt;"&amp;P38)</f>
        <v>0</v>
      </c>
      <c r="W38" s="113">
        <v>29</v>
      </c>
      <c r="X38" s="111" t="s">
        <v>138</v>
      </c>
      <c r="Y38" s="112" t="s">
        <v>190</v>
      </c>
      <c r="Z38" s="111" t="s">
        <v>139</v>
      </c>
      <c r="AA38" s="111">
        <v>30</v>
      </c>
      <c r="AB38" s="171">
        <f>COUNTIF(Table321[[#All],[Fourth]],"&lt;"&amp; AA38)-COUNTIF(Table321[[#All],[Fourth]],"&lt;"&amp;W38)</f>
        <v>0</v>
      </c>
      <c r="AD38" s="113">
        <v>29</v>
      </c>
      <c r="AE38" s="111" t="s">
        <v>138</v>
      </c>
      <c r="AF38" s="112" t="s">
        <v>190</v>
      </c>
      <c r="AG38" s="111" t="s">
        <v>139</v>
      </c>
      <c r="AH38" s="111">
        <v>30</v>
      </c>
      <c r="AI38" s="171">
        <f>COUNTIF(Table321[[#All],[Fifth]],"&lt;"&amp; AH38)-COUNTIF(Table321[[#All],[Fifth]],"&lt;"&amp;AD38)</f>
        <v>0</v>
      </c>
    </row>
    <row r="39" spans="2:52">
      <c r="B39" s="113">
        <v>30</v>
      </c>
      <c r="C39" s="111" t="s">
        <v>138</v>
      </c>
      <c r="D39" s="112" t="s">
        <v>190</v>
      </c>
      <c r="E39" s="111" t="s">
        <v>139</v>
      </c>
      <c r="F39" s="111">
        <v>31</v>
      </c>
      <c r="G39" s="171">
        <f>COUNTIF(Table321[[#All],[First]],"&lt;"&amp; F39)-COUNTIF(Table321[[#All],[First]],"&lt;"&amp;B39)</f>
        <v>0</v>
      </c>
      <c r="I39" s="113">
        <v>30</v>
      </c>
      <c r="J39" s="111" t="s">
        <v>138</v>
      </c>
      <c r="K39" s="112" t="s">
        <v>190</v>
      </c>
      <c r="L39" s="111" t="s">
        <v>139</v>
      </c>
      <c r="M39" s="111">
        <v>31</v>
      </c>
      <c r="N39" s="171">
        <f>COUNTIF(Table321[[#All],[Second]],"&lt;"&amp; M39)-COUNTIF(Table321[[#All],[Second]],"&lt;"&amp;I39)</f>
        <v>0</v>
      </c>
      <c r="P39" s="113">
        <v>30</v>
      </c>
      <c r="Q39" s="111" t="s">
        <v>138</v>
      </c>
      <c r="R39" s="112" t="s">
        <v>190</v>
      </c>
      <c r="S39" s="111" t="s">
        <v>139</v>
      </c>
      <c r="T39" s="111">
        <v>31</v>
      </c>
      <c r="U39" s="171">
        <f>COUNTIF(Table321[[#All],[Third]],"&lt;"&amp; T39)-COUNTIF(Table321[[#All],[Third]],"&lt;"&amp;P39)</f>
        <v>0</v>
      </c>
      <c r="W39" s="113">
        <v>30</v>
      </c>
      <c r="X39" s="111" t="s">
        <v>138</v>
      </c>
      <c r="Y39" s="112" t="s">
        <v>190</v>
      </c>
      <c r="Z39" s="111" t="s">
        <v>139</v>
      </c>
      <c r="AA39" s="111">
        <v>31</v>
      </c>
      <c r="AB39" s="171">
        <f>COUNTIF(Table321[[#All],[Fourth]],"&lt;"&amp; AA39)-COUNTIF(Table321[[#All],[Fourth]],"&lt;"&amp;W39)</f>
        <v>0</v>
      </c>
      <c r="AD39" s="113">
        <v>30</v>
      </c>
      <c r="AE39" s="111" t="s">
        <v>138</v>
      </c>
      <c r="AF39" s="112" t="s">
        <v>190</v>
      </c>
      <c r="AG39" s="111" t="s">
        <v>139</v>
      </c>
      <c r="AH39" s="111">
        <v>31</v>
      </c>
      <c r="AI39" s="171">
        <f>COUNTIF(Table321[[#All],[Fifth]],"&lt;"&amp; AH39)-COUNTIF(Table321[[#All],[Fifth]],"&lt;"&amp;AD39)</f>
        <v>0</v>
      </c>
    </row>
    <row r="40" spans="2:52">
      <c r="B40" s="113">
        <v>31</v>
      </c>
      <c r="C40" s="111" t="s">
        <v>138</v>
      </c>
      <c r="D40" s="112" t="s">
        <v>190</v>
      </c>
      <c r="E40" s="111" t="s">
        <v>139</v>
      </c>
      <c r="F40" s="111">
        <v>32</v>
      </c>
      <c r="G40" s="171">
        <f>COUNTIF(Table321[[#All],[First]],"&lt;"&amp; F40)-COUNTIF(Table321[[#All],[First]],"&lt;"&amp;B40)</f>
        <v>0</v>
      </c>
      <c r="I40" s="113">
        <v>31</v>
      </c>
      <c r="J40" s="111" t="s">
        <v>138</v>
      </c>
      <c r="K40" s="112" t="s">
        <v>190</v>
      </c>
      <c r="L40" s="111" t="s">
        <v>139</v>
      </c>
      <c r="M40" s="111">
        <v>32</v>
      </c>
      <c r="N40" s="171">
        <f>COUNTIF(Table321[[#All],[Second]],"&lt;"&amp; M40)-COUNTIF(Table321[[#All],[Second]],"&lt;"&amp;I40)</f>
        <v>0</v>
      </c>
      <c r="P40" s="113">
        <v>31</v>
      </c>
      <c r="Q40" s="111" t="s">
        <v>138</v>
      </c>
      <c r="R40" s="112" t="s">
        <v>190</v>
      </c>
      <c r="S40" s="111" t="s">
        <v>139</v>
      </c>
      <c r="T40" s="111">
        <v>32</v>
      </c>
      <c r="U40" s="171">
        <f>COUNTIF(Table321[[#All],[Third]],"&lt;"&amp; T40)-COUNTIF(Table321[[#All],[Third]],"&lt;"&amp;P40)</f>
        <v>0</v>
      </c>
      <c r="W40" s="113">
        <v>31</v>
      </c>
      <c r="X40" s="111" t="s">
        <v>138</v>
      </c>
      <c r="Y40" s="112" t="s">
        <v>190</v>
      </c>
      <c r="Z40" s="111" t="s">
        <v>139</v>
      </c>
      <c r="AA40" s="111">
        <v>32</v>
      </c>
      <c r="AB40" s="171">
        <f>COUNTIF(Table321[[#All],[Fourth]],"&lt;"&amp; AA40)-COUNTIF(Table321[[#All],[Fourth]],"&lt;"&amp;W40)</f>
        <v>0</v>
      </c>
      <c r="AD40" s="113">
        <v>31</v>
      </c>
      <c r="AE40" s="111" t="s">
        <v>138</v>
      </c>
      <c r="AF40" s="112" t="s">
        <v>190</v>
      </c>
      <c r="AG40" s="111" t="s">
        <v>139</v>
      </c>
      <c r="AH40" s="111">
        <v>32</v>
      </c>
      <c r="AI40" s="171">
        <f>COUNTIF(Table321[[#All],[Fifth]],"&lt;"&amp; AH40)-COUNTIF(Table321[[#All],[Fifth]],"&lt;"&amp;AD40)</f>
        <v>0</v>
      </c>
    </row>
    <row r="41" spans="2:52">
      <c r="B41" s="113">
        <v>32</v>
      </c>
      <c r="C41" s="111" t="s">
        <v>138</v>
      </c>
      <c r="D41" s="112" t="s">
        <v>190</v>
      </c>
      <c r="E41" s="111" t="s">
        <v>139</v>
      </c>
      <c r="F41" s="111">
        <v>33</v>
      </c>
      <c r="G41" s="171">
        <f>COUNTIF(Table321[[#All],[First]],"&lt;"&amp; F41)-COUNTIF(Table321[[#All],[First]],"&lt;"&amp;B41)</f>
        <v>0</v>
      </c>
      <c r="I41" s="113">
        <v>32</v>
      </c>
      <c r="J41" s="111" t="s">
        <v>138</v>
      </c>
      <c r="K41" s="112" t="s">
        <v>190</v>
      </c>
      <c r="L41" s="111" t="s">
        <v>139</v>
      </c>
      <c r="M41" s="111">
        <v>33</v>
      </c>
      <c r="N41" s="171">
        <f>COUNTIF(Table321[[#All],[Second]],"&lt;"&amp; M41)-COUNTIF(Table321[[#All],[Second]],"&lt;"&amp;I41)</f>
        <v>0</v>
      </c>
      <c r="P41" s="113">
        <v>32</v>
      </c>
      <c r="Q41" s="111" t="s">
        <v>138</v>
      </c>
      <c r="R41" s="112" t="s">
        <v>190</v>
      </c>
      <c r="S41" s="111" t="s">
        <v>139</v>
      </c>
      <c r="T41" s="111">
        <v>33</v>
      </c>
      <c r="U41" s="171">
        <f>COUNTIF(Table321[[#All],[Third]],"&lt;"&amp; T41)-COUNTIF(Table321[[#All],[Third]],"&lt;"&amp;P41)</f>
        <v>0</v>
      </c>
      <c r="W41" s="113">
        <v>32</v>
      </c>
      <c r="X41" s="111" t="s">
        <v>138</v>
      </c>
      <c r="Y41" s="112" t="s">
        <v>190</v>
      </c>
      <c r="Z41" s="111" t="s">
        <v>139</v>
      </c>
      <c r="AA41" s="111">
        <v>33</v>
      </c>
      <c r="AB41" s="171">
        <f>COUNTIF(Table321[[#All],[Fourth]],"&lt;"&amp; AA41)-COUNTIF(Table321[[#All],[Fourth]],"&lt;"&amp;W41)</f>
        <v>0</v>
      </c>
      <c r="AD41" s="113">
        <v>32</v>
      </c>
      <c r="AE41" s="111" t="s">
        <v>138</v>
      </c>
      <c r="AF41" s="112" t="s">
        <v>190</v>
      </c>
      <c r="AG41" s="111" t="s">
        <v>139</v>
      </c>
      <c r="AH41" s="111">
        <v>33</v>
      </c>
      <c r="AI41" s="171">
        <f>COUNTIF(Table321[[#All],[Fifth]],"&lt;"&amp; AH41)-COUNTIF(Table321[[#All],[Fifth]],"&lt;"&amp;AD41)</f>
        <v>0</v>
      </c>
    </row>
    <row r="42" spans="2:52">
      <c r="B42" s="113">
        <v>33</v>
      </c>
      <c r="C42" s="111" t="s">
        <v>138</v>
      </c>
      <c r="D42" s="112" t="s">
        <v>190</v>
      </c>
      <c r="E42" s="111" t="s">
        <v>139</v>
      </c>
      <c r="F42" s="111">
        <v>34</v>
      </c>
      <c r="G42" s="171">
        <f>COUNTIF(Table321[[#All],[First]],"&lt;"&amp; F42)-COUNTIF(Table321[[#All],[First]],"&lt;"&amp;B42)</f>
        <v>3</v>
      </c>
      <c r="I42" s="113">
        <v>33</v>
      </c>
      <c r="J42" s="111" t="s">
        <v>138</v>
      </c>
      <c r="K42" s="112" t="s">
        <v>190</v>
      </c>
      <c r="L42" s="111" t="s">
        <v>139</v>
      </c>
      <c r="M42" s="111">
        <v>34</v>
      </c>
      <c r="N42" s="171">
        <f>COUNTIF(Table321[[#All],[Second]],"&lt;"&amp; M42)-COUNTIF(Table321[[#All],[Second]],"&lt;"&amp;I42)</f>
        <v>4</v>
      </c>
      <c r="P42" s="113">
        <v>33</v>
      </c>
      <c r="Q42" s="111" t="s">
        <v>138</v>
      </c>
      <c r="R42" s="112" t="s">
        <v>190</v>
      </c>
      <c r="S42" s="111" t="s">
        <v>139</v>
      </c>
      <c r="T42" s="111">
        <v>34</v>
      </c>
      <c r="U42" s="171">
        <f>COUNTIF(Table321[[#All],[Third]],"&lt;"&amp; T42)-COUNTIF(Table321[[#All],[Third]],"&lt;"&amp;P42)</f>
        <v>7</v>
      </c>
      <c r="W42" s="113">
        <v>33</v>
      </c>
      <c r="X42" s="111" t="s">
        <v>138</v>
      </c>
      <c r="Y42" s="112" t="s">
        <v>190</v>
      </c>
      <c r="Z42" s="111" t="s">
        <v>139</v>
      </c>
      <c r="AA42" s="111">
        <v>34</v>
      </c>
      <c r="AB42" s="171">
        <f>COUNTIF(Table321[[#All],[Fourth]],"&lt;"&amp; AA42)-COUNTIF(Table321[[#All],[Fourth]],"&lt;"&amp;W42)</f>
        <v>9</v>
      </c>
      <c r="AD42" s="113">
        <v>33</v>
      </c>
      <c r="AE42" s="111" t="s">
        <v>138</v>
      </c>
      <c r="AF42" s="112" t="s">
        <v>190</v>
      </c>
      <c r="AG42" s="111" t="s">
        <v>139</v>
      </c>
      <c r="AH42" s="111">
        <v>34</v>
      </c>
      <c r="AI42" s="171">
        <f>COUNTIF(Table321[[#All],[Fifth]],"&lt;"&amp; AH42)-COUNTIF(Table321[[#All],[Fifth]],"&lt;"&amp;AD42)</f>
        <v>17</v>
      </c>
    </row>
    <row r="43" spans="2:52">
      <c r="B43" s="113">
        <v>34</v>
      </c>
      <c r="C43" s="111" t="s">
        <v>138</v>
      </c>
      <c r="D43" s="112" t="s">
        <v>190</v>
      </c>
      <c r="E43" s="111" t="s">
        <v>139</v>
      </c>
      <c r="F43" s="111">
        <v>35</v>
      </c>
      <c r="G43" s="171">
        <f>COUNTIF(Table321[[#All],[First]],"&lt;"&amp; F43)-COUNTIF(Table321[[#All],[First]],"&lt;"&amp;B43)</f>
        <v>0</v>
      </c>
      <c r="I43" s="113">
        <v>34</v>
      </c>
      <c r="J43" s="111" t="s">
        <v>138</v>
      </c>
      <c r="K43" s="112" t="s">
        <v>190</v>
      </c>
      <c r="L43" s="111" t="s">
        <v>139</v>
      </c>
      <c r="M43" s="111">
        <v>35</v>
      </c>
      <c r="N43" s="171">
        <f>COUNTIF(Table321[[#All],[Second]],"&lt;"&amp; M43)-COUNTIF(Table321[[#All],[Second]],"&lt;"&amp;I43)</f>
        <v>0</v>
      </c>
      <c r="P43" s="113">
        <v>34</v>
      </c>
      <c r="Q43" s="111" t="s">
        <v>138</v>
      </c>
      <c r="R43" s="112" t="s">
        <v>190</v>
      </c>
      <c r="S43" s="111" t="s">
        <v>139</v>
      </c>
      <c r="T43" s="111">
        <v>35</v>
      </c>
      <c r="U43" s="171">
        <f>COUNTIF(Table321[[#All],[Third]],"&lt;"&amp; T43)-COUNTIF(Table321[[#All],[Third]],"&lt;"&amp;P43)</f>
        <v>0</v>
      </c>
      <c r="W43" s="113">
        <v>34</v>
      </c>
      <c r="X43" s="111" t="s">
        <v>138</v>
      </c>
      <c r="Y43" s="112" t="s">
        <v>190</v>
      </c>
      <c r="Z43" s="111" t="s">
        <v>139</v>
      </c>
      <c r="AA43" s="111">
        <v>35</v>
      </c>
      <c r="AB43" s="171">
        <f>COUNTIF(Table321[[#All],[Fourth]],"&lt;"&amp; AA43)-COUNTIF(Table321[[#All],[Fourth]],"&lt;"&amp;W43)</f>
        <v>0</v>
      </c>
      <c r="AD43" s="113">
        <v>34</v>
      </c>
      <c r="AE43" s="111" t="s">
        <v>138</v>
      </c>
      <c r="AF43" s="112" t="s">
        <v>190</v>
      </c>
      <c r="AG43" s="111" t="s">
        <v>139</v>
      </c>
      <c r="AH43" s="111">
        <v>35</v>
      </c>
      <c r="AI43" s="171">
        <f>COUNTIF(Table321[[#All],[Fifth]],"&lt;"&amp; AH43)-COUNTIF(Table321[[#All],[Fifth]],"&lt;"&amp;AD43)</f>
        <v>0</v>
      </c>
    </row>
    <row r="44" spans="2:52">
      <c r="B44" s="113">
        <v>35</v>
      </c>
      <c r="C44" s="111" t="s">
        <v>138</v>
      </c>
      <c r="D44" s="112" t="s">
        <v>190</v>
      </c>
      <c r="E44" s="111" t="s">
        <v>139</v>
      </c>
      <c r="F44" s="111">
        <v>36</v>
      </c>
      <c r="G44" s="171">
        <f>COUNTIF(Table321[[#All],[First]],"&lt;"&amp; F44)-COUNTIF(Table321[[#All],[First]],"&lt;"&amp;B44)</f>
        <v>0</v>
      </c>
      <c r="I44" s="113">
        <v>35</v>
      </c>
      <c r="J44" s="111" t="s">
        <v>138</v>
      </c>
      <c r="K44" s="112" t="s">
        <v>190</v>
      </c>
      <c r="L44" s="111" t="s">
        <v>139</v>
      </c>
      <c r="M44" s="111">
        <v>36</v>
      </c>
      <c r="N44" s="171">
        <f>COUNTIF(Table321[[#All],[Second]],"&lt;"&amp; M44)-COUNTIF(Table321[[#All],[Second]],"&lt;"&amp;I44)</f>
        <v>0</v>
      </c>
      <c r="P44" s="113">
        <v>35</v>
      </c>
      <c r="Q44" s="111" t="s">
        <v>138</v>
      </c>
      <c r="R44" s="112" t="s">
        <v>190</v>
      </c>
      <c r="S44" s="111" t="s">
        <v>139</v>
      </c>
      <c r="T44" s="111">
        <v>36</v>
      </c>
      <c r="U44" s="171">
        <f>COUNTIF(Table321[[#All],[Third]],"&lt;"&amp; T44)-COUNTIF(Table321[[#All],[Third]],"&lt;"&amp;P44)</f>
        <v>0</v>
      </c>
      <c r="W44" s="113">
        <v>35</v>
      </c>
      <c r="X44" s="111" t="s">
        <v>138</v>
      </c>
      <c r="Y44" s="112" t="s">
        <v>190</v>
      </c>
      <c r="Z44" s="111" t="s">
        <v>139</v>
      </c>
      <c r="AA44" s="111">
        <v>36</v>
      </c>
      <c r="AB44" s="171">
        <f>COUNTIF(Table321[[#All],[Fourth]],"&lt;"&amp; AA44)-COUNTIF(Table321[[#All],[Fourth]],"&lt;"&amp;W44)</f>
        <v>0</v>
      </c>
      <c r="AD44" s="113">
        <v>35</v>
      </c>
      <c r="AE44" s="111" t="s">
        <v>138</v>
      </c>
      <c r="AF44" s="112" t="s">
        <v>190</v>
      </c>
      <c r="AG44" s="111" t="s">
        <v>139</v>
      </c>
      <c r="AH44" s="111">
        <v>36</v>
      </c>
      <c r="AI44" s="171">
        <f>COUNTIF(Table321[[#All],[Fifth]],"&lt;"&amp; AH44)-COUNTIF(Table321[[#All],[Fifth]],"&lt;"&amp;AD44)</f>
        <v>0</v>
      </c>
    </row>
    <row r="45" spans="2:52">
      <c r="B45" s="113">
        <v>36</v>
      </c>
      <c r="C45" s="111" t="s">
        <v>138</v>
      </c>
      <c r="D45" s="112" t="s">
        <v>190</v>
      </c>
      <c r="E45" s="111" t="s">
        <v>139</v>
      </c>
      <c r="F45" s="111">
        <v>37</v>
      </c>
      <c r="G45" s="171">
        <f>COUNTIF(Table321[[#All],[First]],"&lt;"&amp; F45)-COUNTIF(Table321[[#All],[First]],"&lt;"&amp;B45)</f>
        <v>0</v>
      </c>
      <c r="I45" s="113">
        <v>36</v>
      </c>
      <c r="J45" s="111" t="s">
        <v>138</v>
      </c>
      <c r="K45" s="112" t="s">
        <v>190</v>
      </c>
      <c r="L45" s="111" t="s">
        <v>139</v>
      </c>
      <c r="M45" s="111">
        <v>37</v>
      </c>
      <c r="N45" s="171">
        <f>COUNTIF(Table321[[#All],[Second]],"&lt;"&amp; M45)-COUNTIF(Table321[[#All],[Second]],"&lt;"&amp;I45)</f>
        <v>0</v>
      </c>
      <c r="P45" s="113">
        <v>36</v>
      </c>
      <c r="Q45" s="111" t="s">
        <v>138</v>
      </c>
      <c r="R45" s="112" t="s">
        <v>190</v>
      </c>
      <c r="S45" s="111" t="s">
        <v>139</v>
      </c>
      <c r="T45" s="111">
        <v>37</v>
      </c>
      <c r="U45" s="171">
        <f>COUNTIF(Table321[[#All],[Third]],"&lt;"&amp; T45)-COUNTIF(Table321[[#All],[Third]],"&lt;"&amp;P45)</f>
        <v>0</v>
      </c>
      <c r="W45" s="113">
        <v>36</v>
      </c>
      <c r="X45" s="111" t="s">
        <v>138</v>
      </c>
      <c r="Y45" s="112" t="s">
        <v>190</v>
      </c>
      <c r="Z45" s="111" t="s">
        <v>139</v>
      </c>
      <c r="AA45" s="111">
        <v>37</v>
      </c>
      <c r="AB45" s="171">
        <f>COUNTIF(Table321[[#All],[Fourth]],"&lt;"&amp; AA45)-COUNTIF(Table321[[#All],[Fourth]],"&lt;"&amp;W45)</f>
        <v>0</v>
      </c>
      <c r="AD45" s="113">
        <v>36</v>
      </c>
      <c r="AE45" s="111" t="s">
        <v>138</v>
      </c>
      <c r="AF45" s="112" t="s">
        <v>190</v>
      </c>
      <c r="AG45" s="111" t="s">
        <v>139</v>
      </c>
      <c r="AH45" s="111">
        <v>37</v>
      </c>
      <c r="AI45" s="171">
        <f>COUNTIF(Table321[[#All],[Fifth]],"&lt;"&amp; AH45)-COUNTIF(Table321[[#All],[Fifth]],"&lt;"&amp;AD45)</f>
        <v>0</v>
      </c>
    </row>
    <row r="46" spans="2:52">
      <c r="B46" s="113">
        <v>37</v>
      </c>
      <c r="C46" s="111" t="s">
        <v>138</v>
      </c>
      <c r="D46" s="112" t="s">
        <v>190</v>
      </c>
      <c r="E46" s="111" t="s">
        <v>139</v>
      </c>
      <c r="F46" s="111">
        <v>38</v>
      </c>
      <c r="G46" s="171">
        <f>COUNTIF(Table321[[#All],[First]],"&lt;"&amp; F46)-COUNTIF(Table321[[#All],[First]],"&lt;"&amp;B46)</f>
        <v>0</v>
      </c>
      <c r="I46" s="113">
        <v>37</v>
      </c>
      <c r="J46" s="111" t="s">
        <v>138</v>
      </c>
      <c r="K46" s="112" t="s">
        <v>190</v>
      </c>
      <c r="L46" s="111" t="s">
        <v>139</v>
      </c>
      <c r="M46" s="111">
        <v>38</v>
      </c>
      <c r="N46" s="171">
        <f>COUNTIF(Table321[[#All],[Second]],"&lt;"&amp; M46)-COUNTIF(Table321[[#All],[Second]],"&lt;"&amp;I46)</f>
        <v>0</v>
      </c>
      <c r="P46" s="113">
        <v>37</v>
      </c>
      <c r="Q46" s="111" t="s">
        <v>138</v>
      </c>
      <c r="R46" s="112" t="s">
        <v>190</v>
      </c>
      <c r="S46" s="111" t="s">
        <v>139</v>
      </c>
      <c r="T46" s="111">
        <v>38</v>
      </c>
      <c r="U46" s="171">
        <f>COUNTIF(Table321[[#All],[Third]],"&lt;"&amp; T46)-COUNTIF(Table321[[#All],[Third]],"&lt;"&amp;P46)</f>
        <v>0</v>
      </c>
      <c r="W46" s="113">
        <v>37</v>
      </c>
      <c r="X46" s="111" t="s">
        <v>138</v>
      </c>
      <c r="Y46" s="112" t="s">
        <v>190</v>
      </c>
      <c r="Z46" s="111" t="s">
        <v>139</v>
      </c>
      <c r="AA46" s="111">
        <v>38</v>
      </c>
      <c r="AB46" s="171">
        <f>COUNTIF(Table321[[#All],[Fourth]],"&lt;"&amp; AA46)-COUNTIF(Table321[[#All],[Fourth]],"&lt;"&amp;W46)</f>
        <v>0</v>
      </c>
      <c r="AD46" s="113">
        <v>37</v>
      </c>
      <c r="AE46" s="111" t="s">
        <v>138</v>
      </c>
      <c r="AF46" s="112" t="s">
        <v>190</v>
      </c>
      <c r="AG46" s="111" t="s">
        <v>139</v>
      </c>
      <c r="AH46" s="111">
        <v>38</v>
      </c>
      <c r="AI46" s="171">
        <f>COUNTIF(Table321[[#All],[Fifth]],"&lt;"&amp; AH46)-COUNTIF(Table321[[#All],[Fifth]],"&lt;"&amp;AD46)</f>
        <v>0</v>
      </c>
    </row>
    <row r="47" spans="2:52">
      <c r="B47" s="113">
        <v>38</v>
      </c>
      <c r="C47" s="111" t="s">
        <v>138</v>
      </c>
      <c r="D47" s="112" t="s">
        <v>190</v>
      </c>
      <c r="E47" s="111" t="s">
        <v>139</v>
      </c>
      <c r="F47" s="111">
        <v>39</v>
      </c>
      <c r="G47" s="171">
        <f>COUNTIF(Table321[[#All],[First]],"&lt;"&amp; F47)-COUNTIF(Table321[[#All],[First]],"&lt;"&amp;B47)</f>
        <v>0</v>
      </c>
      <c r="I47" s="113">
        <v>38</v>
      </c>
      <c r="J47" s="111" t="s">
        <v>138</v>
      </c>
      <c r="K47" s="112" t="s">
        <v>190</v>
      </c>
      <c r="L47" s="111" t="s">
        <v>139</v>
      </c>
      <c r="M47" s="111">
        <v>39</v>
      </c>
      <c r="N47" s="171">
        <f>COUNTIF(Table321[[#All],[Second]],"&lt;"&amp; M47)-COUNTIF(Table321[[#All],[Second]],"&lt;"&amp;I47)</f>
        <v>0</v>
      </c>
      <c r="P47" s="113">
        <v>38</v>
      </c>
      <c r="Q47" s="111" t="s">
        <v>138</v>
      </c>
      <c r="R47" s="112" t="s">
        <v>190</v>
      </c>
      <c r="S47" s="111" t="s">
        <v>139</v>
      </c>
      <c r="T47" s="111">
        <v>39</v>
      </c>
      <c r="U47" s="171">
        <f>COUNTIF(Table321[[#All],[Third]],"&lt;"&amp; T47)-COUNTIF(Table321[[#All],[Third]],"&lt;"&amp;P47)</f>
        <v>0</v>
      </c>
      <c r="W47" s="113">
        <v>38</v>
      </c>
      <c r="X47" s="111" t="s">
        <v>138</v>
      </c>
      <c r="Y47" s="112" t="s">
        <v>190</v>
      </c>
      <c r="Z47" s="111" t="s">
        <v>139</v>
      </c>
      <c r="AA47" s="111">
        <v>39</v>
      </c>
      <c r="AB47" s="171">
        <f>COUNTIF(Table321[[#All],[Fourth]],"&lt;"&amp; AA47)-COUNTIF(Table321[[#All],[Fourth]],"&lt;"&amp;W47)</f>
        <v>0</v>
      </c>
      <c r="AD47" s="113">
        <v>38</v>
      </c>
      <c r="AE47" s="111" t="s">
        <v>138</v>
      </c>
      <c r="AF47" s="112" t="s">
        <v>190</v>
      </c>
      <c r="AG47" s="111" t="s">
        <v>139</v>
      </c>
      <c r="AH47" s="111">
        <v>39</v>
      </c>
      <c r="AI47" s="171">
        <f>COUNTIF(Table321[[#All],[Fifth]],"&lt;"&amp; AH47)-COUNTIF(Table321[[#All],[Fifth]],"&lt;"&amp;AD47)</f>
        <v>0</v>
      </c>
    </row>
    <row r="48" spans="2:52">
      <c r="B48" s="113">
        <v>39</v>
      </c>
      <c r="C48" s="111" t="s">
        <v>138</v>
      </c>
      <c r="D48" s="112" t="s">
        <v>190</v>
      </c>
      <c r="E48" s="111" t="s">
        <v>139</v>
      </c>
      <c r="F48" s="111">
        <v>40</v>
      </c>
      <c r="G48" s="171">
        <f>COUNTIF(Table321[[#All],[First]],"&lt;"&amp; F48)-COUNTIF(Table321[[#All],[First]],"&lt;"&amp;B48)</f>
        <v>0</v>
      </c>
      <c r="I48" s="113">
        <v>39</v>
      </c>
      <c r="J48" s="111" t="s">
        <v>138</v>
      </c>
      <c r="K48" s="112" t="s">
        <v>190</v>
      </c>
      <c r="L48" s="111" t="s">
        <v>139</v>
      </c>
      <c r="M48" s="111">
        <v>40</v>
      </c>
      <c r="N48" s="171">
        <f>COUNTIF(Table321[[#All],[Second]],"&lt;"&amp; M48)-COUNTIF(Table321[[#All],[Second]],"&lt;"&amp;I48)</f>
        <v>0</v>
      </c>
      <c r="P48" s="113">
        <v>39</v>
      </c>
      <c r="Q48" s="111" t="s">
        <v>138</v>
      </c>
      <c r="R48" s="112" t="s">
        <v>190</v>
      </c>
      <c r="S48" s="111" t="s">
        <v>139</v>
      </c>
      <c r="T48" s="111">
        <v>40</v>
      </c>
      <c r="U48" s="171">
        <f>COUNTIF(Table321[[#All],[Third]],"&lt;"&amp; T48)-COUNTIF(Table321[[#All],[Third]],"&lt;"&amp;P48)</f>
        <v>0</v>
      </c>
      <c r="W48" s="113">
        <v>39</v>
      </c>
      <c r="X48" s="111" t="s">
        <v>138</v>
      </c>
      <c r="Y48" s="112" t="s">
        <v>190</v>
      </c>
      <c r="Z48" s="111" t="s">
        <v>139</v>
      </c>
      <c r="AA48" s="111">
        <v>40</v>
      </c>
      <c r="AB48" s="171">
        <f>COUNTIF(Table321[[#All],[Fourth]],"&lt;"&amp; AA48)-COUNTIF(Table321[[#All],[Fourth]],"&lt;"&amp;W48)</f>
        <v>0</v>
      </c>
      <c r="AD48" s="113">
        <v>39</v>
      </c>
      <c r="AE48" s="111" t="s">
        <v>138</v>
      </c>
      <c r="AF48" s="112" t="s">
        <v>190</v>
      </c>
      <c r="AG48" s="111" t="s">
        <v>139</v>
      </c>
      <c r="AH48" s="111">
        <v>40</v>
      </c>
      <c r="AI48" s="171">
        <f>COUNTIF(Table321[[#All],[Fifth]],"&lt;"&amp; AH48)-COUNTIF(Table321[[#All],[Fifth]],"&lt;"&amp;AD48)</f>
        <v>0</v>
      </c>
    </row>
    <row r="49" spans="2:37">
      <c r="B49" s="113">
        <v>40</v>
      </c>
      <c r="C49" s="111" t="s">
        <v>138</v>
      </c>
      <c r="D49" s="112" t="s">
        <v>190</v>
      </c>
      <c r="E49" s="111" t="s">
        <v>139</v>
      </c>
      <c r="F49" s="111">
        <v>41</v>
      </c>
      <c r="G49" s="171">
        <f>COUNTIF(Table321[[#All],[First]],"&lt;"&amp; F49)-COUNTIF(Table321[[#All],[First]],"&lt;"&amp;B49)</f>
        <v>0</v>
      </c>
      <c r="I49" s="113">
        <v>40</v>
      </c>
      <c r="J49" s="111" t="s">
        <v>138</v>
      </c>
      <c r="K49" s="112" t="s">
        <v>190</v>
      </c>
      <c r="L49" s="111" t="s">
        <v>139</v>
      </c>
      <c r="M49" s="111">
        <v>41</v>
      </c>
      <c r="N49" s="171">
        <f>COUNTIF(Table321[[#All],[Second]],"&lt;"&amp; M49)-COUNTIF(Table321[[#All],[Second]],"&lt;"&amp;I49)</f>
        <v>1</v>
      </c>
      <c r="P49" s="113">
        <v>40</v>
      </c>
      <c r="Q49" s="111" t="s">
        <v>138</v>
      </c>
      <c r="R49" s="112" t="s">
        <v>190</v>
      </c>
      <c r="S49" s="111" t="s">
        <v>139</v>
      </c>
      <c r="T49" s="111">
        <v>41</v>
      </c>
      <c r="U49" s="171">
        <f>COUNTIF(Table321[[#All],[Third]],"&lt;"&amp; T49)-COUNTIF(Table321[[#All],[Third]],"&lt;"&amp;P49)</f>
        <v>2</v>
      </c>
      <c r="W49" s="113">
        <v>40</v>
      </c>
      <c r="X49" s="111" t="s">
        <v>138</v>
      </c>
      <c r="Y49" s="112" t="s">
        <v>190</v>
      </c>
      <c r="Z49" s="111" t="s">
        <v>139</v>
      </c>
      <c r="AA49" s="111">
        <v>41</v>
      </c>
      <c r="AB49" s="171">
        <f>COUNTIF(Table321[[#All],[Fourth]],"&lt;"&amp; AA49)-COUNTIF(Table321[[#All],[Fourth]],"&lt;"&amp;W49)</f>
        <v>1</v>
      </c>
      <c r="AD49" s="113">
        <v>40</v>
      </c>
      <c r="AE49" s="111" t="s">
        <v>138</v>
      </c>
      <c r="AF49" s="112" t="s">
        <v>190</v>
      </c>
      <c r="AG49" s="111" t="s">
        <v>139</v>
      </c>
      <c r="AH49" s="111">
        <v>41</v>
      </c>
      <c r="AI49" s="171">
        <f>COUNTIF(Table321[[#All],[Fifth]],"&lt;"&amp; AH49)-COUNTIF(Table321[[#All],[Fifth]],"&lt;"&amp;AD49)</f>
        <v>3</v>
      </c>
    </row>
    <row r="50" spans="2:37">
      <c r="B50" s="113">
        <v>41</v>
      </c>
      <c r="C50" s="111" t="s">
        <v>138</v>
      </c>
      <c r="D50" s="112" t="s">
        <v>190</v>
      </c>
      <c r="E50" s="111" t="s">
        <v>139</v>
      </c>
      <c r="F50" s="111">
        <v>42</v>
      </c>
      <c r="G50" s="171">
        <f>COUNTIF(Table321[[#All],[First]],"&lt;"&amp; F50)-COUNTIF(Table321[[#All],[First]],"&lt;"&amp;B50)</f>
        <v>0</v>
      </c>
      <c r="I50" s="113">
        <v>41</v>
      </c>
      <c r="J50" s="111" t="s">
        <v>138</v>
      </c>
      <c r="K50" s="112" t="s">
        <v>190</v>
      </c>
      <c r="L50" s="111" t="s">
        <v>139</v>
      </c>
      <c r="M50" s="111">
        <v>42</v>
      </c>
      <c r="N50" s="171">
        <f>COUNTIF(Table321[[#All],[Second]],"&lt;"&amp; M50)-COUNTIF(Table321[[#All],[Second]],"&lt;"&amp;I50)</f>
        <v>0</v>
      </c>
      <c r="P50" s="113">
        <v>41</v>
      </c>
      <c r="Q50" s="111" t="s">
        <v>138</v>
      </c>
      <c r="R50" s="112" t="s">
        <v>190</v>
      </c>
      <c r="S50" s="111" t="s">
        <v>139</v>
      </c>
      <c r="T50" s="111">
        <v>42</v>
      </c>
      <c r="U50" s="171">
        <f>COUNTIF(Table321[[#All],[Third]],"&lt;"&amp; T50)-COUNTIF(Table321[[#All],[Third]],"&lt;"&amp;P50)</f>
        <v>0</v>
      </c>
      <c r="W50" s="113">
        <v>41</v>
      </c>
      <c r="X50" s="111" t="s">
        <v>138</v>
      </c>
      <c r="Y50" s="112" t="s">
        <v>190</v>
      </c>
      <c r="Z50" s="111" t="s">
        <v>139</v>
      </c>
      <c r="AA50" s="111">
        <v>42</v>
      </c>
      <c r="AB50" s="171">
        <f>COUNTIF(Table321[[#All],[Fourth]],"&lt;"&amp; AA50)-COUNTIF(Table321[[#All],[Fourth]],"&lt;"&amp;W50)</f>
        <v>0</v>
      </c>
      <c r="AD50" s="113">
        <v>41</v>
      </c>
      <c r="AE50" s="111" t="s">
        <v>138</v>
      </c>
      <c r="AF50" s="112" t="s">
        <v>190</v>
      </c>
      <c r="AG50" s="111" t="s">
        <v>139</v>
      </c>
      <c r="AH50" s="111">
        <v>42</v>
      </c>
      <c r="AI50" s="171">
        <f>COUNTIF(Table321[[#All],[Fifth]],"&lt;"&amp; AH50)-COUNTIF(Table321[[#All],[Fifth]],"&lt;"&amp;AD50)</f>
        <v>0</v>
      </c>
    </row>
    <row r="51" spans="2:37">
      <c r="B51" s="113">
        <v>42</v>
      </c>
      <c r="C51" s="111" t="s">
        <v>138</v>
      </c>
      <c r="D51" s="112" t="s">
        <v>190</v>
      </c>
      <c r="E51" s="111" t="s">
        <v>139</v>
      </c>
      <c r="F51" s="111">
        <v>43</v>
      </c>
      <c r="G51" s="171">
        <f>COUNTIF(Table321[[#All],[First]],"&lt;"&amp; F51)-COUNTIF(Table321[[#All],[First]],"&lt;"&amp;B51)</f>
        <v>0</v>
      </c>
      <c r="I51" s="113">
        <v>42</v>
      </c>
      <c r="J51" s="111" t="s">
        <v>138</v>
      </c>
      <c r="K51" s="112" t="s">
        <v>190</v>
      </c>
      <c r="L51" s="111" t="s">
        <v>139</v>
      </c>
      <c r="M51" s="111">
        <v>43</v>
      </c>
      <c r="N51" s="171">
        <f>COUNTIF(Table321[[#All],[Second]],"&lt;"&amp; M51)-COUNTIF(Table321[[#All],[Second]],"&lt;"&amp;I51)</f>
        <v>0</v>
      </c>
      <c r="P51" s="113">
        <v>42</v>
      </c>
      <c r="Q51" s="111" t="s">
        <v>138</v>
      </c>
      <c r="R51" s="112" t="s">
        <v>190</v>
      </c>
      <c r="S51" s="111" t="s">
        <v>139</v>
      </c>
      <c r="T51" s="111">
        <v>43</v>
      </c>
      <c r="U51" s="171">
        <f>COUNTIF(Table321[[#All],[Third]],"&lt;"&amp; T51)-COUNTIF(Table321[[#All],[Third]],"&lt;"&amp;P51)</f>
        <v>0</v>
      </c>
      <c r="W51" s="113">
        <v>42</v>
      </c>
      <c r="X51" s="111" t="s">
        <v>138</v>
      </c>
      <c r="Y51" s="112" t="s">
        <v>190</v>
      </c>
      <c r="Z51" s="111" t="s">
        <v>139</v>
      </c>
      <c r="AA51" s="111">
        <v>43</v>
      </c>
      <c r="AB51" s="171">
        <f>COUNTIF(Table321[[#All],[Fourth]],"&lt;"&amp; AA51)-COUNTIF(Table321[[#All],[Fourth]],"&lt;"&amp;W51)</f>
        <v>0</v>
      </c>
      <c r="AD51" s="113">
        <v>42</v>
      </c>
      <c r="AE51" s="111" t="s">
        <v>138</v>
      </c>
      <c r="AF51" s="112" t="s">
        <v>190</v>
      </c>
      <c r="AG51" s="111" t="s">
        <v>139</v>
      </c>
      <c r="AH51" s="111">
        <v>43</v>
      </c>
      <c r="AI51" s="171">
        <f>COUNTIF(Table321[[#All],[Fifth]],"&lt;"&amp; AH51)-COUNTIF(Table321[[#All],[Fifth]],"&lt;"&amp;AD51)</f>
        <v>0</v>
      </c>
    </row>
    <row r="52" spans="2:37">
      <c r="B52" s="113">
        <v>43</v>
      </c>
      <c r="C52" s="111" t="s">
        <v>138</v>
      </c>
      <c r="D52" s="112" t="s">
        <v>190</v>
      </c>
      <c r="E52" s="111" t="s">
        <v>139</v>
      </c>
      <c r="F52" s="111">
        <v>44</v>
      </c>
      <c r="G52" s="171">
        <f>COUNTIF(Table321[[#All],[First]],"&lt;"&amp; F52)-COUNTIF(Table321[[#All],[First]],"&lt;"&amp;B52)</f>
        <v>0</v>
      </c>
      <c r="I52" s="113">
        <v>43</v>
      </c>
      <c r="J52" s="111" t="s">
        <v>138</v>
      </c>
      <c r="K52" s="112" t="s">
        <v>190</v>
      </c>
      <c r="L52" s="111" t="s">
        <v>139</v>
      </c>
      <c r="M52" s="111">
        <v>44</v>
      </c>
      <c r="N52" s="171">
        <f>COUNTIF(Table321[[#All],[Second]],"&lt;"&amp; M52)-COUNTIF(Table321[[#All],[Second]],"&lt;"&amp;I52)</f>
        <v>0</v>
      </c>
      <c r="P52" s="113">
        <v>43</v>
      </c>
      <c r="Q52" s="111" t="s">
        <v>138</v>
      </c>
      <c r="R52" s="112" t="s">
        <v>190</v>
      </c>
      <c r="S52" s="111" t="s">
        <v>139</v>
      </c>
      <c r="T52" s="111">
        <v>44</v>
      </c>
      <c r="U52" s="171">
        <f>COUNTIF(Table321[[#All],[Third]],"&lt;"&amp; T52)-COUNTIF(Table321[[#All],[Third]],"&lt;"&amp;P52)</f>
        <v>0</v>
      </c>
      <c r="W52" s="113">
        <v>43</v>
      </c>
      <c r="X52" s="111" t="s">
        <v>138</v>
      </c>
      <c r="Y52" s="112" t="s">
        <v>190</v>
      </c>
      <c r="Z52" s="111" t="s">
        <v>139</v>
      </c>
      <c r="AA52" s="111">
        <v>44</v>
      </c>
      <c r="AB52" s="171">
        <f>COUNTIF(Table321[[#All],[Fourth]],"&lt;"&amp; AA52)-COUNTIF(Table321[[#All],[Fourth]],"&lt;"&amp;W52)</f>
        <v>0</v>
      </c>
      <c r="AD52" s="113">
        <v>43</v>
      </c>
      <c r="AE52" s="111" t="s">
        <v>138</v>
      </c>
      <c r="AF52" s="112" t="s">
        <v>190</v>
      </c>
      <c r="AG52" s="111" t="s">
        <v>139</v>
      </c>
      <c r="AH52" s="111">
        <v>44</v>
      </c>
      <c r="AI52" s="171">
        <f>COUNTIF(Table321[[#All],[Fifth]],"&lt;"&amp; AH52)-COUNTIF(Table321[[#All],[Fifth]],"&lt;"&amp;AD52)</f>
        <v>0</v>
      </c>
    </row>
    <row r="53" spans="2:37">
      <c r="B53" s="113">
        <v>44</v>
      </c>
      <c r="C53" s="111" t="s">
        <v>138</v>
      </c>
      <c r="D53" s="112" t="s">
        <v>190</v>
      </c>
      <c r="E53" s="111" t="s">
        <v>139</v>
      </c>
      <c r="F53" s="111">
        <v>45</v>
      </c>
      <c r="G53" s="171">
        <f>COUNTIF(Table321[[#All],[First]],"&lt;"&amp; F53)-COUNTIF(Table321[[#All],[First]],"&lt;"&amp;B53)</f>
        <v>0</v>
      </c>
      <c r="I53" s="113">
        <v>44</v>
      </c>
      <c r="J53" s="111" t="s">
        <v>138</v>
      </c>
      <c r="K53" s="112" t="s">
        <v>190</v>
      </c>
      <c r="L53" s="111" t="s">
        <v>139</v>
      </c>
      <c r="M53" s="111">
        <v>45</v>
      </c>
      <c r="N53" s="171">
        <f>COUNTIF(Table321[[#All],[Second]],"&lt;"&amp; M53)-COUNTIF(Table321[[#All],[Second]],"&lt;"&amp;I53)</f>
        <v>0</v>
      </c>
      <c r="P53" s="113">
        <v>44</v>
      </c>
      <c r="Q53" s="111" t="s">
        <v>138</v>
      </c>
      <c r="R53" s="112" t="s">
        <v>190</v>
      </c>
      <c r="S53" s="111" t="s">
        <v>139</v>
      </c>
      <c r="T53" s="111">
        <v>45</v>
      </c>
      <c r="U53" s="171">
        <f>COUNTIF(Table321[[#All],[Third]],"&lt;"&amp; T53)-COUNTIF(Table321[[#All],[Third]],"&lt;"&amp;P53)</f>
        <v>0</v>
      </c>
      <c r="W53" s="113">
        <v>44</v>
      </c>
      <c r="X53" s="111" t="s">
        <v>138</v>
      </c>
      <c r="Y53" s="112" t="s">
        <v>190</v>
      </c>
      <c r="Z53" s="111" t="s">
        <v>139</v>
      </c>
      <c r="AA53" s="111">
        <v>45</v>
      </c>
      <c r="AB53" s="171">
        <f>COUNTIF(Table321[[#All],[Fourth]],"&lt;"&amp; AA53)-COUNTIF(Table321[[#All],[Fourth]],"&lt;"&amp;W53)</f>
        <v>0</v>
      </c>
      <c r="AD53" s="113">
        <v>44</v>
      </c>
      <c r="AE53" s="111" t="s">
        <v>138</v>
      </c>
      <c r="AF53" s="112" t="s">
        <v>190</v>
      </c>
      <c r="AG53" s="111" t="s">
        <v>139</v>
      </c>
      <c r="AH53" s="111">
        <v>45</v>
      </c>
      <c r="AI53" s="171">
        <f>COUNTIF(Table321[[#All],[Fifth]],"&lt;"&amp; AH53)-COUNTIF(Table321[[#All],[Fifth]],"&lt;"&amp;AD53)</f>
        <v>0</v>
      </c>
    </row>
    <row r="54" spans="2:37">
      <c r="B54" s="113">
        <v>45</v>
      </c>
      <c r="C54" s="111" t="s">
        <v>138</v>
      </c>
      <c r="D54" s="112" t="s">
        <v>190</v>
      </c>
      <c r="E54" s="111" t="s">
        <v>139</v>
      </c>
      <c r="F54" s="111">
        <v>46</v>
      </c>
      <c r="G54" s="171">
        <f>COUNTIF(Table321[[#All],[First]],"&lt;"&amp; F54)-COUNTIF(Table321[[#All],[First]],"&lt;"&amp;B54)</f>
        <v>0</v>
      </c>
      <c r="I54" s="113">
        <v>45</v>
      </c>
      <c r="J54" s="111" t="s">
        <v>138</v>
      </c>
      <c r="K54" s="112" t="s">
        <v>190</v>
      </c>
      <c r="L54" s="111" t="s">
        <v>139</v>
      </c>
      <c r="M54" s="111">
        <v>46</v>
      </c>
      <c r="N54" s="171">
        <f>COUNTIF(Table321[[#All],[Second]],"&lt;"&amp; M54)-COUNTIF(Table321[[#All],[Second]],"&lt;"&amp;I54)</f>
        <v>0</v>
      </c>
      <c r="P54" s="113">
        <v>45</v>
      </c>
      <c r="Q54" s="111" t="s">
        <v>138</v>
      </c>
      <c r="R54" s="112" t="s">
        <v>190</v>
      </c>
      <c r="S54" s="111" t="s">
        <v>139</v>
      </c>
      <c r="T54" s="111">
        <v>46</v>
      </c>
      <c r="U54" s="171">
        <f>COUNTIF(Table321[[#All],[Third]],"&lt;"&amp; T54)-COUNTIF(Table321[[#All],[Third]],"&lt;"&amp;P54)</f>
        <v>0</v>
      </c>
      <c r="W54" s="113">
        <v>45</v>
      </c>
      <c r="X54" s="111" t="s">
        <v>138</v>
      </c>
      <c r="Y54" s="112" t="s">
        <v>190</v>
      </c>
      <c r="Z54" s="111" t="s">
        <v>139</v>
      </c>
      <c r="AA54" s="111">
        <v>46</v>
      </c>
      <c r="AB54" s="171">
        <f>COUNTIF(Table321[[#All],[Fourth]],"&lt;"&amp; AA54)-COUNTIF(Table321[[#All],[Fourth]],"&lt;"&amp;W54)</f>
        <v>0</v>
      </c>
      <c r="AD54" s="113">
        <v>45</v>
      </c>
      <c r="AE54" s="111" t="s">
        <v>138</v>
      </c>
      <c r="AF54" s="112" t="s">
        <v>190</v>
      </c>
      <c r="AG54" s="111" t="s">
        <v>139</v>
      </c>
      <c r="AH54" s="111">
        <v>46</v>
      </c>
      <c r="AI54" s="171">
        <f>COUNTIF(Table321[[#All],[Fifth]],"&lt;"&amp; AH54)-COUNTIF(Table321[[#All],[Fifth]],"&lt;"&amp;AD54)</f>
        <v>0</v>
      </c>
    </row>
    <row r="55" spans="2:37">
      <c r="B55" s="113">
        <v>46</v>
      </c>
      <c r="C55" s="111" t="s">
        <v>138</v>
      </c>
      <c r="D55" s="112" t="s">
        <v>190</v>
      </c>
      <c r="E55" s="111" t="s">
        <v>139</v>
      </c>
      <c r="F55" s="111">
        <v>47</v>
      </c>
      <c r="G55" s="171">
        <f>COUNTIF(Table321[[#All],[First]],"&lt;"&amp; F55)-COUNTIF(Table321[[#All],[First]],"&lt;"&amp;B55)</f>
        <v>0</v>
      </c>
      <c r="I55" s="113">
        <v>46</v>
      </c>
      <c r="J55" s="111" t="s">
        <v>138</v>
      </c>
      <c r="K55" s="112" t="s">
        <v>190</v>
      </c>
      <c r="L55" s="111" t="s">
        <v>139</v>
      </c>
      <c r="M55" s="111">
        <v>47</v>
      </c>
      <c r="N55" s="171">
        <f>COUNTIF(Table321[[#All],[Second]],"&lt;"&amp; M55)-COUNTIF(Table321[[#All],[Second]],"&lt;"&amp;I55)</f>
        <v>0</v>
      </c>
      <c r="P55" s="113">
        <v>46</v>
      </c>
      <c r="Q55" s="111" t="s">
        <v>138</v>
      </c>
      <c r="R55" s="112" t="s">
        <v>190</v>
      </c>
      <c r="S55" s="111" t="s">
        <v>139</v>
      </c>
      <c r="T55" s="111">
        <v>47</v>
      </c>
      <c r="U55" s="171">
        <f>COUNTIF(Table321[[#All],[Third]],"&lt;"&amp; T55)-COUNTIF(Table321[[#All],[Third]],"&lt;"&amp;P55)</f>
        <v>0</v>
      </c>
      <c r="W55" s="113">
        <v>46</v>
      </c>
      <c r="X55" s="111" t="s">
        <v>138</v>
      </c>
      <c r="Y55" s="112" t="s">
        <v>190</v>
      </c>
      <c r="Z55" s="111" t="s">
        <v>139</v>
      </c>
      <c r="AA55" s="111">
        <v>47</v>
      </c>
      <c r="AB55" s="171">
        <f>COUNTIF(Table321[[#All],[Fourth]],"&lt;"&amp; AA55)-COUNTIF(Table321[[#All],[Fourth]],"&lt;"&amp;W55)</f>
        <v>0</v>
      </c>
      <c r="AD55" s="113">
        <v>46</v>
      </c>
      <c r="AE55" s="111" t="s">
        <v>138</v>
      </c>
      <c r="AF55" s="112" t="s">
        <v>190</v>
      </c>
      <c r="AG55" s="111" t="s">
        <v>139</v>
      </c>
      <c r="AH55" s="111">
        <v>47</v>
      </c>
      <c r="AI55" s="171">
        <f>COUNTIF(Table321[[#All],[Fifth]],"&lt;"&amp; AH55)-COUNTIF(Table321[[#All],[Fifth]],"&lt;"&amp;AD55)</f>
        <v>0</v>
      </c>
    </row>
    <row r="56" spans="2:37">
      <c r="B56" s="113">
        <v>47</v>
      </c>
      <c r="C56" s="111" t="s">
        <v>138</v>
      </c>
      <c r="D56" s="112" t="s">
        <v>190</v>
      </c>
      <c r="E56" s="111" t="s">
        <v>139</v>
      </c>
      <c r="F56" s="111">
        <v>48</v>
      </c>
      <c r="G56" s="171">
        <f>COUNTIF(Table321[[#All],[First]],"&lt;"&amp; F56)-COUNTIF(Table321[[#All],[First]],"&lt;"&amp;B56)</f>
        <v>0</v>
      </c>
      <c r="I56" s="113">
        <v>47</v>
      </c>
      <c r="J56" s="111" t="s">
        <v>138</v>
      </c>
      <c r="K56" s="112" t="s">
        <v>190</v>
      </c>
      <c r="L56" s="111" t="s">
        <v>139</v>
      </c>
      <c r="M56" s="111">
        <v>48</v>
      </c>
      <c r="N56" s="171">
        <f>COUNTIF(Table321[[#All],[Second]],"&lt;"&amp; M56)-COUNTIF(Table321[[#All],[Second]],"&lt;"&amp;I56)</f>
        <v>0</v>
      </c>
      <c r="P56" s="113">
        <v>47</v>
      </c>
      <c r="Q56" s="111" t="s">
        <v>138</v>
      </c>
      <c r="R56" s="112" t="s">
        <v>190</v>
      </c>
      <c r="S56" s="111" t="s">
        <v>139</v>
      </c>
      <c r="T56" s="111">
        <v>48</v>
      </c>
      <c r="U56" s="171">
        <f>COUNTIF(Table321[[#All],[Third]],"&lt;"&amp; T56)-COUNTIF(Table321[[#All],[Third]],"&lt;"&amp;P56)</f>
        <v>0</v>
      </c>
      <c r="W56" s="113">
        <v>47</v>
      </c>
      <c r="X56" s="111" t="s">
        <v>138</v>
      </c>
      <c r="Y56" s="112" t="s">
        <v>190</v>
      </c>
      <c r="Z56" s="111" t="s">
        <v>139</v>
      </c>
      <c r="AA56" s="111">
        <v>48</v>
      </c>
      <c r="AB56" s="171">
        <f>COUNTIF(Table321[[#All],[Fourth]],"&lt;"&amp; AA56)-COUNTIF(Table321[[#All],[Fourth]],"&lt;"&amp;W56)</f>
        <v>0</v>
      </c>
      <c r="AD56" s="113">
        <v>47</v>
      </c>
      <c r="AE56" s="111" t="s">
        <v>138</v>
      </c>
      <c r="AF56" s="112" t="s">
        <v>190</v>
      </c>
      <c r="AG56" s="111" t="s">
        <v>139</v>
      </c>
      <c r="AH56" s="111">
        <v>48</v>
      </c>
      <c r="AI56" s="171">
        <f>COUNTIF(Table321[[#All],[Fifth]],"&lt;"&amp; AH56)-COUNTIF(Table321[[#All],[Fifth]],"&lt;"&amp;AD56)</f>
        <v>0</v>
      </c>
    </row>
    <row r="57" spans="2:37">
      <c r="B57" s="113">
        <v>48</v>
      </c>
      <c r="C57" s="111" t="s">
        <v>138</v>
      </c>
      <c r="D57" s="112" t="s">
        <v>190</v>
      </c>
      <c r="E57" s="111" t="s">
        <v>139</v>
      </c>
      <c r="F57" s="111">
        <v>49</v>
      </c>
      <c r="G57" s="171">
        <f>COUNTIF(Table321[[#All],[First]],"&lt;"&amp; F57)-COUNTIF(Table321[[#All],[First]],"&lt;"&amp;B57)</f>
        <v>0</v>
      </c>
      <c r="I57" s="113">
        <v>48</v>
      </c>
      <c r="J57" s="111" t="s">
        <v>138</v>
      </c>
      <c r="K57" s="112" t="s">
        <v>190</v>
      </c>
      <c r="L57" s="111" t="s">
        <v>139</v>
      </c>
      <c r="M57" s="111">
        <v>49</v>
      </c>
      <c r="N57" s="171">
        <f>COUNTIF(Table321[[#All],[Second]],"&lt;"&amp; M57)-COUNTIF(Table321[[#All],[Second]],"&lt;"&amp;I57)</f>
        <v>0</v>
      </c>
      <c r="P57" s="113">
        <v>48</v>
      </c>
      <c r="Q57" s="111" t="s">
        <v>138</v>
      </c>
      <c r="R57" s="112" t="s">
        <v>190</v>
      </c>
      <c r="S57" s="111" t="s">
        <v>139</v>
      </c>
      <c r="T57" s="111">
        <v>49</v>
      </c>
      <c r="U57" s="171">
        <f>COUNTIF(Table321[[#All],[Third]],"&lt;"&amp; T57)-COUNTIF(Table321[[#All],[Third]],"&lt;"&amp;P57)</f>
        <v>0</v>
      </c>
      <c r="W57" s="113">
        <v>48</v>
      </c>
      <c r="X57" s="111" t="s">
        <v>138</v>
      </c>
      <c r="Y57" s="112" t="s">
        <v>190</v>
      </c>
      <c r="Z57" s="111" t="s">
        <v>139</v>
      </c>
      <c r="AA57" s="111">
        <v>49</v>
      </c>
      <c r="AB57" s="171">
        <f>COUNTIF(Table321[[#All],[Fourth]],"&lt;"&amp; AA57)-COUNTIF(Table321[[#All],[Fourth]],"&lt;"&amp;W57)</f>
        <v>0</v>
      </c>
      <c r="AD57" s="113">
        <v>48</v>
      </c>
      <c r="AE57" s="111" t="s">
        <v>138</v>
      </c>
      <c r="AF57" s="112" t="s">
        <v>190</v>
      </c>
      <c r="AG57" s="111" t="s">
        <v>139</v>
      </c>
      <c r="AH57" s="111">
        <v>49</v>
      </c>
      <c r="AI57" s="171">
        <f>COUNTIF(Table321[[#All],[Fifth]],"&lt;"&amp; AH57)-COUNTIF(Table321[[#All],[Fifth]],"&lt;"&amp;AD57)</f>
        <v>0</v>
      </c>
    </row>
    <row r="58" spans="2:37">
      <c r="B58" s="113">
        <v>49</v>
      </c>
      <c r="C58" s="111" t="s">
        <v>138</v>
      </c>
      <c r="D58" s="112" t="s">
        <v>190</v>
      </c>
      <c r="E58" s="111" t="s">
        <v>139</v>
      </c>
      <c r="F58" s="111">
        <v>50</v>
      </c>
      <c r="G58" s="171">
        <f>COUNTIF(Table321[[#All],[First]],"&lt;"&amp; F58)-COUNTIF(Table321[[#All],[First]],"&lt;"&amp;B58)</f>
        <v>0</v>
      </c>
      <c r="I58" s="113">
        <v>49</v>
      </c>
      <c r="J58" s="111" t="s">
        <v>138</v>
      </c>
      <c r="K58" s="112" t="s">
        <v>190</v>
      </c>
      <c r="L58" s="111" t="s">
        <v>139</v>
      </c>
      <c r="M58" s="111">
        <v>50</v>
      </c>
      <c r="N58" s="171">
        <f>COUNTIF(Table321[[#All],[Second]],"&lt;"&amp; M58)-COUNTIF(Table321[[#All],[Second]],"&lt;"&amp;I58)</f>
        <v>0</v>
      </c>
      <c r="P58" s="113">
        <v>49</v>
      </c>
      <c r="Q58" s="111" t="s">
        <v>138</v>
      </c>
      <c r="R58" s="112" t="s">
        <v>190</v>
      </c>
      <c r="S58" s="111" t="s">
        <v>139</v>
      </c>
      <c r="T58" s="111">
        <v>50</v>
      </c>
      <c r="U58" s="171">
        <f>COUNTIF(Table321[[#All],[Third]],"&lt;"&amp; T58)-COUNTIF(Table321[[#All],[Third]],"&lt;"&amp;P58)</f>
        <v>0</v>
      </c>
      <c r="W58" s="113">
        <v>49</v>
      </c>
      <c r="X58" s="111" t="s">
        <v>138</v>
      </c>
      <c r="Y58" s="112" t="s">
        <v>190</v>
      </c>
      <c r="Z58" s="111" t="s">
        <v>139</v>
      </c>
      <c r="AA58" s="111">
        <v>50</v>
      </c>
      <c r="AB58" s="171">
        <f>COUNTIF(Table321[[#All],[Fourth]],"&lt;"&amp; AA58)-COUNTIF(Table321[[#All],[Fourth]],"&lt;"&amp;W58)</f>
        <v>0</v>
      </c>
      <c r="AD58" s="113">
        <v>49</v>
      </c>
      <c r="AE58" s="111" t="s">
        <v>138</v>
      </c>
      <c r="AF58" s="112" t="s">
        <v>190</v>
      </c>
      <c r="AG58" s="111" t="s">
        <v>139</v>
      </c>
      <c r="AH58" s="111">
        <v>50</v>
      </c>
      <c r="AI58" s="171">
        <f>COUNTIF(Table321[[#All],[Fifth]],"&lt;"&amp; AH58)-COUNTIF(Table321[[#All],[Fifth]],"&lt;"&amp;AD58)</f>
        <v>0</v>
      </c>
    </row>
    <row r="59" spans="2:37" ht="15" thickBot="1">
      <c r="B59" s="110">
        <v>50</v>
      </c>
      <c r="C59" s="109" t="s">
        <v>138</v>
      </c>
      <c r="D59" s="112" t="s">
        <v>190</v>
      </c>
      <c r="E59" s="109"/>
      <c r="F59" s="19"/>
      <c r="G59" s="172">
        <f>COUNT(Table321[[#All],[First]])-COUNTIF(Table321[[#All],[First]],"&lt;"&amp;B59)</f>
        <v>1</v>
      </c>
      <c r="I59" s="110">
        <v>50</v>
      </c>
      <c r="J59" s="109" t="s">
        <v>138</v>
      </c>
      <c r="K59" s="112" t="s">
        <v>190</v>
      </c>
      <c r="L59" s="109"/>
      <c r="M59" s="19"/>
      <c r="N59" s="172">
        <f>COUNT(Table321[[#All],[Second]])-COUNTIF(Table321[[#All],[Second]],"&lt;"&amp;I59)</f>
        <v>0</v>
      </c>
      <c r="P59" s="110">
        <v>50</v>
      </c>
      <c r="Q59" s="109" t="s">
        <v>138</v>
      </c>
      <c r="R59" s="112" t="s">
        <v>190</v>
      </c>
      <c r="S59" s="109"/>
      <c r="T59" s="19"/>
      <c r="U59" s="172">
        <f>COUNT(Table321[[#All],[Third]])-COUNTIF(Table321[[#All],[Third]],"&lt;"&amp;P59)</f>
        <v>8</v>
      </c>
      <c r="W59" s="110">
        <v>50</v>
      </c>
      <c r="X59" s="109" t="s">
        <v>138</v>
      </c>
      <c r="Y59" s="112" t="s">
        <v>190</v>
      </c>
      <c r="Z59" s="109"/>
      <c r="AA59" s="19"/>
      <c r="AB59" s="172">
        <f>COUNT(Table321[[#All],[Fourth]])-COUNTIF(Table321[[#All],[Fourth]],"&lt;"&amp;W59)</f>
        <v>13</v>
      </c>
      <c r="AD59" s="110">
        <v>50</v>
      </c>
      <c r="AE59" s="109" t="s">
        <v>138</v>
      </c>
      <c r="AF59" s="112" t="s">
        <v>190</v>
      </c>
      <c r="AG59" s="109"/>
      <c r="AH59" s="19"/>
      <c r="AI59" s="172">
        <f>COUNT(Table321[[#All],[Fifth]])-COUNTIF(Table321[[#All],[Fifth]],"&lt;"&amp;AD59)</f>
        <v>22</v>
      </c>
    </row>
    <row r="60" spans="2:37" s="174" customFormat="1" ht="16.3" thickBot="1">
      <c r="B60" s="278" t="s">
        <v>191</v>
      </c>
      <c r="C60" s="279"/>
      <c r="D60" s="279"/>
      <c r="E60" s="279"/>
      <c r="F60" s="279"/>
      <c r="G60" s="173">
        <f>SUM(G9:G59)</f>
        <v>300</v>
      </c>
      <c r="I60" s="278" t="s">
        <v>191</v>
      </c>
      <c r="J60" s="279"/>
      <c r="K60" s="279"/>
      <c r="L60" s="279"/>
      <c r="M60" s="279"/>
      <c r="N60" s="173">
        <f>SUM(N9:N59)</f>
        <v>300</v>
      </c>
      <c r="P60" s="278" t="s">
        <v>191</v>
      </c>
      <c r="Q60" s="279"/>
      <c r="R60" s="279"/>
      <c r="S60" s="279"/>
      <c r="T60" s="279"/>
      <c r="U60" s="173">
        <f>SUM(U9:U59)</f>
        <v>300</v>
      </c>
      <c r="W60" s="278" t="s">
        <v>191</v>
      </c>
      <c r="X60" s="279"/>
      <c r="Y60" s="279"/>
      <c r="Z60" s="279"/>
      <c r="AA60" s="279"/>
      <c r="AB60" s="173">
        <f>SUM(AB9:AB59)</f>
        <v>297</v>
      </c>
      <c r="AD60" s="278" t="s">
        <v>191</v>
      </c>
      <c r="AE60" s="279"/>
      <c r="AF60" s="279"/>
      <c r="AG60" s="279"/>
      <c r="AH60" s="279"/>
      <c r="AI60" s="173">
        <f>SUM(AI9:AI59)</f>
        <v>289</v>
      </c>
    </row>
    <row r="61" spans="2:37" ht="15.9">
      <c r="AK61" s="153" t="s">
        <v>175</v>
      </c>
    </row>
    <row r="65" spans="2:37" ht="26.15" customHeight="1">
      <c r="B65" s="277" t="s">
        <v>93</v>
      </c>
      <c r="C65" s="277"/>
      <c r="D65" s="277"/>
      <c r="E65" s="277"/>
      <c r="F65" s="277"/>
      <c r="G65" s="276" t="s">
        <v>159</v>
      </c>
      <c r="H65" s="276"/>
      <c r="I65" s="276"/>
      <c r="J65" s="276"/>
      <c r="K65" s="276"/>
      <c r="L65" s="276"/>
      <c r="M65" s="276"/>
      <c r="N65" s="276"/>
      <c r="O65" s="276"/>
      <c r="P65" s="276"/>
      <c r="Q65" s="276"/>
      <c r="R65" s="276"/>
      <c r="S65" s="276"/>
      <c r="T65" s="276"/>
      <c r="U65" s="276"/>
      <c r="V65" s="276"/>
      <c r="W65" s="276"/>
      <c r="X65" s="276"/>
      <c r="Y65" s="276"/>
      <c r="Z65" s="276"/>
      <c r="AA65" s="276"/>
      <c r="AB65" s="276"/>
      <c r="AC65" s="276"/>
      <c r="AD65" s="276"/>
      <c r="AE65" s="276"/>
      <c r="AF65" s="276"/>
      <c r="AG65" s="276"/>
      <c r="AH65" s="276"/>
      <c r="AI65" s="276"/>
      <c r="AK65" s="153"/>
    </row>
    <row r="66" spans="2:37" ht="15" customHeight="1">
      <c r="G66" s="276"/>
      <c r="H66" s="276"/>
      <c r="I66" s="276"/>
      <c r="J66" s="276"/>
      <c r="K66" s="276"/>
      <c r="L66" s="276"/>
      <c r="M66" s="276"/>
      <c r="N66" s="276"/>
      <c r="O66" s="276"/>
      <c r="P66" s="276"/>
      <c r="Q66" s="276"/>
      <c r="R66" s="276"/>
      <c r="S66" s="276"/>
      <c r="T66" s="276"/>
      <c r="U66" s="276"/>
      <c r="V66" s="276"/>
      <c r="W66" s="276"/>
      <c r="X66" s="276"/>
      <c r="Y66" s="276"/>
      <c r="Z66" s="276"/>
      <c r="AA66" s="276"/>
      <c r="AB66" s="276"/>
      <c r="AC66" s="276"/>
      <c r="AD66" s="276"/>
      <c r="AE66" s="276"/>
      <c r="AF66" s="276"/>
      <c r="AG66" s="276"/>
      <c r="AH66" s="276"/>
      <c r="AI66" s="276"/>
    </row>
    <row r="67" spans="2:37" ht="15" customHeight="1">
      <c r="G67" s="276"/>
      <c r="H67" s="276"/>
      <c r="I67" s="276"/>
      <c r="J67" s="276"/>
      <c r="K67" s="276"/>
      <c r="L67" s="276"/>
      <c r="M67" s="276"/>
      <c r="N67" s="276"/>
      <c r="O67" s="276"/>
      <c r="P67" s="276"/>
      <c r="Q67" s="276"/>
      <c r="R67" s="276"/>
      <c r="S67" s="276"/>
      <c r="T67" s="276"/>
      <c r="U67" s="276"/>
      <c r="V67" s="276"/>
      <c r="W67" s="276"/>
      <c r="X67" s="276"/>
      <c r="Y67" s="276"/>
      <c r="Z67" s="276"/>
      <c r="AA67" s="276"/>
      <c r="AB67" s="276"/>
      <c r="AC67" s="276"/>
      <c r="AD67" s="276"/>
      <c r="AE67" s="276"/>
      <c r="AF67" s="276"/>
      <c r="AG67" s="276"/>
      <c r="AH67" s="276"/>
      <c r="AI67" s="276"/>
    </row>
    <row r="68" spans="2:37" ht="15" customHeight="1">
      <c r="G68" s="276"/>
      <c r="H68" s="276"/>
      <c r="I68" s="276"/>
      <c r="J68" s="276"/>
      <c r="K68" s="276"/>
      <c r="L68" s="276"/>
      <c r="M68" s="276"/>
      <c r="N68" s="276"/>
      <c r="O68" s="276"/>
      <c r="P68" s="276"/>
      <c r="Q68" s="276"/>
      <c r="R68" s="276"/>
      <c r="S68" s="276"/>
      <c r="T68" s="276"/>
      <c r="U68" s="276"/>
      <c r="V68" s="276"/>
      <c r="W68" s="276"/>
      <c r="X68" s="276"/>
      <c r="Y68" s="276"/>
      <c r="Z68" s="276"/>
      <c r="AA68" s="276"/>
      <c r="AB68" s="276"/>
      <c r="AC68" s="276"/>
      <c r="AD68" s="276"/>
      <c r="AE68" s="276"/>
      <c r="AF68" s="276"/>
      <c r="AG68" s="276"/>
      <c r="AH68" s="276"/>
      <c r="AI68" s="276"/>
    </row>
    <row r="69" spans="2:37" ht="15" customHeight="1">
      <c r="G69" s="276"/>
      <c r="H69" s="276"/>
      <c r="I69" s="276"/>
      <c r="J69" s="276"/>
      <c r="K69" s="276"/>
      <c r="L69" s="276"/>
      <c r="M69" s="276"/>
      <c r="N69" s="276"/>
      <c r="O69" s="276"/>
      <c r="P69" s="276"/>
      <c r="Q69" s="276"/>
      <c r="R69" s="276"/>
      <c r="S69" s="276"/>
      <c r="T69" s="276"/>
      <c r="U69" s="276"/>
      <c r="V69" s="276"/>
      <c r="W69" s="276"/>
      <c r="X69" s="276"/>
      <c r="Y69" s="276"/>
      <c r="Z69" s="276"/>
      <c r="AA69" s="276"/>
      <c r="AB69" s="276"/>
      <c r="AC69" s="276"/>
      <c r="AD69" s="276"/>
      <c r="AE69" s="276"/>
      <c r="AF69" s="276"/>
      <c r="AG69" s="276"/>
      <c r="AH69" s="276"/>
      <c r="AI69" s="276"/>
    </row>
    <row r="70" spans="2:37" ht="15" customHeight="1">
      <c r="G70" s="276"/>
      <c r="H70" s="276"/>
      <c r="I70" s="276"/>
      <c r="J70" s="276"/>
      <c r="K70" s="276"/>
      <c r="L70" s="276"/>
      <c r="M70" s="276"/>
      <c r="N70" s="276"/>
      <c r="O70" s="276"/>
      <c r="P70" s="276"/>
      <c r="Q70" s="276"/>
      <c r="R70" s="276"/>
      <c r="S70" s="276"/>
      <c r="T70" s="276"/>
      <c r="U70" s="276"/>
      <c r="V70" s="276"/>
      <c r="W70" s="276"/>
      <c r="X70" s="276"/>
      <c r="Y70" s="276"/>
      <c r="Z70" s="276"/>
      <c r="AA70" s="276"/>
      <c r="AB70" s="276"/>
      <c r="AC70" s="276"/>
      <c r="AD70" s="276"/>
      <c r="AE70" s="276"/>
      <c r="AF70" s="276"/>
      <c r="AG70" s="276"/>
      <c r="AH70" s="276"/>
      <c r="AI70" s="276"/>
    </row>
    <row r="71" spans="2:37" ht="15" customHeight="1">
      <c r="G71" s="276"/>
      <c r="H71" s="276"/>
      <c r="I71" s="276"/>
      <c r="J71" s="276"/>
      <c r="K71" s="276"/>
      <c r="L71" s="276"/>
      <c r="M71" s="276"/>
      <c r="N71" s="276"/>
      <c r="O71" s="276"/>
      <c r="P71" s="276"/>
      <c r="Q71" s="276"/>
      <c r="R71" s="276"/>
      <c r="S71" s="276"/>
      <c r="T71" s="276"/>
      <c r="U71" s="276"/>
      <c r="V71" s="276"/>
      <c r="W71" s="276"/>
      <c r="X71" s="276"/>
      <c r="Y71" s="276"/>
      <c r="Z71" s="276"/>
      <c r="AA71" s="276"/>
      <c r="AB71" s="276"/>
      <c r="AC71" s="276"/>
      <c r="AD71" s="276"/>
      <c r="AE71" s="276"/>
      <c r="AF71" s="276"/>
      <c r="AG71" s="276"/>
      <c r="AH71" s="276"/>
      <c r="AI71" s="276"/>
    </row>
    <row r="72" spans="2:37" ht="15" customHeight="1">
      <c r="G72" s="276"/>
      <c r="H72" s="276"/>
      <c r="I72" s="276"/>
      <c r="J72" s="276"/>
      <c r="K72" s="276"/>
      <c r="L72" s="276"/>
      <c r="M72" s="276"/>
      <c r="N72" s="276"/>
      <c r="O72" s="276"/>
      <c r="P72" s="276"/>
      <c r="Q72" s="276"/>
      <c r="R72" s="276"/>
      <c r="S72" s="276"/>
      <c r="T72" s="276"/>
      <c r="U72" s="276"/>
      <c r="V72" s="276"/>
      <c r="W72" s="276"/>
      <c r="X72" s="276"/>
      <c r="Y72" s="276"/>
      <c r="Z72" s="276"/>
      <c r="AA72" s="276"/>
      <c r="AB72" s="276"/>
      <c r="AC72" s="276"/>
      <c r="AD72" s="276"/>
      <c r="AE72" s="276"/>
      <c r="AF72" s="276"/>
      <c r="AG72" s="276"/>
      <c r="AH72" s="276"/>
      <c r="AI72" s="276"/>
    </row>
    <row r="73" spans="2:37" ht="15" customHeight="1">
      <c r="G73" s="276"/>
      <c r="H73" s="276"/>
      <c r="I73" s="276"/>
      <c r="J73" s="276"/>
      <c r="K73" s="276"/>
      <c r="L73" s="276"/>
      <c r="M73" s="276"/>
      <c r="N73" s="276"/>
      <c r="O73" s="276"/>
      <c r="P73" s="276"/>
      <c r="Q73" s="276"/>
      <c r="R73" s="276"/>
      <c r="S73" s="276"/>
      <c r="T73" s="276"/>
      <c r="U73" s="276"/>
      <c r="V73" s="276"/>
      <c r="W73" s="276"/>
      <c r="X73" s="276"/>
      <c r="Y73" s="276"/>
      <c r="Z73" s="276"/>
      <c r="AA73" s="276"/>
      <c r="AB73" s="276"/>
      <c r="AC73" s="276"/>
      <c r="AD73" s="276"/>
      <c r="AE73" s="276"/>
      <c r="AF73" s="276"/>
      <c r="AG73" s="276"/>
      <c r="AH73" s="276"/>
      <c r="AI73" s="276"/>
    </row>
    <row r="74" spans="2:37" ht="15" customHeight="1">
      <c r="G74" s="276"/>
      <c r="H74" s="276"/>
      <c r="I74" s="276"/>
      <c r="J74" s="276"/>
      <c r="K74" s="276"/>
      <c r="L74" s="276"/>
      <c r="M74" s="276"/>
      <c r="N74" s="276"/>
      <c r="O74" s="276"/>
      <c r="P74" s="276"/>
      <c r="Q74" s="276"/>
      <c r="R74" s="276"/>
      <c r="S74" s="276"/>
      <c r="T74" s="276"/>
      <c r="U74" s="276"/>
      <c r="V74" s="276"/>
      <c r="W74" s="276"/>
      <c r="X74" s="276"/>
      <c r="Y74" s="276"/>
      <c r="Z74" s="276"/>
      <c r="AA74" s="276"/>
      <c r="AB74" s="276"/>
      <c r="AC74" s="276"/>
      <c r="AD74" s="276"/>
      <c r="AE74" s="276"/>
      <c r="AF74" s="276"/>
      <c r="AG74" s="276"/>
      <c r="AH74" s="276"/>
      <c r="AI74" s="276"/>
    </row>
    <row r="75" spans="2:37" ht="15" customHeight="1">
      <c r="G75" s="276"/>
      <c r="H75" s="276"/>
      <c r="I75" s="276"/>
      <c r="J75" s="276"/>
      <c r="K75" s="276"/>
      <c r="L75" s="276"/>
      <c r="M75" s="276"/>
      <c r="N75" s="276"/>
      <c r="O75" s="276"/>
      <c r="P75" s="276"/>
      <c r="Q75" s="276"/>
      <c r="R75" s="276"/>
      <c r="S75" s="276"/>
      <c r="T75" s="276"/>
      <c r="U75" s="276"/>
      <c r="V75" s="276"/>
      <c r="W75" s="276"/>
      <c r="X75" s="276"/>
      <c r="Y75" s="276"/>
      <c r="Z75" s="276"/>
      <c r="AA75" s="276"/>
      <c r="AB75" s="276"/>
      <c r="AC75" s="276"/>
      <c r="AD75" s="276"/>
      <c r="AE75" s="276"/>
      <c r="AF75" s="276"/>
      <c r="AG75" s="276"/>
      <c r="AH75" s="276"/>
      <c r="AI75" s="276"/>
    </row>
    <row r="76" spans="2:37" ht="15" customHeight="1">
      <c r="G76" s="276"/>
      <c r="H76" s="276"/>
      <c r="I76" s="276"/>
      <c r="J76" s="276"/>
      <c r="K76" s="276"/>
      <c r="L76" s="276"/>
      <c r="M76" s="276"/>
      <c r="N76" s="276"/>
      <c r="O76" s="276"/>
      <c r="P76" s="276"/>
      <c r="Q76" s="276"/>
      <c r="R76" s="276"/>
      <c r="S76" s="276"/>
      <c r="T76" s="276"/>
      <c r="U76" s="276"/>
      <c r="V76" s="276"/>
      <c r="W76" s="276"/>
      <c r="X76" s="276"/>
      <c r="Y76" s="276"/>
      <c r="Z76" s="276"/>
      <c r="AA76" s="276"/>
      <c r="AB76" s="276"/>
      <c r="AC76" s="276"/>
      <c r="AD76" s="276"/>
      <c r="AE76" s="276"/>
      <c r="AF76" s="276"/>
      <c r="AG76" s="276"/>
      <c r="AH76" s="276"/>
      <c r="AI76" s="276"/>
    </row>
    <row r="77" spans="2:37">
      <c r="G77" s="276"/>
      <c r="H77" s="276"/>
      <c r="I77" s="276"/>
      <c r="J77" s="276"/>
      <c r="K77" s="276"/>
      <c r="L77" s="276"/>
      <c r="M77" s="276"/>
      <c r="N77" s="276"/>
      <c r="O77" s="276"/>
      <c r="P77" s="276"/>
      <c r="Q77" s="276"/>
      <c r="R77" s="276"/>
      <c r="S77" s="276"/>
      <c r="T77" s="276"/>
      <c r="U77" s="276"/>
      <c r="V77" s="276"/>
      <c r="W77" s="276"/>
      <c r="X77" s="276"/>
      <c r="Y77" s="276"/>
      <c r="Z77" s="276"/>
      <c r="AA77" s="276"/>
      <c r="AB77" s="276"/>
      <c r="AC77" s="276"/>
      <c r="AD77" s="276"/>
      <c r="AE77" s="276"/>
      <c r="AF77" s="276"/>
      <c r="AG77" s="276"/>
      <c r="AH77" s="276"/>
      <c r="AI77" s="276"/>
    </row>
    <row r="78" spans="2:37">
      <c r="G78" s="276"/>
      <c r="H78" s="276"/>
      <c r="I78" s="276"/>
      <c r="J78" s="276"/>
      <c r="K78" s="276"/>
      <c r="L78" s="276"/>
      <c r="M78" s="276"/>
      <c r="N78" s="276"/>
      <c r="O78" s="276"/>
      <c r="P78" s="276"/>
      <c r="Q78" s="276"/>
      <c r="R78" s="276"/>
      <c r="S78" s="276"/>
      <c r="T78" s="276"/>
      <c r="U78" s="276"/>
      <c r="V78" s="276"/>
      <c r="W78" s="276"/>
      <c r="X78" s="276"/>
      <c r="Y78" s="276"/>
      <c r="Z78" s="276"/>
      <c r="AA78" s="276"/>
      <c r="AB78" s="276"/>
      <c r="AC78" s="276"/>
      <c r="AD78" s="276"/>
      <c r="AE78" s="276"/>
      <c r="AF78" s="276"/>
      <c r="AG78" s="276"/>
      <c r="AH78" s="276"/>
      <c r="AI78" s="276"/>
    </row>
    <row r="79" spans="2:37">
      <c r="G79" s="276"/>
      <c r="H79" s="276"/>
      <c r="I79" s="276"/>
      <c r="J79" s="276"/>
      <c r="K79" s="276"/>
      <c r="L79" s="276"/>
      <c r="M79" s="276"/>
      <c r="N79" s="276"/>
      <c r="O79" s="276"/>
      <c r="P79" s="276"/>
      <c r="Q79" s="276"/>
      <c r="R79" s="276"/>
      <c r="S79" s="276"/>
      <c r="T79" s="276"/>
      <c r="U79" s="276"/>
      <c r="V79" s="276"/>
      <c r="W79" s="276"/>
      <c r="X79" s="276"/>
      <c r="Y79" s="276"/>
      <c r="Z79" s="276"/>
      <c r="AA79" s="276"/>
      <c r="AB79" s="276"/>
      <c r="AC79" s="276"/>
      <c r="AD79" s="276"/>
      <c r="AE79" s="276"/>
      <c r="AF79" s="276"/>
      <c r="AG79" s="276"/>
      <c r="AH79" s="276"/>
      <c r="AI79" s="276"/>
    </row>
    <row r="80" spans="2:37">
      <c r="G80" s="276"/>
      <c r="H80" s="276"/>
      <c r="I80" s="276"/>
      <c r="J80" s="276"/>
      <c r="K80" s="276"/>
      <c r="L80" s="276"/>
      <c r="M80" s="276"/>
      <c r="N80" s="276"/>
      <c r="O80" s="276"/>
      <c r="P80" s="276"/>
      <c r="Q80" s="276"/>
      <c r="R80" s="276"/>
      <c r="S80" s="276"/>
      <c r="T80" s="276"/>
      <c r="U80" s="276"/>
      <c r="V80" s="276"/>
      <c r="W80" s="276"/>
      <c r="X80" s="276"/>
      <c r="Y80" s="276"/>
      <c r="Z80" s="276"/>
      <c r="AA80" s="276"/>
      <c r="AB80" s="276"/>
      <c r="AC80" s="276"/>
      <c r="AD80" s="276"/>
      <c r="AE80" s="276"/>
      <c r="AF80" s="276"/>
      <c r="AG80" s="276"/>
      <c r="AH80" s="276"/>
      <c r="AI80" s="276"/>
    </row>
    <row r="81" spans="7:35">
      <c r="G81" s="276"/>
      <c r="H81" s="276"/>
      <c r="I81" s="276"/>
      <c r="J81" s="276"/>
      <c r="K81" s="276"/>
      <c r="L81" s="276"/>
      <c r="M81" s="276"/>
      <c r="N81" s="276"/>
      <c r="O81" s="276"/>
      <c r="P81" s="276"/>
      <c r="Q81" s="276"/>
      <c r="R81" s="276"/>
      <c r="S81" s="276"/>
      <c r="T81" s="276"/>
      <c r="U81" s="276"/>
      <c r="V81" s="276"/>
      <c r="W81" s="276"/>
      <c r="X81" s="276"/>
      <c r="Y81" s="276"/>
      <c r="Z81" s="276"/>
      <c r="AA81" s="276"/>
      <c r="AB81" s="276"/>
      <c r="AC81" s="276"/>
      <c r="AD81" s="276"/>
      <c r="AE81" s="276"/>
      <c r="AF81" s="276"/>
      <c r="AG81" s="276"/>
      <c r="AH81" s="276"/>
      <c r="AI81" s="276"/>
    </row>
    <row r="82" spans="7:35">
      <c r="G82" s="276"/>
      <c r="H82" s="276"/>
      <c r="I82" s="276"/>
      <c r="J82" s="276"/>
      <c r="K82" s="276"/>
      <c r="L82" s="276"/>
      <c r="M82" s="276"/>
      <c r="N82" s="276"/>
      <c r="O82" s="276"/>
      <c r="P82" s="276"/>
      <c r="Q82" s="276"/>
      <c r="R82" s="276"/>
      <c r="S82" s="276"/>
      <c r="T82" s="276"/>
      <c r="U82" s="276"/>
      <c r="V82" s="276"/>
      <c r="W82" s="276"/>
      <c r="X82" s="276"/>
      <c r="Y82" s="276"/>
      <c r="Z82" s="276"/>
      <c r="AA82" s="276"/>
      <c r="AB82" s="276"/>
      <c r="AC82" s="276"/>
      <c r="AD82" s="276"/>
      <c r="AE82" s="276"/>
      <c r="AF82" s="276"/>
      <c r="AG82" s="276"/>
      <c r="AH82" s="276"/>
      <c r="AI82" s="276"/>
    </row>
  </sheetData>
  <mergeCells count="25">
    <mergeCell ref="AK5:AM5"/>
    <mergeCell ref="G65:AI82"/>
    <mergeCell ref="B65:F65"/>
    <mergeCell ref="B7:F8"/>
    <mergeCell ref="G7:G8"/>
    <mergeCell ref="B60:F60"/>
    <mergeCell ref="I7:M8"/>
    <mergeCell ref="N7:N8"/>
    <mergeCell ref="I60:M60"/>
    <mergeCell ref="AI7:AI8"/>
    <mergeCell ref="AD60:AH60"/>
    <mergeCell ref="W7:AA8"/>
    <mergeCell ref="P7:T8"/>
    <mergeCell ref="U7:U8"/>
    <mergeCell ref="P60:T60"/>
    <mergeCell ref="W60:AA60"/>
    <mergeCell ref="AD7:AH8"/>
    <mergeCell ref="AA3:AI3"/>
    <mergeCell ref="I1:AI2"/>
    <mergeCell ref="B5:D5"/>
    <mergeCell ref="B1:H1"/>
    <mergeCell ref="B2:H2"/>
    <mergeCell ref="I3:Q3"/>
    <mergeCell ref="R3:Z3"/>
    <mergeCell ref="AB7:AB8"/>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3"/>
  <sheetViews>
    <sheetView showGridLines="0" topLeftCell="A344" zoomScale="86" zoomScaleNormal="80" zoomScalePageLayoutView="80" workbookViewId="0">
      <selection activeCell="H331" sqref="H331"/>
    </sheetView>
  </sheetViews>
  <sheetFormatPr defaultColWidth="11.3828125" defaultRowHeight="14.6" outlineLevelRow="2"/>
  <cols>
    <col min="2" max="2" width="11.69140625" customWidth="1"/>
    <col min="3" max="3" width="17.69140625" customWidth="1"/>
    <col min="4" max="7" width="13" customWidth="1"/>
    <col min="8" max="8" width="12.3828125" customWidth="1"/>
    <col min="9" max="9" width="20.84375" customWidth="1"/>
    <col min="10" max="10" width="15.3828125" customWidth="1"/>
    <col min="11" max="11" width="17.84375" customWidth="1"/>
  </cols>
  <sheetData>
    <row r="1" spans="1:12" s="23" customFormat="1" ht="44.15" customHeight="1">
      <c r="A1" s="16"/>
      <c r="B1" s="282" t="s">
        <v>55</v>
      </c>
      <c r="C1" s="283"/>
      <c r="D1" s="284" t="s">
        <v>67</v>
      </c>
      <c r="E1" s="285"/>
      <c r="F1" s="285"/>
      <c r="G1" s="285"/>
      <c r="H1" s="285"/>
      <c r="I1" s="285"/>
      <c r="J1" s="285"/>
      <c r="K1" s="285"/>
    </row>
    <row r="2" spans="1:12" s="15" customFormat="1" ht="21" customHeight="1">
      <c r="A2" s="18"/>
      <c r="B2" s="243" t="s">
        <v>56</v>
      </c>
      <c r="C2" s="244"/>
      <c r="D2" s="284"/>
      <c r="E2" s="285"/>
      <c r="F2" s="285"/>
      <c r="G2" s="285"/>
      <c r="H2" s="285"/>
      <c r="I2" s="285"/>
      <c r="J2" s="285"/>
      <c r="K2" s="285"/>
    </row>
    <row r="3" spans="1:12" s="19" customFormat="1" ht="3" customHeight="1" thickBot="1">
      <c r="A3" s="17"/>
      <c r="B3" s="85"/>
      <c r="C3" s="86"/>
      <c r="D3" s="85"/>
    </row>
    <row r="6" spans="1:12" ht="23.15">
      <c r="B6" s="58" t="s">
        <v>83</v>
      </c>
    </row>
    <row r="8" spans="1:12" s="48" customFormat="1" ht="48" customHeight="1">
      <c r="B8" s="65" t="s">
        <v>81</v>
      </c>
      <c r="C8" s="77" t="s">
        <v>73</v>
      </c>
      <c r="D8" s="77" t="s">
        <v>74</v>
      </c>
      <c r="E8" s="77" t="s">
        <v>75</v>
      </c>
      <c r="F8" s="77" t="s">
        <v>76</v>
      </c>
      <c r="G8" s="77" t="s">
        <v>77</v>
      </c>
      <c r="H8" s="65" t="s">
        <v>78</v>
      </c>
      <c r="I8" s="77" t="s">
        <v>198</v>
      </c>
      <c r="J8" s="77" t="s">
        <v>80</v>
      </c>
      <c r="K8" s="77" t="s">
        <v>199</v>
      </c>
      <c r="L8" s="49"/>
    </row>
    <row r="9" spans="1:12" hidden="1" outlineLevel="2">
      <c r="B9" s="31">
        <v>41</v>
      </c>
      <c r="C9" s="32">
        <v>1.625</v>
      </c>
      <c r="D9" s="32">
        <v>1.2</v>
      </c>
      <c r="E9" s="32">
        <v>2.75</v>
      </c>
      <c r="F9" s="32"/>
      <c r="G9" s="32"/>
      <c r="H9" s="33">
        <v>2</v>
      </c>
      <c r="I9" s="32"/>
      <c r="J9" s="32">
        <v>3</v>
      </c>
      <c r="K9" s="32">
        <f>IF($H9&lt;=5,VLOOKUP($B9,$B$8:$G$327,$H9+1,FALSE),$I9)</f>
        <v>1.2</v>
      </c>
      <c r="L9" s="33"/>
    </row>
    <row r="10" spans="1:12" hidden="1" outlineLevel="2">
      <c r="B10" s="31">
        <v>89</v>
      </c>
      <c r="C10" s="32">
        <v>0.53333333333333333</v>
      </c>
      <c r="D10" s="32">
        <v>7</v>
      </c>
      <c r="E10" s="32">
        <v>2.25</v>
      </c>
      <c r="F10" s="32"/>
      <c r="G10" s="32"/>
      <c r="H10" s="33">
        <v>1</v>
      </c>
      <c r="I10" s="32"/>
      <c r="J10" s="32">
        <v>3</v>
      </c>
      <c r="K10" s="32">
        <f>IF($H10&lt;=5,VLOOKUP($B10,$B$8:$G$327,$H10+1,FALSE),$I10)</f>
        <v>0.53333333333333333</v>
      </c>
      <c r="L10" s="33"/>
    </row>
    <row r="11" spans="1:12" hidden="1" outlineLevel="2">
      <c r="B11" s="31">
        <v>57</v>
      </c>
      <c r="C11" s="32">
        <v>1.2</v>
      </c>
      <c r="D11" s="32">
        <v>1.875</v>
      </c>
      <c r="E11" s="32">
        <v>3</v>
      </c>
      <c r="F11" s="32"/>
      <c r="G11" s="32"/>
      <c r="H11" s="33">
        <v>1</v>
      </c>
      <c r="I11" s="32"/>
      <c r="J11" s="32">
        <v>3</v>
      </c>
      <c r="K11" s="32">
        <f>IF($H11&lt;=5,VLOOKUP($B11,$B$8:$G$327,$H11+1,FALSE),$I11)</f>
        <v>1.2</v>
      </c>
      <c r="L11" s="33"/>
    </row>
    <row r="12" spans="1:12" ht="18.45" hidden="1" outlineLevel="1" collapsed="1">
      <c r="B12" s="59"/>
      <c r="C12" s="64"/>
      <c r="D12" s="64"/>
      <c r="E12" s="64"/>
      <c r="F12" s="64"/>
      <c r="G12" s="64"/>
      <c r="H12" s="60"/>
      <c r="I12" s="64"/>
      <c r="J12" s="82" t="s">
        <v>95</v>
      </c>
      <c r="K12" s="82">
        <f>SUBTOTAL(1,K9:K11)</f>
        <v>0.97777777777777786</v>
      </c>
      <c r="L12" s="33"/>
    </row>
    <row r="13" spans="1:12" ht="18.45" hidden="1" outlineLevel="2">
      <c r="B13" s="59">
        <v>29</v>
      </c>
      <c r="C13" s="64">
        <v>1.5</v>
      </c>
      <c r="D13" s="64">
        <v>1.625</v>
      </c>
      <c r="E13" s="64">
        <v>5</v>
      </c>
      <c r="F13" s="64">
        <v>5.5</v>
      </c>
      <c r="G13" s="64"/>
      <c r="H13" s="60">
        <v>1</v>
      </c>
      <c r="I13" s="64"/>
      <c r="J13" s="64">
        <v>4</v>
      </c>
      <c r="K13" s="64">
        <f>IF($H13&lt;=5,VLOOKUP($B13,$B$8:$G$327,$H13+1,FALSE),$I13)</f>
        <v>1.5</v>
      </c>
      <c r="L13" s="33"/>
    </row>
    <row r="14" spans="1:12" ht="18.45" hidden="1" outlineLevel="2">
      <c r="B14" s="59">
        <v>18</v>
      </c>
      <c r="C14" s="64">
        <v>2.75</v>
      </c>
      <c r="D14" s="64">
        <v>0.72727272727272729</v>
      </c>
      <c r="E14" s="64">
        <v>7</v>
      </c>
      <c r="F14" s="64">
        <v>10</v>
      </c>
      <c r="G14" s="64"/>
      <c r="H14" s="60">
        <v>2</v>
      </c>
      <c r="I14" s="64"/>
      <c r="J14" s="64">
        <v>4</v>
      </c>
      <c r="K14" s="64">
        <f>IF($H14&lt;=5,VLOOKUP($B14,$B$8:$G$327,$H14+1,FALSE),$I14)</f>
        <v>0.72727272727272729</v>
      </c>
      <c r="L14" s="33"/>
    </row>
    <row r="15" spans="1:12" ht="18.45" hidden="1" outlineLevel="2">
      <c r="B15" s="59">
        <v>59</v>
      </c>
      <c r="C15" s="64">
        <v>1.375</v>
      </c>
      <c r="D15" s="64">
        <v>0.72727272727272729</v>
      </c>
      <c r="E15" s="64">
        <v>100</v>
      </c>
      <c r="F15" s="64">
        <v>14</v>
      </c>
      <c r="G15" s="64"/>
      <c r="H15" s="60">
        <v>2</v>
      </c>
      <c r="I15" s="64"/>
      <c r="J15" s="64">
        <v>4</v>
      </c>
      <c r="K15" s="64">
        <f>IF($H15&lt;=5,VLOOKUP($B15,$B$8:$G$327,$H15+1,FALSE),$I15)</f>
        <v>0.72727272727272729</v>
      </c>
      <c r="L15" s="33"/>
    </row>
    <row r="16" spans="1:12" ht="18.45" hidden="1" outlineLevel="2">
      <c r="B16" s="59">
        <v>123</v>
      </c>
      <c r="C16" s="64">
        <v>0.61538461538461542</v>
      </c>
      <c r="D16" s="64">
        <v>2.5</v>
      </c>
      <c r="E16" s="64">
        <v>5</v>
      </c>
      <c r="F16" s="64">
        <v>33</v>
      </c>
      <c r="G16" s="64"/>
      <c r="H16" s="60">
        <v>1</v>
      </c>
      <c r="I16" s="64"/>
      <c r="J16" s="64">
        <v>4</v>
      </c>
      <c r="K16" s="64">
        <f>IF($H16&lt;=5,VLOOKUP($B16,$B$8:$G$327,$H16+1,FALSE),$I16)</f>
        <v>0.61538461538461542</v>
      </c>
      <c r="L16" s="33"/>
    </row>
    <row r="17" spans="2:12" ht="18.45" hidden="1" outlineLevel="2">
      <c r="B17" s="59">
        <v>91</v>
      </c>
      <c r="C17" s="64">
        <v>0.90909090909090906</v>
      </c>
      <c r="D17" s="64">
        <v>1.625</v>
      </c>
      <c r="E17" s="64">
        <v>12</v>
      </c>
      <c r="F17" s="64">
        <v>5</v>
      </c>
      <c r="G17" s="64"/>
      <c r="H17" s="60">
        <v>1</v>
      </c>
      <c r="I17" s="64"/>
      <c r="J17" s="64">
        <v>4</v>
      </c>
      <c r="K17" s="64">
        <f>IF($H17&lt;=5,VLOOKUP($B17,$B$8:$G$327,$H17+1,FALSE),$I17)</f>
        <v>0.90909090909090906</v>
      </c>
      <c r="L17" s="33"/>
    </row>
    <row r="18" spans="2:12" ht="18.45" hidden="1" outlineLevel="1" collapsed="1">
      <c r="B18" s="59"/>
      <c r="C18" s="64"/>
      <c r="D18" s="64"/>
      <c r="E18" s="64"/>
      <c r="F18" s="64"/>
      <c r="G18" s="64"/>
      <c r="H18" s="60"/>
      <c r="I18" s="64"/>
      <c r="J18" s="82" t="s">
        <v>96</v>
      </c>
      <c r="K18" s="82">
        <f>SUBTOTAL(1,K13:K17)</f>
        <v>0.89580419580419579</v>
      </c>
      <c r="L18" s="33"/>
    </row>
    <row r="19" spans="2:12" ht="18.45" hidden="1" outlineLevel="2">
      <c r="B19" s="59">
        <v>21</v>
      </c>
      <c r="C19" s="64">
        <v>1.2</v>
      </c>
      <c r="D19" s="64">
        <v>20</v>
      </c>
      <c r="E19" s="64">
        <v>1</v>
      </c>
      <c r="F19" s="64">
        <v>14</v>
      </c>
      <c r="G19" s="64">
        <v>25</v>
      </c>
      <c r="H19" s="60">
        <v>3</v>
      </c>
      <c r="I19" s="64"/>
      <c r="J19" s="64">
        <v>5</v>
      </c>
      <c r="K19" s="64">
        <f t="shared" ref="K19:K31" si="0">IF($H19&lt;=5,VLOOKUP($B19,$B$8:$G$327,$H19+1,FALSE),$I19)</f>
        <v>1</v>
      </c>
      <c r="L19" s="33"/>
    </row>
    <row r="20" spans="2:12" ht="18.45" hidden="1" outlineLevel="2">
      <c r="B20" s="59">
        <v>19</v>
      </c>
      <c r="C20" s="64">
        <v>0.8</v>
      </c>
      <c r="D20" s="64">
        <v>8</v>
      </c>
      <c r="E20" s="64">
        <v>12</v>
      </c>
      <c r="F20" s="64">
        <v>4</v>
      </c>
      <c r="G20" s="64">
        <v>6</v>
      </c>
      <c r="H20" s="60">
        <v>1</v>
      </c>
      <c r="I20" s="64"/>
      <c r="J20" s="64">
        <v>5</v>
      </c>
      <c r="K20" s="64">
        <f t="shared" si="0"/>
        <v>0.8</v>
      </c>
      <c r="L20" s="33"/>
    </row>
    <row r="21" spans="2:12" ht="18.45" hidden="1" outlineLevel="2">
      <c r="B21" s="59">
        <v>72</v>
      </c>
      <c r="C21" s="64">
        <v>2.5</v>
      </c>
      <c r="D21" s="64">
        <v>0.9</v>
      </c>
      <c r="E21" s="64">
        <v>2.75</v>
      </c>
      <c r="F21" s="64">
        <v>33</v>
      </c>
      <c r="G21" s="64">
        <v>50</v>
      </c>
      <c r="H21" s="60">
        <v>2</v>
      </c>
      <c r="I21" s="64"/>
      <c r="J21" s="64">
        <v>5</v>
      </c>
      <c r="K21" s="64">
        <f t="shared" si="0"/>
        <v>0.9</v>
      </c>
      <c r="L21" s="33"/>
    </row>
    <row r="22" spans="2:12" ht="18.45" hidden="1" outlineLevel="2">
      <c r="B22" s="59">
        <v>131</v>
      </c>
      <c r="C22" s="64">
        <v>0.83333333333333337</v>
      </c>
      <c r="D22" s="64">
        <v>10</v>
      </c>
      <c r="E22" s="64">
        <v>2.5</v>
      </c>
      <c r="F22" s="64">
        <v>6</v>
      </c>
      <c r="G22" s="64">
        <v>16</v>
      </c>
      <c r="H22" s="60">
        <v>1</v>
      </c>
      <c r="I22" s="64"/>
      <c r="J22" s="64">
        <v>5</v>
      </c>
      <c r="K22" s="64">
        <f t="shared" si="0"/>
        <v>0.83333333333333337</v>
      </c>
      <c r="L22" s="33"/>
    </row>
    <row r="23" spans="2:12" ht="18.45" hidden="1" outlineLevel="2">
      <c r="B23" s="59">
        <v>247</v>
      </c>
      <c r="C23" s="64">
        <v>5</v>
      </c>
      <c r="D23" s="64">
        <v>3.5</v>
      </c>
      <c r="E23" s="64">
        <v>7.5</v>
      </c>
      <c r="F23" s="64">
        <v>7.5</v>
      </c>
      <c r="G23" s="64">
        <v>1.1000000000000001</v>
      </c>
      <c r="H23" s="60">
        <v>5</v>
      </c>
      <c r="I23" s="64"/>
      <c r="J23" s="64">
        <v>5</v>
      </c>
      <c r="K23" s="64">
        <f t="shared" si="0"/>
        <v>1.1000000000000001</v>
      </c>
      <c r="L23" s="33"/>
    </row>
    <row r="24" spans="2:12" ht="18.45" hidden="1" outlineLevel="2">
      <c r="B24" s="59">
        <v>82</v>
      </c>
      <c r="C24" s="64">
        <v>0.8</v>
      </c>
      <c r="D24" s="64">
        <v>10</v>
      </c>
      <c r="E24" s="64">
        <v>28</v>
      </c>
      <c r="F24" s="64">
        <v>6</v>
      </c>
      <c r="G24" s="64">
        <v>5</v>
      </c>
      <c r="H24" s="60">
        <v>1</v>
      </c>
      <c r="I24" s="64"/>
      <c r="J24" s="64">
        <v>5</v>
      </c>
      <c r="K24" s="64">
        <f t="shared" si="0"/>
        <v>0.8</v>
      </c>
      <c r="L24" s="33"/>
    </row>
    <row r="25" spans="2:12" ht="18.45" hidden="1" outlineLevel="2">
      <c r="B25" s="59">
        <v>103</v>
      </c>
      <c r="C25" s="64">
        <v>3</v>
      </c>
      <c r="D25" s="64">
        <v>0.72727272727272729</v>
      </c>
      <c r="E25" s="64">
        <v>12</v>
      </c>
      <c r="F25" s="64">
        <v>7.5</v>
      </c>
      <c r="G25" s="64">
        <v>12</v>
      </c>
      <c r="H25" s="60">
        <v>2</v>
      </c>
      <c r="I25" s="64"/>
      <c r="J25" s="64">
        <v>5</v>
      </c>
      <c r="K25" s="64">
        <f t="shared" si="0"/>
        <v>0.72727272727272729</v>
      </c>
      <c r="L25" s="33"/>
    </row>
    <row r="26" spans="2:12" ht="18.45" hidden="1" outlineLevel="2">
      <c r="B26" s="59">
        <v>124</v>
      </c>
      <c r="C26" s="64">
        <v>8</v>
      </c>
      <c r="D26" s="64">
        <v>1.375</v>
      </c>
      <c r="E26" s="64">
        <v>4</v>
      </c>
      <c r="F26" s="64">
        <v>11</v>
      </c>
      <c r="G26" s="64"/>
      <c r="H26" s="60">
        <v>2</v>
      </c>
      <c r="I26" s="64"/>
      <c r="J26" s="64">
        <v>5</v>
      </c>
      <c r="K26" s="64">
        <f t="shared" si="0"/>
        <v>1.375</v>
      </c>
      <c r="L26" s="33"/>
    </row>
    <row r="27" spans="2:12" ht="18.45" hidden="1" outlineLevel="2">
      <c r="B27" s="59">
        <v>196</v>
      </c>
      <c r="C27" s="64">
        <v>0.25</v>
      </c>
      <c r="D27" s="64">
        <v>6</v>
      </c>
      <c r="E27" s="64">
        <v>20</v>
      </c>
      <c r="F27" s="64">
        <v>9</v>
      </c>
      <c r="G27" s="64">
        <v>20</v>
      </c>
      <c r="H27" s="60">
        <v>1</v>
      </c>
      <c r="I27" s="64"/>
      <c r="J27" s="64">
        <v>5</v>
      </c>
      <c r="K27" s="64">
        <f t="shared" si="0"/>
        <v>0.25</v>
      </c>
      <c r="L27" s="33"/>
    </row>
    <row r="28" spans="2:12" ht="18.45" hidden="1" outlineLevel="2">
      <c r="B28" s="59">
        <v>165</v>
      </c>
      <c r="C28" s="64">
        <v>2.25</v>
      </c>
      <c r="D28" s="64">
        <v>3</v>
      </c>
      <c r="E28" s="64">
        <v>2.5</v>
      </c>
      <c r="F28" s="64">
        <v>3</v>
      </c>
      <c r="G28" s="64">
        <v>100</v>
      </c>
      <c r="H28" s="60">
        <v>1</v>
      </c>
      <c r="I28" s="64"/>
      <c r="J28" s="64">
        <v>5</v>
      </c>
      <c r="K28" s="64">
        <f t="shared" si="0"/>
        <v>2.25</v>
      </c>
      <c r="L28" s="33"/>
    </row>
    <row r="29" spans="2:12" ht="18.45" hidden="1" outlineLevel="2">
      <c r="B29" s="59">
        <v>58</v>
      </c>
      <c r="C29" s="64">
        <v>4</v>
      </c>
      <c r="D29" s="64">
        <v>1.75</v>
      </c>
      <c r="E29" s="64">
        <v>40</v>
      </c>
      <c r="F29" s="64">
        <v>1.25</v>
      </c>
      <c r="G29" s="64">
        <v>14</v>
      </c>
      <c r="H29" s="60">
        <v>4</v>
      </c>
      <c r="I29" s="64"/>
      <c r="J29" s="64">
        <v>5</v>
      </c>
      <c r="K29" s="64">
        <f t="shared" si="0"/>
        <v>1.25</v>
      </c>
      <c r="L29" s="33"/>
    </row>
    <row r="30" spans="2:12" ht="18.45" hidden="1" outlineLevel="2">
      <c r="B30" s="59">
        <v>77</v>
      </c>
      <c r="C30" s="64">
        <v>1.625</v>
      </c>
      <c r="D30" s="64">
        <v>0.61538461538461542</v>
      </c>
      <c r="E30" s="64">
        <v>66</v>
      </c>
      <c r="F30" s="64">
        <v>20</v>
      </c>
      <c r="G30" s="64">
        <v>20</v>
      </c>
      <c r="H30" s="60">
        <v>2</v>
      </c>
      <c r="I30" s="64"/>
      <c r="J30" s="64">
        <v>5</v>
      </c>
      <c r="K30" s="64">
        <f t="shared" si="0"/>
        <v>0.61538461538461542</v>
      </c>
      <c r="L30" s="33"/>
    </row>
    <row r="31" spans="2:12" ht="18.45" hidden="1" outlineLevel="2">
      <c r="B31" s="59">
        <v>211</v>
      </c>
      <c r="C31" s="64">
        <v>0.16666666666666666</v>
      </c>
      <c r="D31" s="64">
        <v>40</v>
      </c>
      <c r="E31" s="64">
        <v>25</v>
      </c>
      <c r="F31" s="64">
        <v>4.5</v>
      </c>
      <c r="G31" s="64">
        <v>14</v>
      </c>
      <c r="H31" s="60">
        <v>1</v>
      </c>
      <c r="I31" s="64"/>
      <c r="J31" s="64">
        <v>5</v>
      </c>
      <c r="K31" s="64">
        <f t="shared" si="0"/>
        <v>0.16666666666666666</v>
      </c>
      <c r="L31" s="33"/>
    </row>
    <row r="32" spans="2:12" ht="18.45" hidden="1" outlineLevel="1" collapsed="1">
      <c r="B32" s="59"/>
      <c r="C32" s="64"/>
      <c r="D32" s="64"/>
      <c r="E32" s="64"/>
      <c r="F32" s="64"/>
      <c r="G32" s="64"/>
      <c r="H32" s="60"/>
      <c r="I32" s="64"/>
      <c r="J32" s="82" t="s">
        <v>97</v>
      </c>
      <c r="K32" s="82">
        <f>SUBTOTAL(1,K19:K31)</f>
        <v>0.92828133405056468</v>
      </c>
      <c r="L32" s="33"/>
    </row>
    <row r="33" spans="2:12" ht="18.45" hidden="1" outlineLevel="2">
      <c r="B33" s="59">
        <v>32</v>
      </c>
      <c r="C33" s="64">
        <v>4.5</v>
      </c>
      <c r="D33" s="64">
        <v>1.2</v>
      </c>
      <c r="E33" s="64">
        <v>9</v>
      </c>
      <c r="F33" s="64">
        <v>9</v>
      </c>
      <c r="G33" s="64">
        <v>3</v>
      </c>
      <c r="H33" s="60">
        <v>2</v>
      </c>
      <c r="I33" s="64"/>
      <c r="J33" s="64">
        <v>6</v>
      </c>
      <c r="K33" s="64">
        <f t="shared" ref="K33:K59" si="1">IF($H33&lt;=5,VLOOKUP($B33,$B$8:$G$327,$H33+1,FALSE),$I33)</f>
        <v>1.2</v>
      </c>
      <c r="L33" s="33"/>
    </row>
    <row r="34" spans="2:12" ht="18.45" hidden="1" outlineLevel="2">
      <c r="B34" s="59">
        <v>20</v>
      </c>
      <c r="C34" s="64">
        <v>0.83333333333333337</v>
      </c>
      <c r="D34" s="64">
        <v>25</v>
      </c>
      <c r="E34" s="64">
        <v>2.75</v>
      </c>
      <c r="F34" s="64">
        <v>10</v>
      </c>
      <c r="G34" s="64">
        <v>7.5</v>
      </c>
      <c r="H34" s="60">
        <v>1</v>
      </c>
      <c r="I34" s="64"/>
      <c r="J34" s="64">
        <v>6</v>
      </c>
      <c r="K34" s="64">
        <f t="shared" si="1"/>
        <v>0.83333333333333337</v>
      </c>
      <c r="L34" s="33"/>
    </row>
    <row r="35" spans="2:12" ht="18.45" hidden="1" outlineLevel="2">
      <c r="B35" s="59">
        <v>137</v>
      </c>
      <c r="C35" s="64">
        <v>0.72727272727272729</v>
      </c>
      <c r="D35" s="64">
        <v>12</v>
      </c>
      <c r="E35" s="64">
        <v>22</v>
      </c>
      <c r="F35" s="64">
        <v>2.5</v>
      </c>
      <c r="G35" s="64">
        <v>10</v>
      </c>
      <c r="H35" s="60">
        <v>1</v>
      </c>
      <c r="I35" s="64"/>
      <c r="J35" s="64">
        <v>6</v>
      </c>
      <c r="K35" s="64">
        <f t="shared" si="1"/>
        <v>0.72727272727272729</v>
      </c>
      <c r="L35" s="33"/>
    </row>
    <row r="36" spans="2:12" ht="18.45" hidden="1" outlineLevel="2">
      <c r="B36" s="59">
        <v>283</v>
      </c>
      <c r="C36" s="64">
        <v>1.625</v>
      </c>
      <c r="D36" s="64">
        <v>14</v>
      </c>
      <c r="E36" s="64">
        <v>1.75</v>
      </c>
      <c r="F36" s="64">
        <v>9</v>
      </c>
      <c r="G36" s="64">
        <v>50</v>
      </c>
      <c r="H36" s="60">
        <v>1</v>
      </c>
      <c r="I36" s="64"/>
      <c r="J36" s="64">
        <v>6</v>
      </c>
      <c r="K36" s="64">
        <f t="shared" si="1"/>
        <v>1.625</v>
      </c>
      <c r="L36" s="33"/>
    </row>
    <row r="37" spans="2:12" ht="18.45" hidden="1" outlineLevel="2">
      <c r="B37" s="59">
        <v>148</v>
      </c>
      <c r="C37" s="64">
        <v>3</v>
      </c>
      <c r="D37" s="64">
        <v>3.3333333333333335</v>
      </c>
      <c r="E37" s="64">
        <v>6</v>
      </c>
      <c r="F37" s="64">
        <v>6.5</v>
      </c>
      <c r="G37" s="64">
        <v>4</v>
      </c>
      <c r="H37" s="60">
        <v>1</v>
      </c>
      <c r="I37" s="64"/>
      <c r="J37" s="64">
        <v>6</v>
      </c>
      <c r="K37" s="64">
        <f t="shared" si="1"/>
        <v>3</v>
      </c>
      <c r="L37" s="33"/>
    </row>
    <row r="38" spans="2:12" ht="18.45" hidden="1" outlineLevel="2">
      <c r="B38" s="59">
        <v>156</v>
      </c>
      <c r="C38" s="64">
        <v>0.72727272727272729</v>
      </c>
      <c r="D38" s="64">
        <v>3</v>
      </c>
      <c r="E38" s="64">
        <v>7</v>
      </c>
      <c r="F38" s="64">
        <v>10</v>
      </c>
      <c r="G38" s="64">
        <v>16</v>
      </c>
      <c r="H38" s="60">
        <v>1</v>
      </c>
      <c r="I38" s="64"/>
      <c r="J38" s="64">
        <v>6</v>
      </c>
      <c r="K38" s="64">
        <f t="shared" si="1"/>
        <v>0.72727272727272729</v>
      </c>
      <c r="L38" s="33"/>
    </row>
    <row r="39" spans="2:12" ht="18.45" hidden="1" outlineLevel="2">
      <c r="B39" s="59">
        <v>163</v>
      </c>
      <c r="C39" s="64">
        <v>0.83333333333333337</v>
      </c>
      <c r="D39" s="64">
        <v>2.75</v>
      </c>
      <c r="E39" s="64">
        <v>8</v>
      </c>
      <c r="F39" s="64">
        <v>100</v>
      </c>
      <c r="G39" s="64"/>
      <c r="H39" s="60">
        <v>1</v>
      </c>
      <c r="I39" s="64"/>
      <c r="J39" s="64">
        <v>6</v>
      </c>
      <c r="K39" s="64">
        <f t="shared" si="1"/>
        <v>0.83333333333333337</v>
      </c>
      <c r="L39" s="33"/>
    </row>
    <row r="40" spans="2:12" ht="18.45" hidden="1" outlineLevel="2">
      <c r="B40" s="59">
        <v>34</v>
      </c>
      <c r="C40" s="64">
        <v>2.75</v>
      </c>
      <c r="D40" s="64">
        <v>4</v>
      </c>
      <c r="E40" s="64">
        <v>10</v>
      </c>
      <c r="F40" s="64">
        <v>2</v>
      </c>
      <c r="G40" s="64">
        <v>6.5</v>
      </c>
      <c r="H40" s="60">
        <v>4</v>
      </c>
      <c r="I40" s="64"/>
      <c r="J40" s="64">
        <v>6</v>
      </c>
      <c r="K40" s="64">
        <f t="shared" si="1"/>
        <v>2</v>
      </c>
      <c r="L40" s="33"/>
    </row>
    <row r="41" spans="2:12" ht="18.45" hidden="1" outlineLevel="2">
      <c r="B41" s="59">
        <v>67</v>
      </c>
      <c r="C41" s="64">
        <v>5</v>
      </c>
      <c r="D41" s="64">
        <v>3.5</v>
      </c>
      <c r="E41" s="64">
        <v>3</v>
      </c>
      <c r="F41" s="64">
        <v>3.5</v>
      </c>
      <c r="G41" s="64">
        <v>4</v>
      </c>
      <c r="H41" s="60">
        <v>3</v>
      </c>
      <c r="I41" s="64"/>
      <c r="J41" s="64">
        <v>6</v>
      </c>
      <c r="K41" s="64">
        <f t="shared" si="1"/>
        <v>3</v>
      </c>
      <c r="L41" s="33"/>
    </row>
    <row r="42" spans="2:12" ht="18.45" hidden="1" outlineLevel="2">
      <c r="B42" s="59">
        <v>40</v>
      </c>
      <c r="C42" s="64">
        <v>9</v>
      </c>
      <c r="D42" s="64">
        <v>5</v>
      </c>
      <c r="E42" s="64">
        <v>1.875</v>
      </c>
      <c r="F42" s="64">
        <v>7</v>
      </c>
      <c r="G42" s="64">
        <v>2.5</v>
      </c>
      <c r="H42" s="60">
        <v>3</v>
      </c>
      <c r="I42" s="64"/>
      <c r="J42" s="64">
        <v>6</v>
      </c>
      <c r="K42" s="64">
        <f t="shared" si="1"/>
        <v>1.875</v>
      </c>
      <c r="L42" s="33"/>
    </row>
    <row r="43" spans="2:12" ht="18.45" hidden="1" outlineLevel="2">
      <c r="B43" s="59">
        <v>30</v>
      </c>
      <c r="C43" s="64">
        <v>1.2</v>
      </c>
      <c r="D43" s="64">
        <v>3</v>
      </c>
      <c r="E43" s="64">
        <v>8</v>
      </c>
      <c r="F43" s="64">
        <v>12</v>
      </c>
      <c r="G43" s="64">
        <v>8.5</v>
      </c>
      <c r="H43" s="60">
        <v>1</v>
      </c>
      <c r="I43" s="64"/>
      <c r="J43" s="64">
        <v>6</v>
      </c>
      <c r="K43" s="64">
        <f t="shared" si="1"/>
        <v>1.2</v>
      </c>
      <c r="L43" s="33"/>
    </row>
    <row r="44" spans="2:12" ht="18.45" hidden="1" outlineLevel="2">
      <c r="B44" s="59">
        <v>119</v>
      </c>
      <c r="C44" s="64">
        <v>1.5</v>
      </c>
      <c r="D44" s="64">
        <v>7</v>
      </c>
      <c r="E44" s="64">
        <v>4.5</v>
      </c>
      <c r="F44" s="64">
        <v>5</v>
      </c>
      <c r="G44" s="64">
        <v>4.5</v>
      </c>
      <c r="H44" s="60">
        <v>1</v>
      </c>
      <c r="I44" s="64"/>
      <c r="J44" s="64">
        <v>6</v>
      </c>
      <c r="K44" s="64">
        <f t="shared" si="1"/>
        <v>1.5</v>
      </c>
      <c r="L44" s="33"/>
    </row>
    <row r="45" spans="2:12" ht="18.45" hidden="1" outlineLevel="2">
      <c r="B45" s="59">
        <v>68</v>
      </c>
      <c r="C45" s="64">
        <v>2.75</v>
      </c>
      <c r="D45" s="64">
        <v>3</v>
      </c>
      <c r="E45" s="64">
        <v>4.5</v>
      </c>
      <c r="F45" s="64">
        <v>4.5</v>
      </c>
      <c r="G45" s="64">
        <v>8</v>
      </c>
      <c r="H45" s="60">
        <v>1</v>
      </c>
      <c r="I45" s="64"/>
      <c r="J45" s="64">
        <v>6</v>
      </c>
      <c r="K45" s="64">
        <f t="shared" si="1"/>
        <v>2.75</v>
      </c>
      <c r="L45" s="33"/>
    </row>
    <row r="46" spans="2:12" ht="18.45" hidden="1" outlineLevel="2">
      <c r="B46" s="59">
        <v>120</v>
      </c>
      <c r="C46" s="64">
        <v>1.75</v>
      </c>
      <c r="D46" s="64">
        <v>1.875</v>
      </c>
      <c r="E46" s="64">
        <v>6</v>
      </c>
      <c r="F46" s="64">
        <v>14</v>
      </c>
      <c r="G46" s="64">
        <v>66</v>
      </c>
      <c r="H46" s="60">
        <v>1</v>
      </c>
      <c r="I46" s="64"/>
      <c r="J46" s="64">
        <v>6</v>
      </c>
      <c r="K46" s="64">
        <f t="shared" si="1"/>
        <v>1.75</v>
      </c>
      <c r="L46" s="33"/>
    </row>
    <row r="47" spans="2:12" ht="18.45" hidden="1" outlineLevel="2">
      <c r="B47" s="59">
        <v>197</v>
      </c>
      <c r="C47" s="64">
        <v>1.75</v>
      </c>
      <c r="D47" s="64">
        <v>5</v>
      </c>
      <c r="E47" s="64">
        <v>2.75</v>
      </c>
      <c r="F47" s="64">
        <v>3.3333333333333335</v>
      </c>
      <c r="G47" s="64">
        <v>100</v>
      </c>
      <c r="H47" s="60">
        <v>1</v>
      </c>
      <c r="I47" s="64"/>
      <c r="J47" s="64">
        <v>6</v>
      </c>
      <c r="K47" s="64">
        <f t="shared" si="1"/>
        <v>1.75</v>
      </c>
      <c r="L47" s="33"/>
    </row>
    <row r="48" spans="2:12" ht="18.45" hidden="1" outlineLevel="2">
      <c r="B48" s="59">
        <v>36</v>
      </c>
      <c r="C48" s="64">
        <v>1.75</v>
      </c>
      <c r="D48" s="64">
        <v>4</v>
      </c>
      <c r="E48" s="64">
        <v>10</v>
      </c>
      <c r="F48" s="64">
        <v>4</v>
      </c>
      <c r="G48" s="64">
        <v>12</v>
      </c>
      <c r="H48" s="60">
        <v>1</v>
      </c>
      <c r="I48" s="64"/>
      <c r="J48" s="64">
        <v>6</v>
      </c>
      <c r="K48" s="64">
        <f t="shared" si="1"/>
        <v>1.75</v>
      </c>
      <c r="L48" s="33"/>
    </row>
    <row r="49" spans="2:12" ht="18.45" hidden="1" outlineLevel="2">
      <c r="B49" s="59">
        <v>17</v>
      </c>
      <c r="C49" s="64">
        <v>1.625</v>
      </c>
      <c r="D49" s="64">
        <v>3.5</v>
      </c>
      <c r="E49" s="64">
        <v>6</v>
      </c>
      <c r="F49" s="64">
        <v>2.75</v>
      </c>
      <c r="G49" s="64">
        <v>16</v>
      </c>
      <c r="H49" s="60">
        <v>1</v>
      </c>
      <c r="I49" s="64"/>
      <c r="J49" s="64">
        <v>6</v>
      </c>
      <c r="K49" s="64">
        <f t="shared" si="1"/>
        <v>1.625</v>
      </c>
      <c r="L49" s="33"/>
    </row>
    <row r="50" spans="2:12" ht="18.45" hidden="1" outlineLevel="2">
      <c r="B50" s="59">
        <v>190</v>
      </c>
      <c r="C50" s="64">
        <v>0.14285714285714285</v>
      </c>
      <c r="D50" s="64">
        <v>22</v>
      </c>
      <c r="E50" s="64">
        <v>12</v>
      </c>
      <c r="F50" s="64">
        <v>8</v>
      </c>
      <c r="G50" s="64">
        <v>80</v>
      </c>
      <c r="H50" s="60">
        <v>1</v>
      </c>
      <c r="I50" s="64"/>
      <c r="J50" s="64">
        <v>6</v>
      </c>
      <c r="K50" s="64">
        <f t="shared" si="1"/>
        <v>0.14285714285714285</v>
      </c>
      <c r="L50" s="33"/>
    </row>
    <row r="51" spans="2:12" ht="18.45" hidden="1" outlineLevel="2">
      <c r="B51" s="59">
        <v>146</v>
      </c>
      <c r="C51" s="64">
        <v>3</v>
      </c>
      <c r="D51" s="64">
        <v>5</v>
      </c>
      <c r="E51" s="64">
        <v>20</v>
      </c>
      <c r="F51" s="64">
        <v>2.5</v>
      </c>
      <c r="G51" s="64">
        <v>150</v>
      </c>
      <c r="H51" s="60">
        <v>4</v>
      </c>
      <c r="I51" s="64"/>
      <c r="J51" s="64">
        <v>6</v>
      </c>
      <c r="K51" s="64">
        <f t="shared" si="1"/>
        <v>2.5</v>
      </c>
      <c r="L51" s="33"/>
    </row>
    <row r="52" spans="2:12" ht="18.45" hidden="1" outlineLevel="2">
      <c r="B52" s="59">
        <v>69</v>
      </c>
      <c r="C52" s="64">
        <v>2.25</v>
      </c>
      <c r="D52" s="64">
        <v>5</v>
      </c>
      <c r="E52" s="64">
        <v>3</v>
      </c>
      <c r="F52" s="64">
        <v>10</v>
      </c>
      <c r="G52" s="64">
        <v>2.5</v>
      </c>
      <c r="H52" s="60">
        <v>1</v>
      </c>
      <c r="I52" s="64"/>
      <c r="J52" s="64">
        <v>6</v>
      </c>
      <c r="K52" s="64">
        <f t="shared" si="1"/>
        <v>2.25</v>
      </c>
      <c r="L52" s="33"/>
    </row>
    <row r="53" spans="2:12" ht="18.45" hidden="1" outlineLevel="2">
      <c r="B53" s="59">
        <v>39</v>
      </c>
      <c r="C53" s="64">
        <v>1.5</v>
      </c>
      <c r="D53" s="64">
        <v>2.25</v>
      </c>
      <c r="E53" s="64">
        <v>7</v>
      </c>
      <c r="F53" s="64">
        <v>14</v>
      </c>
      <c r="G53" s="64">
        <v>11</v>
      </c>
      <c r="H53" s="60">
        <v>1</v>
      </c>
      <c r="I53" s="64"/>
      <c r="J53" s="64">
        <v>6</v>
      </c>
      <c r="K53" s="64">
        <f t="shared" si="1"/>
        <v>1.5</v>
      </c>
      <c r="L53" s="33"/>
    </row>
    <row r="54" spans="2:12" ht="18.45" hidden="1" outlineLevel="2">
      <c r="B54" s="59">
        <v>63</v>
      </c>
      <c r="C54" s="64">
        <v>3.3333333333333335</v>
      </c>
      <c r="D54" s="64">
        <v>4</v>
      </c>
      <c r="E54" s="64">
        <v>7</v>
      </c>
      <c r="F54" s="64">
        <v>3.5</v>
      </c>
      <c r="G54" s="64">
        <v>5</v>
      </c>
      <c r="H54" s="60">
        <v>1</v>
      </c>
      <c r="I54" s="64"/>
      <c r="J54" s="64">
        <v>6</v>
      </c>
      <c r="K54" s="64">
        <f t="shared" si="1"/>
        <v>3.3333333333333335</v>
      </c>
      <c r="L54" s="33"/>
    </row>
    <row r="55" spans="2:12" ht="18.45" hidden="1" outlineLevel="2">
      <c r="B55" s="59">
        <v>53</v>
      </c>
      <c r="C55" s="64">
        <v>0.83333333333333337</v>
      </c>
      <c r="D55" s="64">
        <v>3.5</v>
      </c>
      <c r="E55" s="64">
        <v>20</v>
      </c>
      <c r="F55" s="64">
        <v>7</v>
      </c>
      <c r="G55" s="64">
        <v>14</v>
      </c>
      <c r="H55" s="60">
        <v>1</v>
      </c>
      <c r="I55" s="64"/>
      <c r="J55" s="64">
        <v>6</v>
      </c>
      <c r="K55" s="64">
        <f t="shared" si="1"/>
        <v>0.83333333333333337</v>
      </c>
      <c r="L55" s="33"/>
    </row>
    <row r="56" spans="2:12" ht="18.45" hidden="1" outlineLevel="2">
      <c r="B56" s="59">
        <v>125</v>
      </c>
      <c r="C56" s="64">
        <v>1.1000000000000001</v>
      </c>
      <c r="D56" s="64">
        <v>2.75</v>
      </c>
      <c r="E56" s="64">
        <v>9</v>
      </c>
      <c r="F56" s="64">
        <v>7.5</v>
      </c>
      <c r="G56" s="64">
        <v>25</v>
      </c>
      <c r="H56" s="60">
        <v>1</v>
      </c>
      <c r="I56" s="64"/>
      <c r="J56" s="64">
        <v>6</v>
      </c>
      <c r="K56" s="64">
        <f t="shared" si="1"/>
        <v>1.1000000000000001</v>
      </c>
      <c r="L56" s="33"/>
    </row>
    <row r="57" spans="2:12" ht="18.45" hidden="1" outlineLevel="2">
      <c r="B57" s="59">
        <v>127</v>
      </c>
      <c r="C57" s="64">
        <v>2.75</v>
      </c>
      <c r="D57" s="64">
        <v>3.3333333333333335</v>
      </c>
      <c r="E57" s="64">
        <v>4</v>
      </c>
      <c r="F57" s="64">
        <v>10</v>
      </c>
      <c r="G57" s="64">
        <v>6.5</v>
      </c>
      <c r="H57" s="60">
        <v>1</v>
      </c>
      <c r="I57" s="64"/>
      <c r="J57" s="64">
        <v>6</v>
      </c>
      <c r="K57" s="64">
        <f t="shared" si="1"/>
        <v>2.75</v>
      </c>
      <c r="L57" s="33"/>
    </row>
    <row r="58" spans="2:12" ht="18.45" hidden="1" outlineLevel="2">
      <c r="B58" s="59">
        <v>2</v>
      </c>
      <c r="C58" s="64">
        <v>4.5</v>
      </c>
      <c r="D58" s="64">
        <v>5.5</v>
      </c>
      <c r="E58" s="64">
        <v>5</v>
      </c>
      <c r="F58" s="64">
        <v>16</v>
      </c>
      <c r="G58" s="64">
        <v>0.90909090909090906</v>
      </c>
      <c r="H58" s="60">
        <v>5</v>
      </c>
      <c r="I58" s="64"/>
      <c r="J58" s="64">
        <v>6</v>
      </c>
      <c r="K58" s="64">
        <f t="shared" si="1"/>
        <v>0.90909090909090906</v>
      </c>
      <c r="L58" s="33"/>
    </row>
    <row r="59" spans="2:12" ht="18.45" hidden="1" outlineLevel="2">
      <c r="B59" s="59">
        <v>151</v>
      </c>
      <c r="C59" s="64">
        <v>0.22222222222222221</v>
      </c>
      <c r="D59" s="64">
        <v>6</v>
      </c>
      <c r="E59" s="64">
        <v>8</v>
      </c>
      <c r="F59" s="64">
        <v>20</v>
      </c>
      <c r="G59" s="64">
        <v>33</v>
      </c>
      <c r="H59" s="60">
        <v>1</v>
      </c>
      <c r="I59" s="64"/>
      <c r="J59" s="64">
        <v>6</v>
      </c>
      <c r="K59" s="64">
        <f t="shared" si="1"/>
        <v>0.22222222222222221</v>
      </c>
      <c r="L59" s="33"/>
    </row>
    <row r="60" spans="2:12" ht="18.45" hidden="1" outlineLevel="1" collapsed="1">
      <c r="B60" s="59"/>
      <c r="C60" s="64"/>
      <c r="D60" s="64"/>
      <c r="E60" s="64"/>
      <c r="F60" s="64"/>
      <c r="G60" s="64"/>
      <c r="H60" s="60"/>
      <c r="I60" s="64"/>
      <c r="J60" s="82" t="s">
        <v>98</v>
      </c>
      <c r="K60" s="82">
        <f>SUBTOTAL(1,K33:K59)</f>
        <v>1.6180388541499655</v>
      </c>
      <c r="L60" s="33"/>
    </row>
    <row r="61" spans="2:12" ht="18.45" hidden="1" outlineLevel="2">
      <c r="B61" s="59">
        <v>161</v>
      </c>
      <c r="C61" s="64">
        <v>5</v>
      </c>
      <c r="D61" s="64">
        <v>8</v>
      </c>
      <c r="E61" s="64">
        <v>2.25</v>
      </c>
      <c r="F61" s="64">
        <v>9</v>
      </c>
      <c r="G61" s="64">
        <v>6</v>
      </c>
      <c r="H61" s="60">
        <v>3</v>
      </c>
      <c r="I61" s="64"/>
      <c r="J61" s="64">
        <v>7</v>
      </c>
      <c r="K61" s="64">
        <f t="shared" ref="K61:K90" si="2">IF($H61&lt;=5,VLOOKUP($B61,$B$8:$G$327,$H61+1,FALSE),$I61)</f>
        <v>2.25</v>
      </c>
      <c r="L61" s="33"/>
    </row>
    <row r="62" spans="2:12" ht="18.45" hidden="1" outlineLevel="2">
      <c r="B62" s="59">
        <v>37</v>
      </c>
      <c r="C62" s="64">
        <v>3</v>
      </c>
      <c r="D62" s="64">
        <v>1</v>
      </c>
      <c r="E62" s="64">
        <v>20</v>
      </c>
      <c r="F62" s="64">
        <v>5.5</v>
      </c>
      <c r="G62" s="64">
        <v>7</v>
      </c>
      <c r="H62" s="60">
        <v>2</v>
      </c>
      <c r="I62" s="64"/>
      <c r="J62" s="64">
        <v>7</v>
      </c>
      <c r="K62" s="64">
        <f t="shared" si="2"/>
        <v>1</v>
      </c>
      <c r="L62" s="33"/>
    </row>
    <row r="63" spans="2:12" ht="18.45" hidden="1" outlineLevel="2">
      <c r="B63" s="59">
        <v>191</v>
      </c>
      <c r="C63" s="64">
        <v>5.5</v>
      </c>
      <c r="D63" s="64">
        <v>4</v>
      </c>
      <c r="E63" s="64">
        <v>3.5</v>
      </c>
      <c r="F63" s="64">
        <v>5</v>
      </c>
      <c r="G63" s="64">
        <v>14</v>
      </c>
      <c r="H63" s="60">
        <v>7</v>
      </c>
      <c r="I63" s="64">
        <v>3</v>
      </c>
      <c r="J63" s="64">
        <v>7</v>
      </c>
      <c r="K63" s="64">
        <f t="shared" si="2"/>
        <v>3</v>
      </c>
      <c r="L63" s="33"/>
    </row>
    <row r="64" spans="2:12" ht="18.45" hidden="1" outlineLevel="2">
      <c r="B64" s="59">
        <v>249</v>
      </c>
      <c r="C64" s="64">
        <v>1.75</v>
      </c>
      <c r="D64" s="64">
        <v>7</v>
      </c>
      <c r="E64" s="64">
        <v>2</v>
      </c>
      <c r="F64" s="64">
        <v>7</v>
      </c>
      <c r="G64" s="64">
        <v>8.5</v>
      </c>
      <c r="H64" s="60">
        <v>1</v>
      </c>
      <c r="I64" s="64"/>
      <c r="J64" s="64">
        <v>7</v>
      </c>
      <c r="K64" s="64">
        <f t="shared" si="2"/>
        <v>1.75</v>
      </c>
      <c r="L64" s="33"/>
    </row>
    <row r="65" spans="2:12" ht="18.45" hidden="1" outlineLevel="2">
      <c r="B65" s="59">
        <v>291</v>
      </c>
      <c r="C65" s="64">
        <v>2.75</v>
      </c>
      <c r="D65" s="64">
        <v>5</v>
      </c>
      <c r="E65" s="64">
        <v>0.72727272727272729</v>
      </c>
      <c r="F65" s="64">
        <v>100</v>
      </c>
      <c r="G65" s="64">
        <v>10</v>
      </c>
      <c r="H65" s="60">
        <v>3</v>
      </c>
      <c r="I65" s="64"/>
      <c r="J65" s="64">
        <v>7</v>
      </c>
      <c r="K65" s="64">
        <f t="shared" si="2"/>
        <v>0.72727272727272729</v>
      </c>
      <c r="L65" s="33"/>
    </row>
    <row r="66" spans="2:12" ht="18.45" hidden="1" outlineLevel="2">
      <c r="B66" s="59">
        <v>104</v>
      </c>
      <c r="C66" s="64">
        <v>4.5</v>
      </c>
      <c r="D66" s="64">
        <v>7</v>
      </c>
      <c r="E66" s="64">
        <v>2</v>
      </c>
      <c r="F66" s="64">
        <v>25</v>
      </c>
      <c r="G66" s="64">
        <v>2.75</v>
      </c>
      <c r="H66" s="60">
        <v>3</v>
      </c>
      <c r="I66" s="64"/>
      <c r="J66" s="64">
        <v>7</v>
      </c>
      <c r="K66" s="64">
        <f t="shared" si="2"/>
        <v>2</v>
      </c>
      <c r="L66" s="33"/>
    </row>
    <row r="67" spans="2:12" ht="18.45" hidden="1" outlineLevel="2">
      <c r="B67" s="59">
        <v>186</v>
      </c>
      <c r="C67" s="64">
        <v>1.75</v>
      </c>
      <c r="D67" s="64">
        <v>20</v>
      </c>
      <c r="E67" s="64">
        <v>10</v>
      </c>
      <c r="F67" s="64">
        <v>1.875</v>
      </c>
      <c r="G67" s="64">
        <v>25</v>
      </c>
      <c r="H67" s="60">
        <v>1</v>
      </c>
      <c r="I67" s="64"/>
      <c r="J67" s="64">
        <v>7</v>
      </c>
      <c r="K67" s="64">
        <f t="shared" si="2"/>
        <v>1.75</v>
      </c>
      <c r="L67" s="33"/>
    </row>
    <row r="68" spans="2:12" ht="18.45" hidden="1" outlineLevel="2">
      <c r="B68" s="59">
        <v>168</v>
      </c>
      <c r="C68" s="64">
        <v>1.75</v>
      </c>
      <c r="D68" s="64">
        <v>3.5</v>
      </c>
      <c r="E68" s="64">
        <v>3.5</v>
      </c>
      <c r="F68" s="64">
        <v>25</v>
      </c>
      <c r="G68" s="64">
        <v>12</v>
      </c>
      <c r="H68" s="60">
        <v>1</v>
      </c>
      <c r="I68" s="64"/>
      <c r="J68" s="64">
        <v>7</v>
      </c>
      <c r="K68" s="64">
        <f t="shared" si="2"/>
        <v>1.75</v>
      </c>
      <c r="L68" s="33"/>
    </row>
    <row r="69" spans="2:12" ht="18.45" hidden="1" outlineLevel="2">
      <c r="B69" s="59">
        <v>268</v>
      </c>
      <c r="C69" s="64">
        <v>0.66666666666666663</v>
      </c>
      <c r="D69" s="64">
        <v>9</v>
      </c>
      <c r="E69" s="64">
        <v>8</v>
      </c>
      <c r="F69" s="64">
        <v>4</v>
      </c>
      <c r="G69" s="64">
        <v>12</v>
      </c>
      <c r="H69" s="60">
        <v>1</v>
      </c>
      <c r="I69" s="64"/>
      <c r="J69" s="64">
        <v>7</v>
      </c>
      <c r="K69" s="64">
        <f t="shared" si="2"/>
        <v>0.66666666666666663</v>
      </c>
      <c r="L69" s="33"/>
    </row>
    <row r="70" spans="2:12" ht="18.45" hidden="1" outlineLevel="2">
      <c r="B70" s="59">
        <v>233</v>
      </c>
      <c r="C70" s="64">
        <v>1.2</v>
      </c>
      <c r="D70" s="64">
        <v>7</v>
      </c>
      <c r="E70" s="64">
        <v>3.5</v>
      </c>
      <c r="F70" s="64">
        <v>10</v>
      </c>
      <c r="G70" s="64">
        <v>11</v>
      </c>
      <c r="H70" s="60">
        <v>1</v>
      </c>
      <c r="I70" s="64"/>
      <c r="J70" s="64">
        <v>7</v>
      </c>
      <c r="K70" s="64">
        <f t="shared" si="2"/>
        <v>1.2</v>
      </c>
      <c r="L70" s="33"/>
    </row>
    <row r="71" spans="2:12" ht="18.45" hidden="1" outlineLevel="2">
      <c r="B71" s="59">
        <v>242</v>
      </c>
      <c r="C71" s="64">
        <v>3.3333333333333335</v>
      </c>
      <c r="D71" s="64">
        <v>7</v>
      </c>
      <c r="E71" s="64">
        <v>10</v>
      </c>
      <c r="F71" s="64">
        <v>3.5</v>
      </c>
      <c r="G71" s="64">
        <v>10</v>
      </c>
      <c r="H71" s="60">
        <v>6</v>
      </c>
      <c r="I71" s="64">
        <v>2.25</v>
      </c>
      <c r="J71" s="64">
        <v>7</v>
      </c>
      <c r="K71" s="64">
        <f t="shared" si="2"/>
        <v>2.25</v>
      </c>
      <c r="L71" s="33"/>
    </row>
    <row r="72" spans="2:12" ht="18.45" hidden="1" outlineLevel="2">
      <c r="B72" s="59">
        <v>139</v>
      </c>
      <c r="C72" s="64">
        <v>0.90909090909090906</v>
      </c>
      <c r="D72" s="64">
        <v>2.25</v>
      </c>
      <c r="E72" s="64">
        <v>8</v>
      </c>
      <c r="F72" s="64">
        <v>14</v>
      </c>
      <c r="G72" s="64">
        <v>20</v>
      </c>
      <c r="H72" s="60">
        <v>1</v>
      </c>
      <c r="I72" s="64"/>
      <c r="J72" s="64">
        <v>7</v>
      </c>
      <c r="K72" s="64">
        <f t="shared" si="2"/>
        <v>0.90909090909090906</v>
      </c>
      <c r="L72" s="33"/>
    </row>
    <row r="73" spans="2:12" ht="18.45" hidden="1" outlineLevel="2">
      <c r="B73" s="59">
        <v>96</v>
      </c>
      <c r="C73" s="64">
        <v>5.5</v>
      </c>
      <c r="D73" s="64">
        <v>0.90909090909090906</v>
      </c>
      <c r="E73" s="64">
        <v>20</v>
      </c>
      <c r="F73" s="64">
        <v>4</v>
      </c>
      <c r="G73" s="64">
        <v>12</v>
      </c>
      <c r="H73" s="60">
        <v>2</v>
      </c>
      <c r="I73" s="64"/>
      <c r="J73" s="64">
        <v>7</v>
      </c>
      <c r="K73" s="64">
        <f t="shared" si="2"/>
        <v>0.90909090909090906</v>
      </c>
      <c r="L73" s="33"/>
    </row>
    <row r="74" spans="2:12" ht="18.45" hidden="1" outlineLevel="2">
      <c r="B74" s="59">
        <v>220</v>
      </c>
      <c r="C74" s="64">
        <v>2.25</v>
      </c>
      <c r="D74" s="64">
        <v>1.2</v>
      </c>
      <c r="E74" s="64">
        <v>4</v>
      </c>
      <c r="F74" s="64">
        <v>1</v>
      </c>
      <c r="G74" s="64">
        <v>66</v>
      </c>
      <c r="H74" s="60">
        <v>4</v>
      </c>
      <c r="I74" s="64"/>
      <c r="J74" s="64">
        <v>7</v>
      </c>
      <c r="K74" s="64">
        <f t="shared" si="2"/>
        <v>1</v>
      </c>
      <c r="L74" s="33"/>
    </row>
    <row r="75" spans="2:12" ht="18.45" hidden="1" outlineLevel="2">
      <c r="B75" s="59">
        <v>97</v>
      </c>
      <c r="C75" s="64">
        <v>0.5</v>
      </c>
      <c r="D75" s="64">
        <v>3</v>
      </c>
      <c r="E75" s="64">
        <v>4.5</v>
      </c>
      <c r="F75" s="64">
        <v>12</v>
      </c>
      <c r="G75" s="64">
        <v>33</v>
      </c>
      <c r="H75" s="60">
        <v>1</v>
      </c>
      <c r="I75" s="64"/>
      <c r="J75" s="64">
        <v>7</v>
      </c>
      <c r="K75" s="64">
        <f t="shared" si="2"/>
        <v>0.5</v>
      </c>
      <c r="L75" s="33"/>
    </row>
    <row r="76" spans="2:12" ht="18.45" hidden="1" outlineLevel="2">
      <c r="B76" s="59">
        <v>141</v>
      </c>
      <c r="C76" s="64">
        <v>2</v>
      </c>
      <c r="D76" s="64">
        <v>2.75</v>
      </c>
      <c r="E76" s="64">
        <v>14</v>
      </c>
      <c r="F76" s="64">
        <v>15</v>
      </c>
      <c r="G76" s="64">
        <v>3.3333333333333335</v>
      </c>
      <c r="H76" s="60">
        <v>1</v>
      </c>
      <c r="I76" s="64"/>
      <c r="J76" s="64">
        <v>7</v>
      </c>
      <c r="K76" s="64">
        <f t="shared" si="2"/>
        <v>2</v>
      </c>
      <c r="L76" s="33"/>
    </row>
    <row r="77" spans="2:12" ht="18.45" hidden="1" outlineLevel="2">
      <c r="B77" s="59">
        <v>216</v>
      </c>
      <c r="C77" s="64">
        <v>1</v>
      </c>
      <c r="D77" s="64">
        <v>10</v>
      </c>
      <c r="E77" s="64">
        <v>6</v>
      </c>
      <c r="F77" s="64">
        <v>25</v>
      </c>
      <c r="G77" s="64">
        <v>14</v>
      </c>
      <c r="H77" s="60">
        <v>1</v>
      </c>
      <c r="I77" s="64"/>
      <c r="J77" s="64">
        <v>7</v>
      </c>
      <c r="K77" s="64">
        <f t="shared" si="2"/>
        <v>1</v>
      </c>
      <c r="L77" s="33"/>
    </row>
    <row r="78" spans="2:12" ht="18.45" hidden="1" outlineLevel="2">
      <c r="B78" s="59">
        <v>260</v>
      </c>
      <c r="C78" s="64">
        <v>4</v>
      </c>
      <c r="D78" s="64">
        <v>10</v>
      </c>
      <c r="E78" s="64">
        <v>12</v>
      </c>
      <c r="F78" s="64">
        <v>1.625</v>
      </c>
      <c r="G78" s="64">
        <v>3</v>
      </c>
      <c r="H78" s="60">
        <v>4</v>
      </c>
      <c r="I78" s="64"/>
      <c r="J78" s="64">
        <v>7</v>
      </c>
      <c r="K78" s="64">
        <f t="shared" si="2"/>
        <v>1.625</v>
      </c>
      <c r="L78" s="33"/>
    </row>
    <row r="79" spans="2:12" ht="18.45" hidden="1" outlineLevel="2">
      <c r="B79" s="59">
        <v>273</v>
      </c>
      <c r="C79" s="64">
        <v>3.5</v>
      </c>
      <c r="D79" s="64">
        <v>12</v>
      </c>
      <c r="E79" s="64">
        <v>2.5</v>
      </c>
      <c r="F79" s="64">
        <v>4.5</v>
      </c>
      <c r="G79" s="64">
        <v>6</v>
      </c>
      <c r="H79" s="60">
        <v>3</v>
      </c>
      <c r="I79" s="64"/>
      <c r="J79" s="64">
        <v>7</v>
      </c>
      <c r="K79" s="64">
        <f t="shared" si="2"/>
        <v>2.5</v>
      </c>
      <c r="L79" s="33"/>
    </row>
    <row r="80" spans="2:12" ht="18.45" hidden="1" outlineLevel="2">
      <c r="B80" s="59">
        <v>61</v>
      </c>
      <c r="C80" s="64">
        <v>1.625</v>
      </c>
      <c r="D80" s="64">
        <v>7</v>
      </c>
      <c r="E80" s="64">
        <v>11</v>
      </c>
      <c r="F80" s="64">
        <v>4</v>
      </c>
      <c r="G80" s="64">
        <v>12</v>
      </c>
      <c r="H80" s="60">
        <v>1</v>
      </c>
      <c r="I80" s="64"/>
      <c r="J80" s="64">
        <v>7</v>
      </c>
      <c r="K80" s="64">
        <f t="shared" si="2"/>
        <v>1.625</v>
      </c>
      <c r="L80" s="33"/>
    </row>
    <row r="81" spans="2:12" ht="18.45" hidden="1" outlineLevel="2">
      <c r="B81" s="59">
        <v>35</v>
      </c>
      <c r="C81" s="64">
        <v>5.5</v>
      </c>
      <c r="D81" s="64">
        <v>10</v>
      </c>
      <c r="E81" s="64">
        <v>3.5</v>
      </c>
      <c r="F81" s="64">
        <v>5.5</v>
      </c>
      <c r="G81" s="64">
        <v>2.75</v>
      </c>
      <c r="H81" s="60">
        <v>5</v>
      </c>
      <c r="I81" s="64"/>
      <c r="J81" s="64">
        <v>7</v>
      </c>
      <c r="K81" s="64">
        <f t="shared" si="2"/>
        <v>2.75</v>
      </c>
      <c r="L81" s="33"/>
    </row>
    <row r="82" spans="2:12" ht="18.45" hidden="1" outlineLevel="2">
      <c r="B82" s="59">
        <v>182</v>
      </c>
      <c r="C82" s="64">
        <v>0.8</v>
      </c>
      <c r="D82" s="64">
        <v>2.5</v>
      </c>
      <c r="E82" s="64">
        <v>4.5</v>
      </c>
      <c r="F82" s="64">
        <v>8</v>
      </c>
      <c r="G82" s="64">
        <v>66</v>
      </c>
      <c r="H82" s="60">
        <v>1</v>
      </c>
      <c r="I82" s="64"/>
      <c r="J82" s="64">
        <v>7</v>
      </c>
      <c r="K82" s="64">
        <f t="shared" si="2"/>
        <v>0.8</v>
      </c>
      <c r="L82" s="33"/>
    </row>
    <row r="83" spans="2:12" ht="18.45" hidden="1" outlineLevel="2">
      <c r="B83" s="59">
        <v>6</v>
      </c>
      <c r="C83" s="64">
        <v>2.75</v>
      </c>
      <c r="D83" s="64">
        <v>33</v>
      </c>
      <c r="E83" s="64">
        <v>4</v>
      </c>
      <c r="F83" s="64">
        <v>3</v>
      </c>
      <c r="G83" s="64">
        <v>7</v>
      </c>
      <c r="H83" s="60">
        <v>1</v>
      </c>
      <c r="I83" s="64"/>
      <c r="J83" s="64">
        <v>7</v>
      </c>
      <c r="K83" s="64">
        <f t="shared" si="2"/>
        <v>2.75</v>
      </c>
      <c r="L83" s="33"/>
    </row>
    <row r="84" spans="2:12" ht="18.45" hidden="1" outlineLevel="2">
      <c r="B84" s="59">
        <v>272</v>
      </c>
      <c r="C84" s="64">
        <v>1.375</v>
      </c>
      <c r="D84" s="64">
        <v>8</v>
      </c>
      <c r="E84" s="64">
        <v>1.2</v>
      </c>
      <c r="F84" s="64">
        <v>16</v>
      </c>
      <c r="G84" s="64">
        <v>14</v>
      </c>
      <c r="H84" s="60">
        <v>3</v>
      </c>
      <c r="I84" s="64"/>
      <c r="J84" s="64">
        <v>7</v>
      </c>
      <c r="K84" s="64">
        <f t="shared" si="2"/>
        <v>1.2</v>
      </c>
      <c r="L84" s="33"/>
    </row>
    <row r="85" spans="2:12" ht="18.45" hidden="1" outlineLevel="2">
      <c r="B85" s="59">
        <v>132</v>
      </c>
      <c r="C85" s="64">
        <v>6</v>
      </c>
      <c r="D85" s="64">
        <v>0.72727272727272729</v>
      </c>
      <c r="E85" s="64">
        <v>5</v>
      </c>
      <c r="F85" s="64">
        <v>40</v>
      </c>
      <c r="G85" s="64">
        <v>16</v>
      </c>
      <c r="H85" s="60">
        <v>2</v>
      </c>
      <c r="I85" s="64"/>
      <c r="J85" s="64">
        <v>7</v>
      </c>
      <c r="K85" s="64">
        <f t="shared" si="2"/>
        <v>0.72727272727272729</v>
      </c>
      <c r="L85" s="33"/>
    </row>
    <row r="86" spans="2:12" ht="18.45" hidden="1" outlineLevel="2">
      <c r="B86" s="59">
        <v>199</v>
      </c>
      <c r="C86" s="64">
        <v>4</v>
      </c>
      <c r="D86" s="64">
        <v>3.5</v>
      </c>
      <c r="E86" s="64">
        <v>10</v>
      </c>
      <c r="F86" s="64">
        <v>16</v>
      </c>
      <c r="G86" s="64">
        <v>3</v>
      </c>
      <c r="H86" s="60">
        <v>5</v>
      </c>
      <c r="I86" s="64"/>
      <c r="J86" s="64">
        <v>7</v>
      </c>
      <c r="K86" s="64">
        <f t="shared" si="2"/>
        <v>3</v>
      </c>
      <c r="L86" s="33"/>
    </row>
    <row r="87" spans="2:12" ht="18.45" hidden="1" outlineLevel="2">
      <c r="B87" s="59">
        <v>78</v>
      </c>
      <c r="C87" s="64">
        <v>6</v>
      </c>
      <c r="D87" s="64">
        <v>2.5</v>
      </c>
      <c r="E87" s="64">
        <v>0.72727272727272729</v>
      </c>
      <c r="F87" s="64">
        <v>10</v>
      </c>
      <c r="G87" s="64">
        <v>50</v>
      </c>
      <c r="H87" s="60">
        <v>3</v>
      </c>
      <c r="I87" s="64"/>
      <c r="J87" s="64">
        <v>7</v>
      </c>
      <c r="K87" s="64">
        <f t="shared" si="2"/>
        <v>0.72727272727272729</v>
      </c>
      <c r="L87" s="33"/>
    </row>
    <row r="88" spans="2:12" ht="18.45" hidden="1" outlineLevel="2">
      <c r="B88" s="59">
        <v>215</v>
      </c>
      <c r="C88" s="64">
        <v>2</v>
      </c>
      <c r="D88" s="64">
        <v>4.5</v>
      </c>
      <c r="E88" s="64">
        <v>2.25</v>
      </c>
      <c r="F88" s="64">
        <v>8.5</v>
      </c>
      <c r="G88" s="64">
        <v>11</v>
      </c>
      <c r="H88" s="60">
        <v>1</v>
      </c>
      <c r="I88" s="64"/>
      <c r="J88" s="64">
        <v>7</v>
      </c>
      <c r="K88" s="64">
        <f t="shared" si="2"/>
        <v>2</v>
      </c>
      <c r="L88" s="33"/>
    </row>
    <row r="89" spans="2:12" ht="18.45" hidden="1" outlineLevel="2">
      <c r="B89" s="59">
        <v>60</v>
      </c>
      <c r="C89" s="64">
        <v>2.5</v>
      </c>
      <c r="D89" s="64">
        <v>3.3333333333333335</v>
      </c>
      <c r="E89" s="64">
        <v>10</v>
      </c>
      <c r="F89" s="64">
        <v>12</v>
      </c>
      <c r="G89" s="64">
        <v>2.75</v>
      </c>
      <c r="H89" s="60">
        <v>1</v>
      </c>
      <c r="I89" s="64"/>
      <c r="J89" s="64">
        <v>7</v>
      </c>
      <c r="K89" s="64">
        <f t="shared" si="2"/>
        <v>2.5</v>
      </c>
      <c r="L89" s="33"/>
    </row>
    <row r="90" spans="2:12" ht="18.45" hidden="1" outlineLevel="2">
      <c r="B90" s="59">
        <v>126</v>
      </c>
      <c r="C90" s="64">
        <v>1.75</v>
      </c>
      <c r="D90" s="64">
        <v>6</v>
      </c>
      <c r="E90" s="64">
        <v>5</v>
      </c>
      <c r="F90" s="64">
        <v>3.3333333333333335</v>
      </c>
      <c r="G90" s="64">
        <v>8</v>
      </c>
      <c r="H90" s="60">
        <v>1</v>
      </c>
      <c r="I90" s="64"/>
      <c r="J90" s="64">
        <v>7</v>
      </c>
      <c r="K90" s="64">
        <f t="shared" si="2"/>
        <v>1.75</v>
      </c>
      <c r="L90" s="33"/>
    </row>
    <row r="91" spans="2:12" ht="18.45" hidden="1" outlineLevel="1" collapsed="1">
      <c r="B91" s="59"/>
      <c r="C91" s="64"/>
      <c r="D91" s="64"/>
      <c r="E91" s="64"/>
      <c r="F91" s="64"/>
      <c r="G91" s="64"/>
      <c r="H91" s="60"/>
      <c r="I91" s="64"/>
      <c r="J91" s="82" t="s">
        <v>99</v>
      </c>
      <c r="K91" s="82">
        <f>SUBTOTAL(1,K61:K90)</f>
        <v>1.6205555555555555</v>
      </c>
      <c r="L91" s="33"/>
    </row>
    <row r="92" spans="2:12" ht="18.45" hidden="1" outlineLevel="2">
      <c r="B92" s="59">
        <v>14</v>
      </c>
      <c r="C92" s="64">
        <v>7</v>
      </c>
      <c r="D92" s="64">
        <v>1.75</v>
      </c>
      <c r="E92" s="64">
        <v>7</v>
      </c>
      <c r="F92" s="64">
        <v>16</v>
      </c>
      <c r="G92" s="64">
        <v>11</v>
      </c>
      <c r="H92" s="60">
        <v>2</v>
      </c>
      <c r="I92" s="64"/>
      <c r="J92" s="64">
        <v>8</v>
      </c>
      <c r="K92" s="64">
        <f t="shared" ref="K92:K121" si="3">IF($H92&lt;=5,VLOOKUP($B92,$B$8:$G$327,$H92+1,FALSE),$I92)</f>
        <v>1.75</v>
      </c>
      <c r="L92" s="33"/>
    </row>
    <row r="93" spans="2:12" ht="18.45" hidden="1" outlineLevel="2">
      <c r="B93" s="59">
        <v>244</v>
      </c>
      <c r="C93" s="64">
        <v>4.5</v>
      </c>
      <c r="D93" s="64">
        <v>3.3333333333333335</v>
      </c>
      <c r="E93" s="64">
        <v>10</v>
      </c>
      <c r="F93" s="64">
        <v>2.5</v>
      </c>
      <c r="G93" s="64">
        <v>6.5</v>
      </c>
      <c r="H93" s="60">
        <v>4</v>
      </c>
      <c r="I93" s="64"/>
      <c r="J93" s="64">
        <v>8</v>
      </c>
      <c r="K93" s="64">
        <f t="shared" si="3"/>
        <v>2.5</v>
      </c>
      <c r="L93" s="33"/>
    </row>
    <row r="94" spans="2:12" ht="18.45" hidden="1" outlineLevel="2">
      <c r="B94" s="59">
        <v>45</v>
      </c>
      <c r="C94" s="64">
        <v>12</v>
      </c>
      <c r="D94" s="64">
        <v>6</v>
      </c>
      <c r="E94" s="64">
        <v>1.875</v>
      </c>
      <c r="F94" s="64">
        <v>3.5</v>
      </c>
      <c r="G94" s="64">
        <v>16</v>
      </c>
      <c r="H94" s="60">
        <v>3</v>
      </c>
      <c r="I94" s="64"/>
      <c r="J94" s="64">
        <v>8</v>
      </c>
      <c r="K94" s="64">
        <f t="shared" si="3"/>
        <v>1.875</v>
      </c>
      <c r="L94" s="33"/>
    </row>
    <row r="95" spans="2:12" ht="18.45" hidden="1" outlineLevel="2">
      <c r="B95" s="59">
        <v>150</v>
      </c>
      <c r="C95" s="64">
        <v>0.3</v>
      </c>
      <c r="D95" s="64">
        <v>5</v>
      </c>
      <c r="E95" s="64">
        <v>7</v>
      </c>
      <c r="F95" s="64">
        <v>10</v>
      </c>
      <c r="G95" s="64">
        <v>25</v>
      </c>
      <c r="H95" s="60">
        <v>1</v>
      </c>
      <c r="I95" s="64"/>
      <c r="J95" s="64">
        <v>8</v>
      </c>
      <c r="K95" s="64">
        <f t="shared" si="3"/>
        <v>0.3</v>
      </c>
      <c r="L95" s="33"/>
    </row>
    <row r="96" spans="2:12" ht="18.45" hidden="1" outlineLevel="2">
      <c r="B96" s="59">
        <v>50</v>
      </c>
      <c r="C96" s="64">
        <v>0.83333333333333337</v>
      </c>
      <c r="D96" s="64">
        <v>2.25</v>
      </c>
      <c r="E96" s="64">
        <v>66</v>
      </c>
      <c r="F96" s="64">
        <v>6</v>
      </c>
      <c r="G96" s="64">
        <v>12</v>
      </c>
      <c r="H96" s="60">
        <v>1</v>
      </c>
      <c r="I96" s="64"/>
      <c r="J96" s="64">
        <v>8</v>
      </c>
      <c r="K96" s="64">
        <f t="shared" si="3"/>
        <v>0.83333333333333337</v>
      </c>
      <c r="L96" s="33"/>
    </row>
    <row r="97" spans="2:12" ht="18.45" hidden="1" outlineLevel="2">
      <c r="B97" s="59">
        <v>94</v>
      </c>
      <c r="C97" s="64">
        <v>2.75</v>
      </c>
      <c r="D97" s="64">
        <v>4</v>
      </c>
      <c r="E97" s="64">
        <v>4</v>
      </c>
      <c r="F97" s="64">
        <v>6</v>
      </c>
      <c r="G97" s="64">
        <v>10</v>
      </c>
      <c r="H97" s="60">
        <v>1</v>
      </c>
      <c r="I97" s="64"/>
      <c r="J97" s="64">
        <v>8</v>
      </c>
      <c r="K97" s="64">
        <f t="shared" si="3"/>
        <v>2.75</v>
      </c>
      <c r="L97" s="33"/>
    </row>
    <row r="98" spans="2:12" ht="18.45" hidden="1" outlineLevel="2">
      <c r="B98" s="59">
        <v>22</v>
      </c>
      <c r="C98" s="64">
        <v>2.75</v>
      </c>
      <c r="D98" s="64">
        <v>16</v>
      </c>
      <c r="E98" s="64">
        <v>0.8</v>
      </c>
      <c r="F98" s="64">
        <v>7</v>
      </c>
      <c r="G98" s="64">
        <v>25</v>
      </c>
      <c r="H98" s="60">
        <v>3</v>
      </c>
      <c r="I98" s="64"/>
      <c r="J98" s="64">
        <v>8</v>
      </c>
      <c r="K98" s="64">
        <f t="shared" si="3"/>
        <v>0.8</v>
      </c>
      <c r="L98" s="33"/>
    </row>
    <row r="99" spans="2:12" ht="18.45" hidden="1" outlineLevel="2">
      <c r="B99" s="59">
        <v>214</v>
      </c>
      <c r="C99" s="64">
        <v>1.75</v>
      </c>
      <c r="D99" s="64">
        <v>7</v>
      </c>
      <c r="E99" s="64">
        <v>2.5</v>
      </c>
      <c r="F99" s="64">
        <v>7.5</v>
      </c>
      <c r="G99" s="64">
        <v>3.5</v>
      </c>
      <c r="H99" s="60">
        <v>1</v>
      </c>
      <c r="I99" s="64"/>
      <c r="J99" s="64">
        <v>8</v>
      </c>
      <c r="K99" s="64">
        <f t="shared" si="3"/>
        <v>1.75</v>
      </c>
      <c r="L99" s="33"/>
    </row>
    <row r="100" spans="2:12" ht="18.45" hidden="1" outlineLevel="2">
      <c r="B100" s="59">
        <v>231</v>
      </c>
      <c r="C100" s="64">
        <v>3.5</v>
      </c>
      <c r="D100" s="64">
        <v>3.3333333333333335</v>
      </c>
      <c r="E100" s="64">
        <v>2.5</v>
      </c>
      <c r="F100" s="64">
        <v>3.3333333333333335</v>
      </c>
      <c r="G100" s="64">
        <v>33</v>
      </c>
      <c r="H100" s="60">
        <v>3</v>
      </c>
      <c r="I100" s="64"/>
      <c r="J100" s="64">
        <v>8</v>
      </c>
      <c r="K100" s="64">
        <f t="shared" si="3"/>
        <v>2.5</v>
      </c>
      <c r="L100" s="33"/>
    </row>
    <row r="101" spans="2:12" ht="18.45" hidden="1" outlineLevel="2">
      <c r="B101" s="59">
        <v>65</v>
      </c>
      <c r="C101" s="64">
        <v>8</v>
      </c>
      <c r="D101" s="64">
        <v>4</v>
      </c>
      <c r="E101" s="64">
        <v>4</v>
      </c>
      <c r="F101" s="64">
        <v>25</v>
      </c>
      <c r="G101" s="64">
        <v>3.5</v>
      </c>
      <c r="H101" s="60">
        <v>5</v>
      </c>
      <c r="I101" s="64"/>
      <c r="J101" s="64">
        <v>8</v>
      </c>
      <c r="K101" s="64">
        <f t="shared" si="3"/>
        <v>3.5</v>
      </c>
      <c r="L101" s="33"/>
    </row>
    <row r="102" spans="2:12" ht="18.45" hidden="1" outlineLevel="2">
      <c r="B102" s="59">
        <v>142</v>
      </c>
      <c r="C102" s="64">
        <v>2</v>
      </c>
      <c r="D102" s="64">
        <v>4</v>
      </c>
      <c r="E102" s="64">
        <v>3</v>
      </c>
      <c r="F102" s="64">
        <v>6</v>
      </c>
      <c r="G102" s="64">
        <v>25</v>
      </c>
      <c r="H102" s="60">
        <v>1</v>
      </c>
      <c r="I102" s="64"/>
      <c r="J102" s="64">
        <v>8</v>
      </c>
      <c r="K102" s="64">
        <f t="shared" si="3"/>
        <v>2</v>
      </c>
      <c r="L102" s="33"/>
    </row>
    <row r="103" spans="2:12" ht="18.45" hidden="1" outlineLevel="2">
      <c r="B103" s="59">
        <v>243</v>
      </c>
      <c r="C103" s="64">
        <v>7.5</v>
      </c>
      <c r="D103" s="64">
        <v>0.36363636363636365</v>
      </c>
      <c r="E103" s="64">
        <v>16</v>
      </c>
      <c r="F103" s="64">
        <v>6</v>
      </c>
      <c r="G103" s="64">
        <v>16</v>
      </c>
      <c r="H103" s="60">
        <v>2</v>
      </c>
      <c r="I103" s="64"/>
      <c r="J103" s="64">
        <v>8</v>
      </c>
      <c r="K103" s="64">
        <f t="shared" si="3"/>
        <v>0.36363636363636365</v>
      </c>
      <c r="L103" s="33"/>
    </row>
    <row r="104" spans="2:12" ht="18.45" hidden="1" outlineLevel="2">
      <c r="B104" s="59">
        <v>7</v>
      </c>
      <c r="C104" s="64">
        <v>8</v>
      </c>
      <c r="D104" s="64">
        <v>1.375</v>
      </c>
      <c r="E104" s="64">
        <v>3.3333333333333335</v>
      </c>
      <c r="F104" s="64">
        <v>25</v>
      </c>
      <c r="G104" s="64">
        <v>10</v>
      </c>
      <c r="H104" s="60">
        <v>2</v>
      </c>
      <c r="I104" s="64"/>
      <c r="J104" s="64">
        <v>8</v>
      </c>
      <c r="K104" s="64">
        <f t="shared" si="3"/>
        <v>1.375</v>
      </c>
      <c r="L104" s="33"/>
    </row>
    <row r="105" spans="2:12" ht="18.45" hidden="1" outlineLevel="2">
      <c r="B105" s="59">
        <v>79</v>
      </c>
      <c r="C105" s="64">
        <v>8</v>
      </c>
      <c r="D105" s="64">
        <v>4</v>
      </c>
      <c r="E105" s="64">
        <v>4</v>
      </c>
      <c r="F105" s="64">
        <v>6</v>
      </c>
      <c r="G105" s="64">
        <v>9</v>
      </c>
      <c r="H105" s="60">
        <v>6</v>
      </c>
      <c r="I105" s="64">
        <v>3</v>
      </c>
      <c r="J105" s="64">
        <v>8</v>
      </c>
      <c r="K105" s="64">
        <f t="shared" si="3"/>
        <v>3</v>
      </c>
      <c r="L105" s="33"/>
    </row>
    <row r="106" spans="2:12" ht="18.45" hidden="1" outlineLevel="2">
      <c r="B106" s="59">
        <v>228</v>
      </c>
      <c r="C106" s="64">
        <v>8</v>
      </c>
      <c r="D106" s="64">
        <v>9</v>
      </c>
      <c r="E106" s="64">
        <v>2</v>
      </c>
      <c r="F106" s="64">
        <v>5</v>
      </c>
      <c r="G106" s="64">
        <v>10</v>
      </c>
      <c r="H106" s="60">
        <v>3</v>
      </c>
      <c r="I106" s="64"/>
      <c r="J106" s="64">
        <v>8</v>
      </c>
      <c r="K106" s="64">
        <f t="shared" si="3"/>
        <v>2</v>
      </c>
      <c r="L106" s="33"/>
    </row>
    <row r="107" spans="2:12" ht="18.45" hidden="1" outlineLevel="2">
      <c r="B107" s="59">
        <v>101</v>
      </c>
      <c r="C107" s="64">
        <v>11</v>
      </c>
      <c r="D107" s="64">
        <v>1.625</v>
      </c>
      <c r="E107" s="64">
        <v>8</v>
      </c>
      <c r="F107" s="64">
        <v>4</v>
      </c>
      <c r="G107" s="64">
        <v>10</v>
      </c>
      <c r="H107" s="60">
        <v>2</v>
      </c>
      <c r="I107" s="64"/>
      <c r="J107" s="64">
        <v>8</v>
      </c>
      <c r="K107" s="64">
        <f t="shared" si="3"/>
        <v>1.625</v>
      </c>
      <c r="L107" s="33"/>
    </row>
    <row r="108" spans="2:12" ht="18.45" hidden="1" outlineLevel="2">
      <c r="B108" s="59">
        <v>265</v>
      </c>
      <c r="C108" s="64">
        <v>2.25</v>
      </c>
      <c r="D108" s="64">
        <v>1.875</v>
      </c>
      <c r="E108" s="64">
        <v>10</v>
      </c>
      <c r="F108" s="64">
        <v>6</v>
      </c>
      <c r="G108" s="64">
        <v>7</v>
      </c>
      <c r="H108" s="60">
        <v>2</v>
      </c>
      <c r="I108" s="64"/>
      <c r="J108" s="64">
        <v>8</v>
      </c>
      <c r="K108" s="64">
        <f t="shared" si="3"/>
        <v>1.875</v>
      </c>
      <c r="L108" s="33"/>
    </row>
    <row r="109" spans="2:12" ht="18.45" hidden="1" outlineLevel="2">
      <c r="B109" s="59">
        <v>27</v>
      </c>
      <c r="C109" s="64">
        <v>2.25</v>
      </c>
      <c r="D109" s="64">
        <v>0.8</v>
      </c>
      <c r="E109" s="64">
        <v>25</v>
      </c>
      <c r="F109" s="64">
        <v>7</v>
      </c>
      <c r="G109" s="64">
        <v>33</v>
      </c>
      <c r="H109" s="60">
        <v>2</v>
      </c>
      <c r="I109" s="64"/>
      <c r="J109" s="64">
        <v>8</v>
      </c>
      <c r="K109" s="64">
        <f t="shared" si="3"/>
        <v>0.8</v>
      </c>
      <c r="L109" s="33"/>
    </row>
    <row r="110" spans="2:12" ht="18.45" hidden="1" outlineLevel="2">
      <c r="B110" s="59">
        <v>80</v>
      </c>
      <c r="C110" s="64">
        <v>5</v>
      </c>
      <c r="D110" s="64">
        <v>1.75</v>
      </c>
      <c r="E110" s="64">
        <v>2.5</v>
      </c>
      <c r="F110" s="64">
        <v>50</v>
      </c>
      <c r="G110" s="64">
        <v>7</v>
      </c>
      <c r="H110" s="60">
        <v>2</v>
      </c>
      <c r="I110" s="64"/>
      <c r="J110" s="64">
        <v>8</v>
      </c>
      <c r="K110" s="64">
        <f t="shared" si="3"/>
        <v>1.75</v>
      </c>
      <c r="L110" s="33"/>
    </row>
    <row r="111" spans="2:12" ht="18.45" hidden="1" outlineLevel="2">
      <c r="B111" s="59">
        <v>81</v>
      </c>
      <c r="C111" s="64">
        <v>3.5</v>
      </c>
      <c r="D111" s="64">
        <v>0.5714285714285714</v>
      </c>
      <c r="E111" s="64">
        <v>4</v>
      </c>
      <c r="F111" s="64">
        <v>22</v>
      </c>
      <c r="G111" s="64">
        <v>7</v>
      </c>
      <c r="H111" s="60">
        <v>2</v>
      </c>
      <c r="I111" s="64"/>
      <c r="J111" s="64">
        <v>8</v>
      </c>
      <c r="K111" s="64">
        <f t="shared" si="3"/>
        <v>0.5714285714285714</v>
      </c>
      <c r="L111" s="33"/>
    </row>
    <row r="112" spans="2:12" ht="18.45" hidden="1" outlineLevel="2">
      <c r="B112" s="59">
        <v>135</v>
      </c>
      <c r="C112" s="64">
        <v>2.25</v>
      </c>
      <c r="D112" s="64">
        <v>2.5</v>
      </c>
      <c r="E112" s="64">
        <v>20</v>
      </c>
      <c r="F112" s="64">
        <v>3.5</v>
      </c>
      <c r="G112" s="64">
        <v>3.5</v>
      </c>
      <c r="H112" s="60">
        <v>1</v>
      </c>
      <c r="I112" s="64"/>
      <c r="J112" s="64">
        <v>8</v>
      </c>
      <c r="K112" s="64">
        <f t="shared" si="3"/>
        <v>2.25</v>
      </c>
      <c r="L112" s="33"/>
    </row>
    <row r="113" spans="2:12" ht="18.45" hidden="1" outlineLevel="2">
      <c r="B113" s="59">
        <v>248</v>
      </c>
      <c r="C113" s="64">
        <v>5</v>
      </c>
      <c r="D113" s="64">
        <v>4</v>
      </c>
      <c r="E113" s="64">
        <v>8</v>
      </c>
      <c r="F113" s="64">
        <v>2.5</v>
      </c>
      <c r="G113" s="64">
        <v>25</v>
      </c>
      <c r="H113" s="60">
        <v>4</v>
      </c>
      <c r="I113" s="64"/>
      <c r="J113" s="64">
        <v>8</v>
      </c>
      <c r="K113" s="64">
        <f t="shared" si="3"/>
        <v>2.5</v>
      </c>
      <c r="L113" s="33"/>
    </row>
    <row r="114" spans="2:12" ht="18.45" hidden="1" outlineLevel="2">
      <c r="B114" s="59">
        <v>8</v>
      </c>
      <c r="C114" s="64">
        <v>2.25</v>
      </c>
      <c r="D114" s="64">
        <v>12</v>
      </c>
      <c r="E114" s="64">
        <v>4</v>
      </c>
      <c r="F114" s="64">
        <v>4</v>
      </c>
      <c r="G114" s="64">
        <v>50</v>
      </c>
      <c r="H114" s="60">
        <v>1</v>
      </c>
      <c r="I114" s="64"/>
      <c r="J114" s="64">
        <v>8</v>
      </c>
      <c r="K114" s="64">
        <f t="shared" si="3"/>
        <v>2.25</v>
      </c>
      <c r="L114" s="33"/>
    </row>
    <row r="115" spans="2:12" ht="18.45" hidden="1" outlineLevel="2">
      <c r="B115" s="59">
        <v>192</v>
      </c>
      <c r="C115" s="64">
        <v>12</v>
      </c>
      <c r="D115" s="64">
        <v>5.5</v>
      </c>
      <c r="E115" s="64">
        <v>2</v>
      </c>
      <c r="F115" s="64">
        <v>3.5</v>
      </c>
      <c r="G115" s="64">
        <v>6</v>
      </c>
      <c r="H115" s="60">
        <v>3</v>
      </c>
      <c r="I115" s="64"/>
      <c r="J115" s="64">
        <v>8</v>
      </c>
      <c r="K115" s="64">
        <f t="shared" si="3"/>
        <v>2</v>
      </c>
      <c r="L115" s="33"/>
    </row>
    <row r="116" spans="2:12" ht="18.45" hidden="1" outlineLevel="2">
      <c r="B116" s="59">
        <v>43</v>
      </c>
      <c r="C116" s="64">
        <v>2.75</v>
      </c>
      <c r="D116" s="64">
        <v>1.5</v>
      </c>
      <c r="E116" s="64">
        <v>8</v>
      </c>
      <c r="F116" s="64">
        <v>33</v>
      </c>
      <c r="G116" s="64">
        <v>6.5</v>
      </c>
      <c r="H116" s="60">
        <v>2</v>
      </c>
      <c r="I116" s="64"/>
      <c r="J116" s="64">
        <v>8</v>
      </c>
      <c r="K116" s="64">
        <f t="shared" si="3"/>
        <v>1.5</v>
      </c>
      <c r="L116" s="33"/>
    </row>
    <row r="117" spans="2:12" ht="18.45" hidden="1" outlineLevel="2">
      <c r="B117" s="59">
        <v>12</v>
      </c>
      <c r="C117" s="64">
        <v>16</v>
      </c>
      <c r="D117" s="64">
        <v>8</v>
      </c>
      <c r="E117" s="64">
        <v>2.25</v>
      </c>
      <c r="F117" s="64">
        <v>1.75</v>
      </c>
      <c r="G117" s="64">
        <v>14</v>
      </c>
      <c r="H117" s="60">
        <v>4</v>
      </c>
      <c r="I117" s="64"/>
      <c r="J117" s="64">
        <v>8</v>
      </c>
      <c r="K117" s="64">
        <f t="shared" si="3"/>
        <v>1.75</v>
      </c>
      <c r="L117" s="33"/>
    </row>
    <row r="118" spans="2:12" ht="18.45" hidden="1" outlineLevel="2">
      <c r="B118" s="59">
        <v>292</v>
      </c>
      <c r="C118" s="64">
        <v>2.75</v>
      </c>
      <c r="D118" s="64">
        <v>5.5</v>
      </c>
      <c r="E118" s="64">
        <v>5</v>
      </c>
      <c r="F118" s="64">
        <v>8</v>
      </c>
      <c r="G118" s="64">
        <v>2.5</v>
      </c>
      <c r="H118" s="60">
        <v>5</v>
      </c>
      <c r="I118" s="64"/>
      <c r="J118" s="64">
        <v>8</v>
      </c>
      <c r="K118" s="64">
        <f t="shared" si="3"/>
        <v>2.5</v>
      </c>
      <c r="L118" s="33"/>
    </row>
    <row r="119" spans="2:12" ht="18.45" hidden="1" outlineLevel="2">
      <c r="B119" s="59">
        <v>253</v>
      </c>
      <c r="C119" s="64">
        <v>33</v>
      </c>
      <c r="D119" s="64">
        <v>10</v>
      </c>
      <c r="E119" s="64">
        <v>4</v>
      </c>
      <c r="F119" s="64">
        <v>1.1000000000000001</v>
      </c>
      <c r="G119" s="64">
        <v>5</v>
      </c>
      <c r="H119" s="60">
        <v>4</v>
      </c>
      <c r="I119" s="64"/>
      <c r="J119" s="64">
        <v>8</v>
      </c>
      <c r="K119" s="64">
        <f t="shared" si="3"/>
        <v>1.1000000000000001</v>
      </c>
      <c r="L119" s="33"/>
    </row>
    <row r="120" spans="2:12" ht="18.45" hidden="1" outlineLevel="2">
      <c r="B120" s="59">
        <v>66</v>
      </c>
      <c r="C120" s="64">
        <v>3</v>
      </c>
      <c r="D120" s="64">
        <v>5</v>
      </c>
      <c r="E120" s="64">
        <v>1.75</v>
      </c>
      <c r="F120" s="64">
        <v>14</v>
      </c>
      <c r="G120" s="64">
        <v>6</v>
      </c>
      <c r="H120" s="60">
        <v>3</v>
      </c>
      <c r="I120" s="64"/>
      <c r="J120" s="64">
        <v>8</v>
      </c>
      <c r="K120" s="64">
        <f t="shared" si="3"/>
        <v>1.75</v>
      </c>
      <c r="L120" s="33"/>
    </row>
    <row r="121" spans="2:12" ht="18.45" hidden="1" outlineLevel="2">
      <c r="B121" s="59">
        <v>47</v>
      </c>
      <c r="C121" s="64">
        <v>11</v>
      </c>
      <c r="D121" s="64">
        <v>3</v>
      </c>
      <c r="E121" s="64">
        <v>8</v>
      </c>
      <c r="F121" s="64">
        <v>4</v>
      </c>
      <c r="G121" s="64">
        <v>5</v>
      </c>
      <c r="H121" s="60">
        <v>2</v>
      </c>
      <c r="I121" s="64"/>
      <c r="J121" s="64">
        <v>8</v>
      </c>
      <c r="K121" s="64">
        <f t="shared" si="3"/>
        <v>3</v>
      </c>
      <c r="L121" s="33"/>
    </row>
    <row r="122" spans="2:12" ht="18.45" hidden="1" outlineLevel="1" collapsed="1">
      <c r="B122" s="59"/>
      <c r="C122" s="64"/>
      <c r="D122" s="64"/>
      <c r="E122" s="64"/>
      <c r="F122" s="64"/>
      <c r="G122" s="64"/>
      <c r="H122" s="60"/>
      <c r="I122" s="64"/>
      <c r="J122" s="82" t="s">
        <v>100</v>
      </c>
      <c r="K122" s="82">
        <f>SUBTOTAL(1,K92:K121)</f>
        <v>1.8172799422799422</v>
      </c>
      <c r="L122" s="33"/>
    </row>
    <row r="123" spans="2:12" ht="18.45" hidden="1" outlineLevel="2">
      <c r="B123" s="59">
        <v>236</v>
      </c>
      <c r="C123" s="64">
        <v>2</v>
      </c>
      <c r="D123" s="64">
        <v>10</v>
      </c>
      <c r="E123" s="64">
        <v>25</v>
      </c>
      <c r="F123" s="64">
        <v>16</v>
      </c>
      <c r="G123" s="64">
        <v>14</v>
      </c>
      <c r="H123" s="60">
        <v>1</v>
      </c>
      <c r="I123" s="64"/>
      <c r="J123" s="64">
        <v>9</v>
      </c>
      <c r="K123" s="64">
        <f t="shared" ref="K123:K161" si="4">IF($H123&lt;=5,VLOOKUP($B123,$B$8:$G$327,$H123+1,FALSE),$I123)</f>
        <v>2</v>
      </c>
      <c r="L123" s="33"/>
    </row>
    <row r="124" spans="2:12" ht="18.45" hidden="1" outlineLevel="2">
      <c r="B124" s="59">
        <v>143</v>
      </c>
      <c r="C124" s="64">
        <v>8</v>
      </c>
      <c r="D124" s="64">
        <v>2.75</v>
      </c>
      <c r="E124" s="64">
        <v>2.25</v>
      </c>
      <c r="F124" s="64">
        <v>11</v>
      </c>
      <c r="G124" s="64">
        <v>22</v>
      </c>
      <c r="H124" s="60">
        <v>3</v>
      </c>
      <c r="I124" s="64"/>
      <c r="J124" s="64">
        <v>9</v>
      </c>
      <c r="K124" s="64">
        <f t="shared" si="4"/>
        <v>2.25</v>
      </c>
      <c r="L124" s="33"/>
    </row>
    <row r="125" spans="2:12" ht="18.45" hidden="1" outlineLevel="2">
      <c r="B125" s="59">
        <v>138</v>
      </c>
      <c r="C125" s="64">
        <v>8</v>
      </c>
      <c r="D125" s="64">
        <v>8</v>
      </c>
      <c r="E125" s="64">
        <v>3</v>
      </c>
      <c r="F125" s="64">
        <v>20</v>
      </c>
      <c r="G125" s="64">
        <v>4</v>
      </c>
      <c r="H125" s="60">
        <v>3</v>
      </c>
      <c r="I125" s="64"/>
      <c r="J125" s="64">
        <v>9</v>
      </c>
      <c r="K125" s="64">
        <f t="shared" si="4"/>
        <v>3</v>
      </c>
      <c r="L125" s="33"/>
    </row>
    <row r="126" spans="2:12" ht="18.45" hidden="1" outlineLevel="2">
      <c r="B126" s="59">
        <v>109</v>
      </c>
      <c r="C126" s="64">
        <v>3</v>
      </c>
      <c r="D126" s="64">
        <v>5</v>
      </c>
      <c r="E126" s="64">
        <v>4</v>
      </c>
      <c r="F126" s="64">
        <v>7</v>
      </c>
      <c r="G126" s="64">
        <v>14</v>
      </c>
      <c r="H126" s="60">
        <v>1</v>
      </c>
      <c r="I126" s="64"/>
      <c r="J126" s="64">
        <v>9</v>
      </c>
      <c r="K126" s="64">
        <f t="shared" si="4"/>
        <v>3</v>
      </c>
      <c r="L126" s="33"/>
    </row>
    <row r="127" spans="2:12" ht="18.45" hidden="1" outlineLevel="2">
      <c r="B127" s="59">
        <v>251</v>
      </c>
      <c r="C127" s="64">
        <v>4</v>
      </c>
      <c r="D127" s="64">
        <v>3</v>
      </c>
      <c r="E127" s="64">
        <v>4</v>
      </c>
      <c r="F127" s="64">
        <v>11</v>
      </c>
      <c r="G127" s="64">
        <v>3.3333333333333335</v>
      </c>
      <c r="H127" s="60">
        <v>2</v>
      </c>
      <c r="I127" s="64"/>
      <c r="J127" s="64">
        <v>9</v>
      </c>
      <c r="K127" s="64">
        <f t="shared" si="4"/>
        <v>3</v>
      </c>
      <c r="L127" s="33"/>
    </row>
    <row r="128" spans="2:12" ht="18.45" hidden="1" outlineLevel="2">
      <c r="B128" s="59">
        <v>13</v>
      </c>
      <c r="C128" s="64">
        <v>4</v>
      </c>
      <c r="D128" s="64">
        <v>2.75</v>
      </c>
      <c r="E128" s="64">
        <v>33</v>
      </c>
      <c r="F128" s="64">
        <v>2.875</v>
      </c>
      <c r="G128" s="64">
        <v>12</v>
      </c>
      <c r="H128" s="60">
        <v>2</v>
      </c>
      <c r="I128" s="64"/>
      <c r="J128" s="64">
        <v>9</v>
      </c>
      <c r="K128" s="64">
        <f t="shared" si="4"/>
        <v>2.75</v>
      </c>
      <c r="L128" s="33"/>
    </row>
    <row r="129" spans="2:12" ht="18.45" hidden="1" outlineLevel="2">
      <c r="B129" s="59">
        <v>173</v>
      </c>
      <c r="C129" s="64">
        <v>0.66666666666666663</v>
      </c>
      <c r="D129" s="64">
        <v>2.75</v>
      </c>
      <c r="E129" s="64">
        <v>14</v>
      </c>
      <c r="F129" s="64">
        <v>16</v>
      </c>
      <c r="G129" s="64">
        <v>25</v>
      </c>
      <c r="H129" s="60">
        <v>1</v>
      </c>
      <c r="I129" s="64"/>
      <c r="J129" s="64">
        <v>9</v>
      </c>
      <c r="K129" s="64">
        <f t="shared" si="4"/>
        <v>0.66666666666666663</v>
      </c>
      <c r="L129" s="33"/>
    </row>
    <row r="130" spans="2:12" ht="18.45" hidden="1" outlineLevel="2">
      <c r="B130" s="59">
        <v>187</v>
      </c>
      <c r="C130" s="64">
        <v>7</v>
      </c>
      <c r="D130" s="64">
        <v>2.25</v>
      </c>
      <c r="E130" s="64">
        <v>2.75</v>
      </c>
      <c r="F130" s="64">
        <v>12</v>
      </c>
      <c r="G130" s="64">
        <v>8</v>
      </c>
      <c r="H130" s="60">
        <v>2</v>
      </c>
      <c r="I130" s="64"/>
      <c r="J130" s="64">
        <v>9</v>
      </c>
      <c r="K130" s="64">
        <f t="shared" si="4"/>
        <v>2.25</v>
      </c>
      <c r="L130" s="33"/>
    </row>
    <row r="131" spans="2:12" ht="18.45" hidden="1" outlineLevel="2">
      <c r="B131" s="59">
        <v>290</v>
      </c>
      <c r="C131" s="64">
        <v>1.875</v>
      </c>
      <c r="D131" s="64">
        <v>1.375</v>
      </c>
      <c r="E131" s="64">
        <v>2.75</v>
      </c>
      <c r="F131" s="64">
        <v>50</v>
      </c>
      <c r="G131" s="64">
        <v>50</v>
      </c>
      <c r="H131" s="60">
        <v>2</v>
      </c>
      <c r="I131" s="64"/>
      <c r="J131" s="64">
        <v>9</v>
      </c>
      <c r="K131" s="64">
        <f t="shared" si="4"/>
        <v>1.375</v>
      </c>
      <c r="L131" s="33"/>
    </row>
    <row r="132" spans="2:12" ht="18.45" hidden="1" outlineLevel="2">
      <c r="B132" s="59">
        <v>133</v>
      </c>
      <c r="C132" s="64">
        <v>7</v>
      </c>
      <c r="D132" s="64">
        <v>5.5</v>
      </c>
      <c r="E132" s="64">
        <v>1.875</v>
      </c>
      <c r="F132" s="64">
        <v>7</v>
      </c>
      <c r="G132" s="64">
        <v>12</v>
      </c>
      <c r="H132" s="60">
        <v>3</v>
      </c>
      <c r="I132" s="64"/>
      <c r="J132" s="64">
        <v>9</v>
      </c>
      <c r="K132" s="64">
        <f t="shared" si="4"/>
        <v>1.875</v>
      </c>
      <c r="L132" s="33"/>
    </row>
    <row r="133" spans="2:12" ht="18.45" hidden="1" outlineLevel="2">
      <c r="B133" s="59">
        <v>44</v>
      </c>
      <c r="C133" s="64">
        <v>3</v>
      </c>
      <c r="D133" s="64">
        <v>18</v>
      </c>
      <c r="E133" s="64">
        <v>6.5</v>
      </c>
      <c r="F133" s="64">
        <v>7</v>
      </c>
      <c r="G133" s="64">
        <v>5</v>
      </c>
      <c r="H133" s="60">
        <v>1</v>
      </c>
      <c r="I133" s="64"/>
      <c r="J133" s="64">
        <v>9</v>
      </c>
      <c r="K133" s="64">
        <f t="shared" si="4"/>
        <v>3</v>
      </c>
      <c r="L133" s="33"/>
    </row>
    <row r="134" spans="2:12" ht="18.45" hidden="1" outlineLevel="2">
      <c r="B134" s="59">
        <v>144</v>
      </c>
      <c r="C134" s="64">
        <v>2</v>
      </c>
      <c r="D134" s="64">
        <v>7.5</v>
      </c>
      <c r="E134" s="64">
        <v>2.75</v>
      </c>
      <c r="F134" s="64">
        <v>8</v>
      </c>
      <c r="G134" s="64">
        <v>50</v>
      </c>
      <c r="H134" s="60">
        <v>1</v>
      </c>
      <c r="I134" s="64"/>
      <c r="J134" s="64">
        <v>9</v>
      </c>
      <c r="K134" s="64">
        <f t="shared" si="4"/>
        <v>2</v>
      </c>
      <c r="L134" s="33"/>
    </row>
    <row r="135" spans="2:12" ht="18.45" hidden="1" outlineLevel="2">
      <c r="B135" s="59">
        <v>3</v>
      </c>
      <c r="C135" s="64">
        <v>8</v>
      </c>
      <c r="D135" s="64">
        <v>3</v>
      </c>
      <c r="E135" s="64">
        <v>16</v>
      </c>
      <c r="F135" s="64">
        <v>7</v>
      </c>
      <c r="G135" s="64">
        <v>8</v>
      </c>
      <c r="H135" s="60">
        <v>8</v>
      </c>
      <c r="I135" s="64">
        <v>2.75</v>
      </c>
      <c r="J135" s="64">
        <v>9</v>
      </c>
      <c r="K135" s="64">
        <f t="shared" si="4"/>
        <v>2.75</v>
      </c>
      <c r="L135" s="33"/>
    </row>
    <row r="136" spans="2:12" ht="18.45" hidden="1" outlineLevel="2">
      <c r="B136" s="59">
        <v>121</v>
      </c>
      <c r="C136" s="64">
        <v>12</v>
      </c>
      <c r="D136" s="64">
        <v>1.75</v>
      </c>
      <c r="E136" s="64">
        <v>5.5</v>
      </c>
      <c r="F136" s="64">
        <v>5</v>
      </c>
      <c r="G136" s="64">
        <v>12</v>
      </c>
      <c r="H136" s="60">
        <v>2</v>
      </c>
      <c r="I136" s="64"/>
      <c r="J136" s="64">
        <v>9</v>
      </c>
      <c r="K136" s="64">
        <f t="shared" si="4"/>
        <v>1.75</v>
      </c>
      <c r="L136" s="33"/>
    </row>
    <row r="137" spans="2:12" ht="18.45" hidden="1" outlineLevel="2">
      <c r="B137" s="59">
        <v>115</v>
      </c>
      <c r="C137" s="64">
        <v>1.875</v>
      </c>
      <c r="D137" s="64">
        <v>5</v>
      </c>
      <c r="E137" s="64">
        <v>20</v>
      </c>
      <c r="F137" s="64">
        <v>2</v>
      </c>
      <c r="G137" s="64">
        <v>66</v>
      </c>
      <c r="H137" s="60">
        <v>1</v>
      </c>
      <c r="I137" s="64"/>
      <c r="J137" s="64">
        <v>9</v>
      </c>
      <c r="K137" s="64">
        <f t="shared" si="4"/>
        <v>1.875</v>
      </c>
      <c r="L137" s="33"/>
    </row>
    <row r="138" spans="2:12" ht="18.45" hidden="1" outlineLevel="2">
      <c r="B138" s="59">
        <v>117</v>
      </c>
      <c r="C138" s="64">
        <v>3</v>
      </c>
      <c r="D138" s="64">
        <v>1.25</v>
      </c>
      <c r="E138" s="64">
        <v>25</v>
      </c>
      <c r="F138" s="64">
        <v>66</v>
      </c>
      <c r="G138" s="64">
        <v>6</v>
      </c>
      <c r="H138" s="60">
        <v>2</v>
      </c>
      <c r="I138" s="64"/>
      <c r="J138" s="64">
        <v>9</v>
      </c>
      <c r="K138" s="64">
        <f t="shared" si="4"/>
        <v>1.25</v>
      </c>
      <c r="L138" s="33"/>
    </row>
    <row r="139" spans="2:12" ht="18.45" hidden="1" outlineLevel="2">
      <c r="B139" s="59">
        <v>169</v>
      </c>
      <c r="C139" s="64">
        <v>0.66666666666666663</v>
      </c>
      <c r="D139" s="64">
        <v>2.75</v>
      </c>
      <c r="E139" s="64">
        <v>14</v>
      </c>
      <c r="F139" s="64">
        <v>16</v>
      </c>
      <c r="G139" s="64">
        <v>25</v>
      </c>
      <c r="H139" s="60">
        <v>1</v>
      </c>
      <c r="I139" s="64"/>
      <c r="J139" s="64">
        <v>9</v>
      </c>
      <c r="K139" s="64">
        <f t="shared" si="4"/>
        <v>0.66666666666666663</v>
      </c>
      <c r="L139" s="33"/>
    </row>
    <row r="140" spans="2:12" ht="18.45" hidden="1" outlineLevel="2">
      <c r="B140" s="59">
        <v>212</v>
      </c>
      <c r="C140" s="64">
        <v>4.5</v>
      </c>
      <c r="D140" s="64">
        <v>6</v>
      </c>
      <c r="E140" s="64">
        <v>12</v>
      </c>
      <c r="F140" s="64">
        <v>5</v>
      </c>
      <c r="G140" s="64">
        <v>3.5</v>
      </c>
      <c r="H140" s="60">
        <v>5</v>
      </c>
      <c r="I140" s="64"/>
      <c r="J140" s="64">
        <v>9</v>
      </c>
      <c r="K140" s="64">
        <f t="shared" si="4"/>
        <v>3.5</v>
      </c>
      <c r="L140" s="33"/>
    </row>
    <row r="141" spans="2:12" ht="18.45" hidden="1" outlineLevel="2">
      <c r="B141" s="59">
        <v>287</v>
      </c>
      <c r="C141" s="64">
        <v>16</v>
      </c>
      <c r="D141" s="64">
        <v>4</v>
      </c>
      <c r="E141" s="64">
        <v>3.5</v>
      </c>
      <c r="F141" s="64">
        <v>6</v>
      </c>
      <c r="G141" s="64">
        <v>5.5</v>
      </c>
      <c r="H141" s="60">
        <v>3</v>
      </c>
      <c r="I141" s="64"/>
      <c r="J141" s="64">
        <v>9</v>
      </c>
      <c r="K141" s="64">
        <f t="shared" si="4"/>
        <v>3.5</v>
      </c>
      <c r="L141" s="33"/>
    </row>
    <row r="142" spans="2:12" ht="18.45" hidden="1" outlineLevel="2">
      <c r="B142" s="59">
        <v>198</v>
      </c>
      <c r="C142" s="64">
        <v>25</v>
      </c>
      <c r="D142" s="64">
        <v>4</v>
      </c>
      <c r="E142" s="64">
        <v>2</v>
      </c>
      <c r="F142" s="64">
        <v>3</v>
      </c>
      <c r="G142" s="64">
        <v>7</v>
      </c>
      <c r="H142" s="60">
        <v>3</v>
      </c>
      <c r="I142" s="64"/>
      <c r="J142" s="64">
        <v>9</v>
      </c>
      <c r="K142" s="64">
        <f t="shared" si="4"/>
        <v>2</v>
      </c>
      <c r="L142" s="33"/>
    </row>
    <row r="143" spans="2:12" ht="18.45" hidden="1" outlineLevel="2">
      <c r="B143" s="59">
        <v>145</v>
      </c>
      <c r="C143" s="64">
        <v>6.5</v>
      </c>
      <c r="D143" s="64">
        <v>12</v>
      </c>
      <c r="E143" s="64">
        <v>3</v>
      </c>
      <c r="F143" s="64">
        <v>8</v>
      </c>
      <c r="G143" s="64">
        <v>33</v>
      </c>
      <c r="H143" s="60">
        <v>3</v>
      </c>
      <c r="I143" s="64"/>
      <c r="J143" s="64">
        <v>9</v>
      </c>
      <c r="K143" s="64">
        <f t="shared" si="4"/>
        <v>3</v>
      </c>
      <c r="L143" s="33"/>
    </row>
    <row r="144" spans="2:12" ht="18.45" hidden="1" outlineLevel="2">
      <c r="B144" s="59">
        <v>184</v>
      </c>
      <c r="C144" s="64">
        <v>4</v>
      </c>
      <c r="D144" s="64">
        <v>5</v>
      </c>
      <c r="E144" s="64">
        <v>4.25</v>
      </c>
      <c r="F144" s="64">
        <v>4.5</v>
      </c>
      <c r="G144" s="64">
        <v>6</v>
      </c>
      <c r="H144" s="60">
        <v>1</v>
      </c>
      <c r="I144" s="64"/>
      <c r="J144" s="64">
        <v>9</v>
      </c>
      <c r="K144" s="64">
        <f t="shared" si="4"/>
        <v>4</v>
      </c>
      <c r="L144" s="33"/>
    </row>
    <row r="145" spans="2:12" ht="18.45" hidden="1" outlineLevel="2">
      <c r="B145" s="59">
        <v>289</v>
      </c>
      <c r="C145" s="64">
        <v>1.1000000000000001</v>
      </c>
      <c r="D145" s="64">
        <v>12</v>
      </c>
      <c r="E145" s="64">
        <v>1.875</v>
      </c>
      <c r="F145" s="64">
        <v>5</v>
      </c>
      <c r="G145" s="64">
        <v>33</v>
      </c>
      <c r="H145" s="60">
        <v>1</v>
      </c>
      <c r="I145" s="64"/>
      <c r="J145" s="64">
        <v>9</v>
      </c>
      <c r="K145" s="64">
        <f t="shared" si="4"/>
        <v>1.1000000000000001</v>
      </c>
      <c r="L145" s="33"/>
    </row>
    <row r="146" spans="2:12" ht="18.45" hidden="1" outlineLevel="2">
      <c r="B146" s="59">
        <v>23</v>
      </c>
      <c r="C146" s="64">
        <v>2.75</v>
      </c>
      <c r="D146" s="64">
        <v>5</v>
      </c>
      <c r="E146" s="64">
        <v>5</v>
      </c>
      <c r="F146" s="64">
        <v>9</v>
      </c>
      <c r="G146" s="64">
        <v>22</v>
      </c>
      <c r="H146" s="60">
        <v>1</v>
      </c>
      <c r="I146" s="64"/>
      <c r="J146" s="64">
        <v>9</v>
      </c>
      <c r="K146" s="64">
        <f t="shared" si="4"/>
        <v>2.75</v>
      </c>
      <c r="L146" s="33"/>
    </row>
    <row r="147" spans="2:12" ht="18.45" hidden="1" outlineLevel="2">
      <c r="B147" s="59">
        <v>64</v>
      </c>
      <c r="C147" s="64">
        <v>50</v>
      </c>
      <c r="D147" s="64">
        <v>5</v>
      </c>
      <c r="E147" s="64">
        <v>4.5</v>
      </c>
      <c r="F147" s="64">
        <v>2</v>
      </c>
      <c r="G147" s="64"/>
      <c r="H147" s="60">
        <v>4</v>
      </c>
      <c r="I147" s="64"/>
      <c r="J147" s="64">
        <v>9</v>
      </c>
      <c r="K147" s="64">
        <f t="shared" si="4"/>
        <v>2</v>
      </c>
      <c r="L147" s="33"/>
    </row>
    <row r="148" spans="2:12" ht="18.45" hidden="1" outlineLevel="2">
      <c r="B148" s="59">
        <v>113</v>
      </c>
      <c r="C148" s="64">
        <v>16</v>
      </c>
      <c r="D148" s="64">
        <v>10</v>
      </c>
      <c r="E148" s="64">
        <v>5.5</v>
      </c>
      <c r="F148" s="64">
        <v>7</v>
      </c>
      <c r="G148" s="64">
        <v>14</v>
      </c>
      <c r="H148" s="60">
        <v>6</v>
      </c>
      <c r="I148" s="64">
        <v>2.5</v>
      </c>
      <c r="J148" s="64">
        <v>9</v>
      </c>
      <c r="K148" s="64">
        <f t="shared" si="4"/>
        <v>2.5</v>
      </c>
      <c r="L148" s="33"/>
    </row>
    <row r="149" spans="2:12" ht="18.45" hidden="1" outlineLevel="2">
      <c r="B149" s="59">
        <v>195</v>
      </c>
      <c r="C149" s="64">
        <v>2.75</v>
      </c>
      <c r="D149" s="64">
        <v>11</v>
      </c>
      <c r="E149" s="64">
        <v>10</v>
      </c>
      <c r="F149" s="64">
        <v>20</v>
      </c>
      <c r="G149" s="64">
        <v>3</v>
      </c>
      <c r="H149" s="60">
        <v>1</v>
      </c>
      <c r="I149" s="64"/>
      <c r="J149" s="64">
        <v>9</v>
      </c>
      <c r="K149" s="64">
        <f t="shared" si="4"/>
        <v>2.75</v>
      </c>
      <c r="L149" s="33"/>
    </row>
    <row r="150" spans="2:12" ht="18.45" hidden="1" outlineLevel="2">
      <c r="B150" s="59">
        <v>188</v>
      </c>
      <c r="C150" s="64">
        <v>16</v>
      </c>
      <c r="D150" s="64">
        <v>5</v>
      </c>
      <c r="E150" s="64">
        <v>7</v>
      </c>
      <c r="F150" s="64">
        <v>4</v>
      </c>
      <c r="G150" s="64">
        <v>12</v>
      </c>
      <c r="H150" s="60">
        <v>4</v>
      </c>
      <c r="I150" s="64"/>
      <c r="J150" s="64">
        <v>9</v>
      </c>
      <c r="K150" s="64">
        <f t="shared" si="4"/>
        <v>4</v>
      </c>
      <c r="L150" s="33"/>
    </row>
    <row r="151" spans="2:12" ht="18.45" hidden="1" outlineLevel="2">
      <c r="B151" s="59">
        <v>183</v>
      </c>
      <c r="C151" s="64">
        <v>3</v>
      </c>
      <c r="D151" s="64">
        <v>1.75</v>
      </c>
      <c r="E151" s="64">
        <v>50</v>
      </c>
      <c r="F151" s="64">
        <v>33</v>
      </c>
      <c r="G151" s="64">
        <v>7</v>
      </c>
      <c r="H151" s="60">
        <v>2</v>
      </c>
      <c r="I151" s="64"/>
      <c r="J151" s="64">
        <v>9</v>
      </c>
      <c r="K151" s="64">
        <f t="shared" si="4"/>
        <v>1.75</v>
      </c>
      <c r="L151" s="33"/>
    </row>
    <row r="152" spans="2:12" ht="18.45" hidden="1" outlineLevel="2">
      <c r="B152" s="59">
        <v>177</v>
      </c>
      <c r="C152" s="64">
        <v>20</v>
      </c>
      <c r="D152" s="64">
        <v>16</v>
      </c>
      <c r="E152" s="64">
        <v>8</v>
      </c>
      <c r="F152" s="64">
        <v>6</v>
      </c>
      <c r="G152" s="64">
        <v>1.875</v>
      </c>
      <c r="H152" s="60">
        <v>5</v>
      </c>
      <c r="I152" s="64"/>
      <c r="J152" s="64">
        <v>9</v>
      </c>
      <c r="K152" s="64">
        <f t="shared" si="4"/>
        <v>1.875</v>
      </c>
      <c r="L152" s="33"/>
    </row>
    <row r="153" spans="2:12" ht="18.45" hidden="1" outlineLevel="2">
      <c r="B153" s="59">
        <v>1</v>
      </c>
      <c r="C153" s="64">
        <v>5</v>
      </c>
      <c r="D153" s="64">
        <v>2</v>
      </c>
      <c r="E153" s="64">
        <v>20</v>
      </c>
      <c r="F153" s="64">
        <v>10</v>
      </c>
      <c r="G153" s="64">
        <v>25</v>
      </c>
      <c r="H153" s="60">
        <v>2</v>
      </c>
      <c r="I153" s="64"/>
      <c r="J153" s="64">
        <v>9</v>
      </c>
      <c r="K153" s="64">
        <f t="shared" si="4"/>
        <v>2</v>
      </c>
      <c r="L153" s="33"/>
    </row>
    <row r="154" spans="2:12" ht="18.45" hidden="1" outlineLevel="2">
      <c r="B154" s="59">
        <v>107</v>
      </c>
      <c r="C154" s="64">
        <v>5</v>
      </c>
      <c r="D154" s="64">
        <v>4</v>
      </c>
      <c r="E154" s="64">
        <v>2</v>
      </c>
      <c r="F154" s="64">
        <v>10</v>
      </c>
      <c r="G154" s="64">
        <v>4.5</v>
      </c>
      <c r="H154" s="60">
        <v>3</v>
      </c>
      <c r="I154" s="64"/>
      <c r="J154" s="64">
        <v>9</v>
      </c>
      <c r="K154" s="64">
        <f t="shared" si="4"/>
        <v>2</v>
      </c>
      <c r="L154" s="33"/>
    </row>
    <row r="155" spans="2:12" ht="18.45" hidden="1" outlineLevel="2">
      <c r="B155" s="59">
        <v>28</v>
      </c>
      <c r="C155" s="64">
        <v>7</v>
      </c>
      <c r="D155" s="64">
        <v>8</v>
      </c>
      <c r="E155" s="64">
        <v>11</v>
      </c>
      <c r="F155" s="64">
        <v>7.5</v>
      </c>
      <c r="G155" s="64">
        <v>4</v>
      </c>
      <c r="H155" s="60">
        <v>5</v>
      </c>
      <c r="I155" s="64"/>
      <c r="J155" s="64">
        <v>9</v>
      </c>
      <c r="K155" s="64">
        <f t="shared" si="4"/>
        <v>4</v>
      </c>
      <c r="L155" s="33"/>
    </row>
    <row r="156" spans="2:12" ht="18.45" hidden="1" outlineLevel="2">
      <c r="B156" s="59">
        <v>259</v>
      </c>
      <c r="C156" s="64">
        <v>8</v>
      </c>
      <c r="D156" s="64">
        <v>14</v>
      </c>
      <c r="E156" s="64">
        <v>3.5</v>
      </c>
      <c r="F156" s="64">
        <v>2.75</v>
      </c>
      <c r="G156" s="64">
        <v>20</v>
      </c>
      <c r="H156" s="60">
        <v>4</v>
      </c>
      <c r="I156" s="64"/>
      <c r="J156" s="64">
        <v>9</v>
      </c>
      <c r="K156" s="64">
        <f t="shared" si="4"/>
        <v>2.75</v>
      </c>
      <c r="L156" s="33"/>
    </row>
    <row r="157" spans="2:12" ht="18.45" hidden="1" outlineLevel="2">
      <c r="B157" s="59">
        <v>106</v>
      </c>
      <c r="C157" s="64">
        <v>33</v>
      </c>
      <c r="D157" s="64">
        <v>2.25</v>
      </c>
      <c r="E157" s="64">
        <v>1.75</v>
      </c>
      <c r="F157" s="64">
        <v>6.5</v>
      </c>
      <c r="G157" s="64">
        <v>14</v>
      </c>
      <c r="H157" s="60">
        <v>3</v>
      </c>
      <c r="I157" s="64"/>
      <c r="J157" s="64">
        <v>9</v>
      </c>
      <c r="K157" s="64">
        <f t="shared" si="4"/>
        <v>1.75</v>
      </c>
      <c r="L157" s="33"/>
    </row>
    <row r="158" spans="2:12" ht="18.45" hidden="1" outlineLevel="2">
      <c r="B158" s="59">
        <v>213</v>
      </c>
      <c r="C158" s="64">
        <v>5</v>
      </c>
      <c r="D158" s="64">
        <v>7</v>
      </c>
      <c r="E158" s="64">
        <v>18</v>
      </c>
      <c r="F158" s="64">
        <v>2.5</v>
      </c>
      <c r="G158" s="64">
        <v>5</v>
      </c>
      <c r="H158" s="60">
        <v>4</v>
      </c>
      <c r="I158" s="64"/>
      <c r="J158" s="64">
        <v>9</v>
      </c>
      <c r="K158" s="64">
        <f t="shared" si="4"/>
        <v>2.5</v>
      </c>
      <c r="L158" s="33"/>
    </row>
    <row r="159" spans="2:12" ht="18.45" hidden="1" outlineLevel="2">
      <c r="B159" s="59">
        <v>116</v>
      </c>
      <c r="C159" s="64">
        <v>4</v>
      </c>
      <c r="D159" s="64">
        <v>2</v>
      </c>
      <c r="E159" s="64">
        <v>3</v>
      </c>
      <c r="F159" s="64">
        <v>12</v>
      </c>
      <c r="G159" s="64">
        <v>6.5</v>
      </c>
      <c r="H159" s="60">
        <v>2</v>
      </c>
      <c r="I159" s="64"/>
      <c r="J159" s="64">
        <v>9</v>
      </c>
      <c r="K159" s="64">
        <f t="shared" si="4"/>
        <v>2</v>
      </c>
      <c r="L159" s="33"/>
    </row>
    <row r="160" spans="2:12" ht="18.45" hidden="1" outlineLevel="2">
      <c r="B160" s="59">
        <v>16</v>
      </c>
      <c r="C160" s="64">
        <v>3</v>
      </c>
      <c r="D160" s="64">
        <v>14</v>
      </c>
      <c r="E160" s="64">
        <v>8</v>
      </c>
      <c r="F160" s="64">
        <v>4</v>
      </c>
      <c r="G160" s="64">
        <v>10</v>
      </c>
      <c r="H160" s="60">
        <v>1</v>
      </c>
      <c r="I160" s="64"/>
      <c r="J160" s="64">
        <v>9</v>
      </c>
      <c r="K160" s="64">
        <f t="shared" si="4"/>
        <v>3</v>
      </c>
      <c r="L160" s="33"/>
    </row>
    <row r="161" spans="2:12" ht="18.45" hidden="1" outlineLevel="2">
      <c r="B161" s="59">
        <v>245</v>
      </c>
      <c r="C161" s="64">
        <v>14</v>
      </c>
      <c r="D161" s="64">
        <v>1.75</v>
      </c>
      <c r="E161" s="64">
        <v>5</v>
      </c>
      <c r="F161" s="64">
        <v>9</v>
      </c>
      <c r="G161" s="64">
        <v>10</v>
      </c>
      <c r="H161" s="60">
        <v>2</v>
      </c>
      <c r="I161" s="64"/>
      <c r="J161" s="64">
        <v>9</v>
      </c>
      <c r="K161" s="64">
        <f t="shared" si="4"/>
        <v>1.75</v>
      </c>
      <c r="L161" s="33"/>
    </row>
    <row r="162" spans="2:12" ht="18.45" hidden="1" outlineLevel="1" collapsed="1">
      <c r="B162" s="59"/>
      <c r="C162" s="64"/>
      <c r="D162" s="64"/>
      <c r="E162" s="64"/>
      <c r="F162" s="64"/>
      <c r="G162" s="64"/>
      <c r="H162" s="60"/>
      <c r="I162" s="64"/>
      <c r="J162" s="82" t="s">
        <v>101</v>
      </c>
      <c r="K162" s="82">
        <f>SUBTOTAL(1,K123:K161)</f>
        <v>2.3572649572649573</v>
      </c>
      <c r="L162" s="33"/>
    </row>
    <row r="163" spans="2:12" ht="18.45" hidden="1" outlineLevel="2">
      <c r="B163" s="59">
        <v>88</v>
      </c>
      <c r="C163" s="64">
        <v>5.5</v>
      </c>
      <c r="D163" s="64">
        <v>11</v>
      </c>
      <c r="E163" s="64">
        <v>1.875</v>
      </c>
      <c r="F163" s="64">
        <v>25</v>
      </c>
      <c r="G163" s="64">
        <v>11</v>
      </c>
      <c r="H163" s="60">
        <v>3</v>
      </c>
      <c r="I163" s="64"/>
      <c r="J163" s="64">
        <v>10</v>
      </c>
      <c r="K163" s="64">
        <f t="shared" ref="K163:K196" si="5">IF($H163&lt;=5,VLOOKUP($B163,$B$8:$G$327,$H163+1,FALSE),$I163)</f>
        <v>1.875</v>
      </c>
      <c r="L163" s="33"/>
    </row>
    <row r="164" spans="2:12" ht="18.45" hidden="1" outlineLevel="2">
      <c r="B164" s="59">
        <v>98</v>
      </c>
      <c r="C164" s="64">
        <v>14</v>
      </c>
      <c r="D164" s="64">
        <v>7</v>
      </c>
      <c r="E164" s="64">
        <v>16</v>
      </c>
      <c r="F164" s="64">
        <v>2.5</v>
      </c>
      <c r="G164" s="64">
        <v>4</v>
      </c>
      <c r="H164" s="60">
        <v>4</v>
      </c>
      <c r="I164" s="64"/>
      <c r="J164" s="64">
        <v>10</v>
      </c>
      <c r="K164" s="64">
        <f t="shared" si="5"/>
        <v>2.5</v>
      </c>
      <c r="L164" s="33"/>
    </row>
    <row r="165" spans="2:12" ht="18.45" hidden="1" outlineLevel="2">
      <c r="B165" s="59">
        <v>55</v>
      </c>
      <c r="C165" s="64">
        <v>1.625</v>
      </c>
      <c r="D165" s="64">
        <v>12</v>
      </c>
      <c r="E165" s="64">
        <v>14</v>
      </c>
      <c r="F165" s="64">
        <v>10</v>
      </c>
      <c r="G165" s="64">
        <v>4.5</v>
      </c>
      <c r="H165" s="60">
        <v>1</v>
      </c>
      <c r="I165" s="64"/>
      <c r="J165" s="64">
        <v>10</v>
      </c>
      <c r="K165" s="64">
        <f t="shared" si="5"/>
        <v>1.625</v>
      </c>
      <c r="L165" s="33"/>
    </row>
    <row r="166" spans="2:12" ht="18.45" hidden="1" outlineLevel="2">
      <c r="B166" s="59">
        <v>180</v>
      </c>
      <c r="C166" s="64">
        <v>1</v>
      </c>
      <c r="D166" s="64">
        <v>5</v>
      </c>
      <c r="E166" s="64">
        <v>33</v>
      </c>
      <c r="F166" s="64">
        <v>25</v>
      </c>
      <c r="G166" s="64">
        <v>8</v>
      </c>
      <c r="H166" s="60">
        <v>1</v>
      </c>
      <c r="I166" s="64"/>
      <c r="J166" s="64">
        <v>10</v>
      </c>
      <c r="K166" s="64">
        <f t="shared" si="5"/>
        <v>1</v>
      </c>
      <c r="L166" s="33"/>
    </row>
    <row r="167" spans="2:12" ht="18.45" hidden="1" outlineLevel="2">
      <c r="B167" s="59">
        <v>87</v>
      </c>
      <c r="C167" s="64">
        <v>1.75</v>
      </c>
      <c r="D167" s="64">
        <v>4.5</v>
      </c>
      <c r="E167" s="64">
        <v>3.5</v>
      </c>
      <c r="F167" s="64">
        <v>12</v>
      </c>
      <c r="G167" s="64">
        <v>20</v>
      </c>
      <c r="H167" s="60">
        <v>1</v>
      </c>
      <c r="I167" s="64"/>
      <c r="J167" s="64">
        <v>10</v>
      </c>
      <c r="K167" s="64">
        <f t="shared" si="5"/>
        <v>1.75</v>
      </c>
      <c r="L167" s="33"/>
    </row>
    <row r="168" spans="2:12" ht="18.45" hidden="1" outlineLevel="2">
      <c r="B168" s="59">
        <v>154</v>
      </c>
      <c r="C168" s="64">
        <v>3</v>
      </c>
      <c r="D168" s="64">
        <v>5.5</v>
      </c>
      <c r="E168" s="64">
        <v>4</v>
      </c>
      <c r="F168" s="64">
        <v>20</v>
      </c>
      <c r="G168" s="64">
        <v>7</v>
      </c>
      <c r="H168" s="60">
        <v>1</v>
      </c>
      <c r="I168" s="64"/>
      <c r="J168" s="64">
        <v>10</v>
      </c>
      <c r="K168" s="64">
        <f t="shared" si="5"/>
        <v>3</v>
      </c>
      <c r="L168" s="33"/>
    </row>
    <row r="169" spans="2:12" ht="18.45" hidden="1" outlineLevel="2">
      <c r="B169" s="59">
        <v>189</v>
      </c>
      <c r="C169" s="64">
        <v>6</v>
      </c>
      <c r="D169" s="64">
        <v>4</v>
      </c>
      <c r="E169" s="64">
        <v>19</v>
      </c>
      <c r="F169" s="64">
        <v>10</v>
      </c>
      <c r="G169" s="64">
        <v>5</v>
      </c>
      <c r="H169" s="60">
        <v>2</v>
      </c>
      <c r="I169" s="64"/>
      <c r="J169" s="64">
        <v>10</v>
      </c>
      <c r="K169" s="64">
        <f t="shared" si="5"/>
        <v>4</v>
      </c>
      <c r="L169" s="33"/>
    </row>
    <row r="170" spans="2:12" ht="18.45" hidden="1" outlineLevel="2">
      <c r="B170" s="59">
        <v>280</v>
      </c>
      <c r="C170" s="59">
        <v>5</v>
      </c>
      <c r="D170" s="64">
        <v>10</v>
      </c>
      <c r="E170" s="64">
        <v>7</v>
      </c>
      <c r="F170" s="64">
        <v>1.625</v>
      </c>
      <c r="G170" s="64">
        <v>5</v>
      </c>
      <c r="H170" s="60">
        <v>4</v>
      </c>
      <c r="I170" s="64"/>
      <c r="J170" s="64">
        <v>10</v>
      </c>
      <c r="K170" s="64">
        <f t="shared" si="5"/>
        <v>1.625</v>
      </c>
      <c r="L170" s="33"/>
    </row>
    <row r="171" spans="2:12" ht="18.45" hidden="1" outlineLevel="2">
      <c r="B171" s="59">
        <v>155</v>
      </c>
      <c r="C171" s="64">
        <v>10</v>
      </c>
      <c r="D171" s="64">
        <v>2.25</v>
      </c>
      <c r="E171" s="64">
        <v>14</v>
      </c>
      <c r="F171" s="64">
        <v>28</v>
      </c>
      <c r="G171" s="64">
        <v>0.90909090909090906</v>
      </c>
      <c r="H171" s="60">
        <v>5</v>
      </c>
      <c r="I171" s="64"/>
      <c r="J171" s="64">
        <v>10</v>
      </c>
      <c r="K171" s="64">
        <f t="shared" si="5"/>
        <v>0.90909090909090906</v>
      </c>
      <c r="L171" s="33"/>
    </row>
    <row r="172" spans="2:12" ht="18.45" hidden="1" outlineLevel="2">
      <c r="B172" s="59">
        <v>149</v>
      </c>
      <c r="C172" s="64">
        <v>11</v>
      </c>
      <c r="D172" s="64">
        <v>7.5</v>
      </c>
      <c r="E172" s="64">
        <v>10</v>
      </c>
      <c r="F172" s="64">
        <v>7</v>
      </c>
      <c r="G172" s="64">
        <v>5.5</v>
      </c>
      <c r="H172" s="60">
        <v>6</v>
      </c>
      <c r="I172" s="64">
        <v>2.5</v>
      </c>
      <c r="J172" s="64">
        <v>10</v>
      </c>
      <c r="K172" s="64">
        <f t="shared" si="5"/>
        <v>2.5</v>
      </c>
      <c r="L172" s="33"/>
    </row>
    <row r="173" spans="2:12" ht="18.45" hidden="1" outlineLevel="2">
      <c r="B173" s="59">
        <v>85</v>
      </c>
      <c r="C173" s="64">
        <v>2</v>
      </c>
      <c r="D173" s="64">
        <v>2.125</v>
      </c>
      <c r="E173" s="64">
        <v>7</v>
      </c>
      <c r="F173" s="64">
        <v>10</v>
      </c>
      <c r="G173" s="64">
        <v>3</v>
      </c>
      <c r="H173" s="60">
        <v>1</v>
      </c>
      <c r="I173" s="64"/>
      <c r="J173" s="64">
        <v>10</v>
      </c>
      <c r="K173" s="64">
        <f t="shared" si="5"/>
        <v>2</v>
      </c>
      <c r="L173" s="33"/>
    </row>
    <row r="174" spans="2:12" ht="18.45" hidden="1" outlineLevel="2">
      <c r="B174" s="59">
        <v>250</v>
      </c>
      <c r="C174" s="64">
        <v>2.75</v>
      </c>
      <c r="D174" s="64">
        <v>7</v>
      </c>
      <c r="E174" s="64">
        <v>20</v>
      </c>
      <c r="F174" s="64">
        <v>3.5</v>
      </c>
      <c r="G174" s="64">
        <v>1.875</v>
      </c>
      <c r="H174" s="60">
        <v>5</v>
      </c>
      <c r="I174" s="64"/>
      <c r="J174" s="64">
        <v>10</v>
      </c>
      <c r="K174" s="64">
        <f t="shared" si="5"/>
        <v>1.875</v>
      </c>
      <c r="L174" s="33"/>
    </row>
    <row r="175" spans="2:12" ht="18.45" hidden="1" outlineLevel="2">
      <c r="B175" s="59">
        <v>164</v>
      </c>
      <c r="C175" s="64">
        <v>3.5</v>
      </c>
      <c r="D175" s="64">
        <v>28</v>
      </c>
      <c r="E175" s="64">
        <v>3</v>
      </c>
      <c r="F175" s="64">
        <v>14</v>
      </c>
      <c r="G175" s="64">
        <v>4.5</v>
      </c>
      <c r="H175" s="60">
        <v>3</v>
      </c>
      <c r="I175" s="64"/>
      <c r="J175" s="64">
        <v>10</v>
      </c>
      <c r="K175" s="64">
        <f t="shared" si="5"/>
        <v>3</v>
      </c>
      <c r="L175" s="33"/>
    </row>
    <row r="176" spans="2:12" ht="18.45" hidden="1" outlineLevel="2">
      <c r="B176" s="59">
        <v>24</v>
      </c>
      <c r="C176" s="64">
        <v>4</v>
      </c>
      <c r="D176" s="64">
        <v>10</v>
      </c>
      <c r="E176" s="64">
        <v>25</v>
      </c>
      <c r="F176" s="64">
        <v>8</v>
      </c>
      <c r="G176" s="64">
        <v>6</v>
      </c>
      <c r="H176" s="60">
        <v>1</v>
      </c>
      <c r="I176" s="64"/>
      <c r="J176" s="64">
        <v>10</v>
      </c>
      <c r="K176" s="64">
        <f t="shared" si="5"/>
        <v>4</v>
      </c>
      <c r="L176" s="33"/>
    </row>
    <row r="177" spans="2:12" ht="18.45" hidden="1" outlineLevel="2">
      <c r="B177" s="59">
        <v>176</v>
      </c>
      <c r="C177" s="64">
        <v>1.5</v>
      </c>
      <c r="D177" s="64">
        <v>8</v>
      </c>
      <c r="E177" s="64">
        <v>50</v>
      </c>
      <c r="F177" s="64">
        <v>25</v>
      </c>
      <c r="G177" s="64">
        <v>14</v>
      </c>
      <c r="H177" s="60">
        <v>1</v>
      </c>
      <c r="I177" s="64"/>
      <c r="J177" s="64">
        <v>10</v>
      </c>
      <c r="K177" s="64">
        <f t="shared" si="5"/>
        <v>1.5</v>
      </c>
      <c r="L177" s="33"/>
    </row>
    <row r="178" spans="2:12" ht="18.45" hidden="1" outlineLevel="2">
      <c r="B178" s="59">
        <v>288</v>
      </c>
      <c r="C178" s="64">
        <v>25</v>
      </c>
      <c r="D178" s="64">
        <v>25</v>
      </c>
      <c r="E178" s="64">
        <v>3</v>
      </c>
      <c r="F178" s="64">
        <v>6</v>
      </c>
      <c r="G178" s="64">
        <v>5</v>
      </c>
      <c r="H178" s="60">
        <v>10</v>
      </c>
      <c r="I178" s="64">
        <v>2</v>
      </c>
      <c r="J178" s="64">
        <v>10</v>
      </c>
      <c r="K178" s="64">
        <f t="shared" si="5"/>
        <v>2</v>
      </c>
      <c r="L178" s="33"/>
    </row>
    <row r="179" spans="2:12" ht="18.45" hidden="1" outlineLevel="2">
      <c r="B179" s="59">
        <v>203</v>
      </c>
      <c r="C179" s="64">
        <v>9</v>
      </c>
      <c r="D179" s="64">
        <v>3.5</v>
      </c>
      <c r="E179" s="64">
        <v>3</v>
      </c>
      <c r="F179" s="64">
        <v>4</v>
      </c>
      <c r="G179" s="64">
        <v>8</v>
      </c>
      <c r="H179" s="60">
        <v>3</v>
      </c>
      <c r="I179" s="64"/>
      <c r="J179" s="64">
        <v>10</v>
      </c>
      <c r="K179" s="64">
        <f t="shared" si="5"/>
        <v>3</v>
      </c>
      <c r="L179" s="33"/>
    </row>
    <row r="180" spans="2:12" ht="18.45" hidden="1" outlineLevel="2">
      <c r="B180" s="59">
        <v>181</v>
      </c>
      <c r="C180" s="64">
        <v>7</v>
      </c>
      <c r="D180" s="64">
        <v>2</v>
      </c>
      <c r="E180" s="64">
        <v>8</v>
      </c>
      <c r="F180" s="64">
        <v>2.75</v>
      </c>
      <c r="G180" s="64">
        <v>12</v>
      </c>
      <c r="H180" s="60">
        <v>2</v>
      </c>
      <c r="I180" s="64"/>
      <c r="J180" s="64">
        <v>10</v>
      </c>
      <c r="K180" s="64">
        <f t="shared" si="5"/>
        <v>2</v>
      </c>
      <c r="L180" s="33"/>
    </row>
    <row r="181" spans="2:12" ht="18.45" hidden="1" outlineLevel="2">
      <c r="B181" s="59">
        <v>92</v>
      </c>
      <c r="C181" s="64">
        <v>33</v>
      </c>
      <c r="D181" s="64">
        <v>0.5714285714285714</v>
      </c>
      <c r="E181" s="64">
        <v>3</v>
      </c>
      <c r="F181" s="64">
        <v>10</v>
      </c>
      <c r="G181" s="64">
        <v>100</v>
      </c>
      <c r="H181" s="60">
        <v>2</v>
      </c>
      <c r="I181" s="64"/>
      <c r="J181" s="64">
        <v>10</v>
      </c>
      <c r="K181" s="64">
        <f t="shared" si="5"/>
        <v>0.5714285714285714</v>
      </c>
      <c r="L181" s="33"/>
    </row>
    <row r="182" spans="2:12" ht="18.45" hidden="1" outlineLevel="2">
      <c r="B182" s="59">
        <v>286</v>
      </c>
      <c r="C182" s="64">
        <v>2</v>
      </c>
      <c r="D182" s="64">
        <v>4.5</v>
      </c>
      <c r="E182" s="64">
        <v>10</v>
      </c>
      <c r="F182" s="64">
        <v>6</v>
      </c>
      <c r="G182" s="64">
        <v>22</v>
      </c>
      <c r="H182" s="60">
        <v>1</v>
      </c>
      <c r="I182" s="64"/>
      <c r="J182" s="64">
        <v>10</v>
      </c>
      <c r="K182" s="64">
        <f t="shared" si="5"/>
        <v>2</v>
      </c>
      <c r="L182" s="33"/>
    </row>
    <row r="183" spans="2:12" ht="18.45" hidden="1" outlineLevel="2">
      <c r="B183" s="59">
        <v>209</v>
      </c>
      <c r="C183" s="64">
        <v>5.5</v>
      </c>
      <c r="D183" s="64">
        <v>4.5</v>
      </c>
      <c r="E183" s="64">
        <v>5</v>
      </c>
      <c r="F183" s="64">
        <v>16</v>
      </c>
      <c r="G183" s="64">
        <v>8</v>
      </c>
      <c r="H183" s="60">
        <v>2</v>
      </c>
      <c r="I183" s="64"/>
      <c r="J183" s="64">
        <v>10</v>
      </c>
      <c r="K183" s="64">
        <f t="shared" si="5"/>
        <v>4.5</v>
      </c>
      <c r="L183" s="33"/>
    </row>
    <row r="184" spans="2:12" ht="18.45" hidden="1" outlineLevel="2">
      <c r="B184" s="59">
        <v>217</v>
      </c>
      <c r="C184" s="64">
        <v>8</v>
      </c>
      <c r="D184" s="64">
        <v>14</v>
      </c>
      <c r="E184" s="64">
        <v>100</v>
      </c>
      <c r="F184" s="64">
        <v>100</v>
      </c>
      <c r="G184" s="64">
        <v>6</v>
      </c>
      <c r="H184" s="60">
        <v>8</v>
      </c>
      <c r="I184" s="64">
        <v>2.5</v>
      </c>
      <c r="J184" s="64">
        <v>10</v>
      </c>
      <c r="K184" s="64">
        <f t="shared" si="5"/>
        <v>2.5</v>
      </c>
      <c r="L184" s="33"/>
    </row>
    <row r="185" spans="2:12" ht="18.45" hidden="1" outlineLevel="2">
      <c r="B185" s="59">
        <v>102</v>
      </c>
      <c r="C185" s="64">
        <v>5</v>
      </c>
      <c r="D185" s="64">
        <v>9</v>
      </c>
      <c r="E185" s="64">
        <v>3</v>
      </c>
      <c r="F185" s="64">
        <v>12</v>
      </c>
      <c r="G185" s="64">
        <v>5</v>
      </c>
      <c r="H185" s="60">
        <v>3</v>
      </c>
      <c r="I185" s="64"/>
      <c r="J185" s="64">
        <v>10</v>
      </c>
      <c r="K185" s="64">
        <f t="shared" si="5"/>
        <v>3</v>
      </c>
      <c r="L185" s="33"/>
    </row>
    <row r="186" spans="2:12" ht="18.45" hidden="1" outlineLevel="2">
      <c r="B186" s="59">
        <v>129</v>
      </c>
      <c r="C186" s="64">
        <v>6</v>
      </c>
      <c r="D186" s="64">
        <v>12</v>
      </c>
      <c r="E186" s="64">
        <v>16</v>
      </c>
      <c r="F186" s="64">
        <v>3</v>
      </c>
      <c r="G186" s="64">
        <v>7</v>
      </c>
      <c r="H186" s="60">
        <v>4</v>
      </c>
      <c r="I186" s="64"/>
      <c r="J186" s="64">
        <v>10</v>
      </c>
      <c r="K186" s="64">
        <f t="shared" si="5"/>
        <v>3</v>
      </c>
      <c r="L186" s="33"/>
    </row>
    <row r="187" spans="2:12" ht="18.45" hidden="1" outlineLevel="2">
      <c r="B187" s="59">
        <v>122</v>
      </c>
      <c r="C187" s="64">
        <v>22</v>
      </c>
      <c r="D187" s="64">
        <v>2.5</v>
      </c>
      <c r="E187" s="64">
        <v>2.625</v>
      </c>
      <c r="F187" s="64">
        <v>5.5</v>
      </c>
      <c r="G187" s="64">
        <v>12</v>
      </c>
      <c r="H187" s="60">
        <v>2</v>
      </c>
      <c r="I187" s="64"/>
      <c r="J187" s="64">
        <v>10</v>
      </c>
      <c r="K187" s="64">
        <f t="shared" si="5"/>
        <v>2.5</v>
      </c>
      <c r="L187" s="33"/>
    </row>
    <row r="188" spans="2:12" ht="18.45" hidden="1" outlineLevel="2">
      <c r="B188" s="59">
        <v>207</v>
      </c>
      <c r="C188" s="64">
        <v>9</v>
      </c>
      <c r="D188" s="64">
        <v>3.5</v>
      </c>
      <c r="E188" s="64">
        <v>3</v>
      </c>
      <c r="F188" s="64">
        <v>4</v>
      </c>
      <c r="G188" s="64">
        <v>8</v>
      </c>
      <c r="H188" s="60">
        <v>3</v>
      </c>
      <c r="I188" s="64"/>
      <c r="J188" s="64">
        <v>10</v>
      </c>
      <c r="K188" s="64">
        <f t="shared" si="5"/>
        <v>3</v>
      </c>
      <c r="L188" s="33"/>
    </row>
    <row r="189" spans="2:12" ht="18.45" hidden="1" outlineLevel="2">
      <c r="B189" s="59">
        <v>31</v>
      </c>
      <c r="C189" s="64">
        <v>4.5</v>
      </c>
      <c r="D189" s="64">
        <v>5</v>
      </c>
      <c r="E189" s="64">
        <v>6</v>
      </c>
      <c r="F189" s="64">
        <v>5.5</v>
      </c>
      <c r="G189" s="64">
        <v>4</v>
      </c>
      <c r="H189" s="60">
        <v>5</v>
      </c>
      <c r="I189" s="64"/>
      <c r="J189" s="64">
        <v>10</v>
      </c>
      <c r="K189" s="64">
        <f t="shared" si="5"/>
        <v>4</v>
      </c>
      <c r="L189" s="33"/>
    </row>
    <row r="190" spans="2:12" ht="18.45" hidden="1" outlineLevel="2">
      <c r="B190" s="59">
        <v>46</v>
      </c>
      <c r="C190" s="64">
        <v>1.375</v>
      </c>
      <c r="D190" s="64">
        <v>4.5</v>
      </c>
      <c r="E190" s="64">
        <v>14</v>
      </c>
      <c r="F190" s="64">
        <v>8</v>
      </c>
      <c r="G190" s="64">
        <v>12</v>
      </c>
      <c r="H190" s="60">
        <v>1</v>
      </c>
      <c r="I190" s="64"/>
      <c r="J190" s="64">
        <v>10</v>
      </c>
      <c r="K190" s="64">
        <f t="shared" si="5"/>
        <v>1.375</v>
      </c>
      <c r="L190" s="33"/>
    </row>
    <row r="191" spans="2:12" ht="18.45" hidden="1" outlineLevel="2">
      <c r="B191" s="59">
        <v>254</v>
      </c>
      <c r="C191" s="64">
        <v>4.5</v>
      </c>
      <c r="D191" s="64">
        <v>6.5</v>
      </c>
      <c r="E191" s="64">
        <v>3</v>
      </c>
      <c r="F191" s="64">
        <v>3.3333333333333335</v>
      </c>
      <c r="G191" s="64">
        <v>8</v>
      </c>
      <c r="H191" s="60">
        <v>3</v>
      </c>
      <c r="I191" s="64"/>
      <c r="J191" s="64">
        <v>10</v>
      </c>
      <c r="K191" s="64">
        <f t="shared" si="5"/>
        <v>3</v>
      </c>
      <c r="L191" s="33"/>
    </row>
    <row r="192" spans="2:12" ht="18.45" hidden="1" outlineLevel="2">
      <c r="B192" s="59">
        <v>70</v>
      </c>
      <c r="C192" s="64">
        <v>12</v>
      </c>
      <c r="D192" s="64">
        <v>2</v>
      </c>
      <c r="E192" s="64">
        <v>7</v>
      </c>
      <c r="F192" s="64">
        <v>14</v>
      </c>
      <c r="G192" s="64">
        <v>8</v>
      </c>
      <c r="H192" s="60">
        <v>2</v>
      </c>
      <c r="I192" s="64"/>
      <c r="J192" s="64">
        <v>10</v>
      </c>
      <c r="K192" s="64">
        <f t="shared" si="5"/>
        <v>2</v>
      </c>
      <c r="L192" s="33"/>
    </row>
    <row r="193" spans="2:12" ht="18.45" hidden="1" outlineLevel="2">
      <c r="B193" s="59">
        <v>172</v>
      </c>
      <c r="C193" s="64">
        <v>1.5</v>
      </c>
      <c r="D193" s="64">
        <v>3.125</v>
      </c>
      <c r="E193" s="64">
        <v>50</v>
      </c>
      <c r="F193" s="64">
        <v>25</v>
      </c>
      <c r="G193" s="64">
        <v>14</v>
      </c>
      <c r="H193" s="60">
        <v>1</v>
      </c>
      <c r="I193" s="64"/>
      <c r="J193" s="64">
        <v>10</v>
      </c>
      <c r="K193" s="64">
        <f t="shared" si="5"/>
        <v>1.5</v>
      </c>
      <c r="L193" s="33"/>
    </row>
    <row r="194" spans="2:12" ht="18.45" hidden="1" outlineLevel="2">
      <c r="B194" s="59">
        <v>15</v>
      </c>
      <c r="C194" s="64">
        <v>1.625</v>
      </c>
      <c r="D194" s="64">
        <v>9</v>
      </c>
      <c r="E194" s="64">
        <v>5</v>
      </c>
      <c r="F194" s="64">
        <v>3</v>
      </c>
      <c r="G194" s="64">
        <v>16</v>
      </c>
      <c r="H194" s="60">
        <v>1</v>
      </c>
      <c r="I194" s="64"/>
      <c r="J194" s="64">
        <v>10</v>
      </c>
      <c r="K194" s="64">
        <f t="shared" si="5"/>
        <v>1.625</v>
      </c>
      <c r="L194" s="33"/>
    </row>
    <row r="195" spans="2:12" ht="18.45" hidden="1" outlineLevel="2">
      <c r="B195" s="59">
        <v>4</v>
      </c>
      <c r="C195" s="64">
        <v>25</v>
      </c>
      <c r="D195" s="64">
        <v>10</v>
      </c>
      <c r="E195" s="64">
        <v>18</v>
      </c>
      <c r="F195" s="64">
        <v>4</v>
      </c>
      <c r="G195" s="64">
        <v>7</v>
      </c>
      <c r="H195" s="60">
        <v>7</v>
      </c>
      <c r="I195" s="64">
        <v>3.5</v>
      </c>
      <c r="J195" s="64">
        <v>10</v>
      </c>
      <c r="K195" s="64">
        <f t="shared" si="5"/>
        <v>3.5</v>
      </c>
      <c r="L195" s="33"/>
    </row>
    <row r="196" spans="2:12" ht="18.45" hidden="1" outlineLevel="2">
      <c r="B196" s="59">
        <v>11</v>
      </c>
      <c r="C196" s="64">
        <v>5.5</v>
      </c>
      <c r="D196" s="64">
        <v>14</v>
      </c>
      <c r="E196" s="64">
        <v>2.5</v>
      </c>
      <c r="F196" s="64">
        <v>10</v>
      </c>
      <c r="G196" s="64">
        <v>5.5</v>
      </c>
      <c r="H196" s="60">
        <v>3</v>
      </c>
      <c r="I196" s="64"/>
      <c r="J196" s="64">
        <v>10</v>
      </c>
      <c r="K196" s="64">
        <f t="shared" si="5"/>
        <v>2.5</v>
      </c>
      <c r="L196" s="33"/>
    </row>
    <row r="197" spans="2:12" ht="18.45" hidden="1" outlineLevel="1" collapsed="1">
      <c r="B197" s="59"/>
      <c r="C197" s="64"/>
      <c r="D197" s="64"/>
      <c r="E197" s="64"/>
      <c r="F197" s="64"/>
      <c r="G197" s="64"/>
      <c r="H197" s="60"/>
      <c r="I197" s="64"/>
      <c r="J197" s="82" t="s">
        <v>102</v>
      </c>
      <c r="K197" s="82">
        <f>SUBTOTAL(1,K163:K196)</f>
        <v>2.3744270435446904</v>
      </c>
      <c r="L197" s="33"/>
    </row>
    <row r="198" spans="2:12" ht="18.45" hidden="1" outlineLevel="2">
      <c r="B198" s="59">
        <v>93</v>
      </c>
      <c r="C198" s="64">
        <v>8</v>
      </c>
      <c r="D198" s="64">
        <v>4.5</v>
      </c>
      <c r="E198" s="64">
        <v>3</v>
      </c>
      <c r="F198" s="64">
        <v>14</v>
      </c>
      <c r="G198" s="64">
        <v>7</v>
      </c>
      <c r="H198" s="60">
        <v>3</v>
      </c>
      <c r="I198" s="64"/>
      <c r="J198" s="64">
        <v>11</v>
      </c>
      <c r="K198" s="64">
        <f t="shared" ref="K198:K230" si="6">IF($H198&lt;=5,VLOOKUP($B198,$B$8:$G$327,$H198+1,FALSE),$I198)</f>
        <v>3</v>
      </c>
      <c r="L198" s="33"/>
    </row>
    <row r="199" spans="2:12" ht="18.45" hidden="1" outlineLevel="2">
      <c r="B199" s="59">
        <v>246</v>
      </c>
      <c r="C199" s="64">
        <v>2.75</v>
      </c>
      <c r="D199" s="64">
        <v>5</v>
      </c>
      <c r="E199" s="64">
        <v>2.5</v>
      </c>
      <c r="F199" s="64">
        <v>14</v>
      </c>
      <c r="G199" s="64">
        <v>16</v>
      </c>
      <c r="H199" s="60">
        <v>3</v>
      </c>
      <c r="I199" s="64"/>
      <c r="J199" s="64">
        <v>11</v>
      </c>
      <c r="K199" s="64">
        <f t="shared" si="6"/>
        <v>2.5</v>
      </c>
      <c r="L199" s="33"/>
    </row>
    <row r="200" spans="2:12" ht="18.45" hidden="1" outlineLevel="2">
      <c r="B200" s="59">
        <v>105</v>
      </c>
      <c r="C200" s="64">
        <v>2.5</v>
      </c>
      <c r="D200" s="64">
        <v>33</v>
      </c>
      <c r="E200" s="64">
        <v>5.5</v>
      </c>
      <c r="F200" s="64">
        <v>16</v>
      </c>
      <c r="G200" s="64">
        <v>8</v>
      </c>
      <c r="H200" s="60">
        <v>1</v>
      </c>
      <c r="I200" s="64"/>
      <c r="J200" s="64">
        <v>11</v>
      </c>
      <c r="K200" s="64">
        <f t="shared" si="6"/>
        <v>2.5</v>
      </c>
      <c r="L200" s="33"/>
    </row>
    <row r="201" spans="2:12" ht="18.45" hidden="1" outlineLevel="2">
      <c r="B201" s="59">
        <v>56</v>
      </c>
      <c r="C201" s="64">
        <v>2.5</v>
      </c>
      <c r="D201" s="64">
        <v>10</v>
      </c>
      <c r="E201" s="64">
        <v>25</v>
      </c>
      <c r="F201" s="64">
        <v>3.5</v>
      </c>
      <c r="G201" s="64">
        <v>25</v>
      </c>
      <c r="H201" s="60">
        <v>1</v>
      </c>
      <c r="I201" s="64"/>
      <c r="J201" s="64">
        <v>11</v>
      </c>
      <c r="K201" s="64">
        <f t="shared" si="6"/>
        <v>2.5</v>
      </c>
      <c r="L201" s="33"/>
    </row>
    <row r="202" spans="2:12" ht="18.45" hidden="1" outlineLevel="2">
      <c r="B202" s="59">
        <v>160</v>
      </c>
      <c r="C202" s="64">
        <v>0.83333333333333337</v>
      </c>
      <c r="D202" s="64">
        <v>18</v>
      </c>
      <c r="E202" s="64">
        <v>10</v>
      </c>
      <c r="F202" s="64">
        <v>3</v>
      </c>
      <c r="G202" s="64">
        <v>33</v>
      </c>
      <c r="H202" s="60">
        <v>1</v>
      </c>
      <c r="I202" s="64"/>
      <c r="J202" s="64">
        <v>11</v>
      </c>
      <c r="K202" s="64">
        <f t="shared" si="6"/>
        <v>0.83333333333333337</v>
      </c>
      <c r="L202" s="33"/>
    </row>
    <row r="203" spans="2:12" ht="18.45" hidden="1" outlineLevel="2">
      <c r="B203" s="59">
        <v>140</v>
      </c>
      <c r="C203" s="64">
        <v>5</v>
      </c>
      <c r="D203" s="64">
        <v>8</v>
      </c>
      <c r="E203" s="64">
        <v>9</v>
      </c>
      <c r="F203" s="64">
        <v>14</v>
      </c>
      <c r="G203" s="64">
        <v>6</v>
      </c>
      <c r="H203" s="60">
        <v>6</v>
      </c>
      <c r="I203" s="64">
        <v>2</v>
      </c>
      <c r="J203" s="64">
        <v>11</v>
      </c>
      <c r="K203" s="64">
        <f t="shared" si="6"/>
        <v>2</v>
      </c>
      <c r="L203" s="33"/>
    </row>
    <row r="204" spans="2:12" ht="18.45" hidden="1" outlineLevel="2">
      <c r="B204" s="59">
        <v>284</v>
      </c>
      <c r="C204" s="64">
        <v>1.875</v>
      </c>
      <c r="D204" s="64">
        <v>7</v>
      </c>
      <c r="E204" s="64">
        <v>25</v>
      </c>
      <c r="F204" s="64">
        <v>4</v>
      </c>
      <c r="G204" s="64">
        <v>3.5</v>
      </c>
      <c r="H204" s="60">
        <v>1</v>
      </c>
      <c r="I204" s="64"/>
      <c r="J204" s="64">
        <v>11</v>
      </c>
      <c r="K204" s="64">
        <f t="shared" si="6"/>
        <v>1.875</v>
      </c>
      <c r="L204" s="33"/>
    </row>
    <row r="205" spans="2:12" ht="18.45" hidden="1" outlineLevel="2">
      <c r="B205" s="59">
        <v>90</v>
      </c>
      <c r="C205" s="64">
        <v>7</v>
      </c>
      <c r="D205" s="64">
        <v>8</v>
      </c>
      <c r="E205" s="64">
        <v>4.5</v>
      </c>
      <c r="F205" s="64">
        <v>7</v>
      </c>
      <c r="G205" s="64">
        <v>6</v>
      </c>
      <c r="H205" s="60">
        <v>3</v>
      </c>
      <c r="I205" s="64"/>
      <c r="J205" s="64">
        <v>11</v>
      </c>
      <c r="K205" s="64">
        <f t="shared" si="6"/>
        <v>4.5</v>
      </c>
      <c r="L205" s="33"/>
    </row>
    <row r="206" spans="2:12" ht="18.45" hidden="1" outlineLevel="2">
      <c r="B206" s="59">
        <v>114</v>
      </c>
      <c r="C206" s="64">
        <v>0.66666666666666663</v>
      </c>
      <c r="D206" s="64">
        <v>3.5</v>
      </c>
      <c r="E206" s="64">
        <v>16</v>
      </c>
      <c r="F206" s="64">
        <v>6</v>
      </c>
      <c r="G206" s="64">
        <v>10</v>
      </c>
      <c r="H206" s="60">
        <v>1</v>
      </c>
      <c r="I206" s="64"/>
      <c r="J206" s="64">
        <v>11</v>
      </c>
      <c r="K206" s="64">
        <f t="shared" si="6"/>
        <v>0.66666666666666663</v>
      </c>
      <c r="L206" s="33"/>
    </row>
    <row r="207" spans="2:12" ht="18.45" hidden="1" outlineLevel="2">
      <c r="B207" s="59">
        <v>269</v>
      </c>
      <c r="C207" s="64">
        <v>2</v>
      </c>
      <c r="D207" s="64">
        <v>5</v>
      </c>
      <c r="E207" s="64">
        <v>3.5</v>
      </c>
      <c r="F207" s="64">
        <v>6</v>
      </c>
      <c r="G207" s="64">
        <v>10</v>
      </c>
      <c r="H207" s="60">
        <v>1</v>
      </c>
      <c r="I207" s="64"/>
      <c r="J207" s="64">
        <v>11</v>
      </c>
      <c r="K207" s="64">
        <f t="shared" si="6"/>
        <v>2</v>
      </c>
      <c r="L207" s="33"/>
    </row>
    <row r="208" spans="2:12" ht="18.45" hidden="1" outlineLevel="2">
      <c r="B208" s="59">
        <v>157</v>
      </c>
      <c r="C208" s="64">
        <v>2.75</v>
      </c>
      <c r="D208" s="64">
        <v>6.5</v>
      </c>
      <c r="E208" s="64">
        <v>11</v>
      </c>
      <c r="F208" s="64">
        <v>14</v>
      </c>
      <c r="G208" s="64">
        <v>20</v>
      </c>
      <c r="H208" s="60">
        <v>1</v>
      </c>
      <c r="I208" s="64"/>
      <c r="J208" s="64">
        <v>11</v>
      </c>
      <c r="K208" s="64">
        <f t="shared" si="6"/>
        <v>2.75</v>
      </c>
      <c r="L208" s="33"/>
    </row>
    <row r="209" spans="2:12" ht="18.45" hidden="1" outlineLevel="2">
      <c r="B209" s="59">
        <v>5</v>
      </c>
      <c r="C209" s="64">
        <v>1.625</v>
      </c>
      <c r="D209" s="64">
        <v>3</v>
      </c>
      <c r="E209" s="64">
        <v>10</v>
      </c>
      <c r="F209" s="64">
        <v>66</v>
      </c>
      <c r="G209" s="64">
        <v>9</v>
      </c>
      <c r="H209" s="60">
        <v>1</v>
      </c>
      <c r="I209" s="64"/>
      <c r="J209" s="64">
        <v>11</v>
      </c>
      <c r="K209" s="64">
        <f t="shared" si="6"/>
        <v>1.625</v>
      </c>
      <c r="L209" s="33"/>
    </row>
    <row r="210" spans="2:12" ht="18.45" hidden="1" outlineLevel="2">
      <c r="B210" s="59">
        <v>108</v>
      </c>
      <c r="C210" s="64">
        <v>3.5</v>
      </c>
      <c r="D210" s="64">
        <v>2.25</v>
      </c>
      <c r="E210" s="64">
        <v>20</v>
      </c>
      <c r="F210" s="64">
        <v>33</v>
      </c>
      <c r="G210" s="64">
        <v>20</v>
      </c>
      <c r="H210" s="60">
        <v>2</v>
      </c>
      <c r="I210" s="64"/>
      <c r="J210" s="64">
        <v>11</v>
      </c>
      <c r="K210" s="64">
        <f t="shared" si="6"/>
        <v>2.25</v>
      </c>
      <c r="L210" s="33"/>
    </row>
    <row r="211" spans="2:12" ht="18.45" hidden="1" outlineLevel="2">
      <c r="B211" s="59">
        <v>282</v>
      </c>
      <c r="C211" s="64">
        <v>4</v>
      </c>
      <c r="D211" s="64">
        <v>6</v>
      </c>
      <c r="E211" s="64">
        <v>1.625</v>
      </c>
      <c r="F211" s="64">
        <v>25</v>
      </c>
      <c r="G211" s="64">
        <v>16</v>
      </c>
      <c r="H211" s="60">
        <v>3</v>
      </c>
      <c r="I211" s="64"/>
      <c r="J211" s="64">
        <v>11</v>
      </c>
      <c r="K211" s="64">
        <f t="shared" si="6"/>
        <v>1.625</v>
      </c>
      <c r="L211" s="33"/>
    </row>
    <row r="212" spans="2:12" ht="18.45" hidden="1" outlineLevel="2">
      <c r="B212" s="59">
        <v>9</v>
      </c>
      <c r="C212" s="64">
        <v>5</v>
      </c>
      <c r="D212" s="64">
        <v>3</v>
      </c>
      <c r="E212" s="64">
        <v>8</v>
      </c>
      <c r="F212" s="64">
        <v>25</v>
      </c>
      <c r="G212" s="64">
        <v>6.5</v>
      </c>
      <c r="H212" s="60">
        <v>2</v>
      </c>
      <c r="I212" s="64"/>
      <c r="J212" s="64">
        <v>11</v>
      </c>
      <c r="K212" s="64">
        <f t="shared" si="6"/>
        <v>3</v>
      </c>
      <c r="L212" s="33"/>
    </row>
    <row r="213" spans="2:12" ht="18.45" hidden="1" outlineLevel="2">
      <c r="B213" s="59">
        <v>193</v>
      </c>
      <c r="C213" s="64">
        <v>2.75</v>
      </c>
      <c r="D213" s="64">
        <v>10</v>
      </c>
      <c r="E213" s="64">
        <v>7</v>
      </c>
      <c r="F213" s="64">
        <v>9</v>
      </c>
      <c r="G213" s="64">
        <v>4.5</v>
      </c>
      <c r="H213" s="60">
        <v>1</v>
      </c>
      <c r="I213" s="64"/>
      <c r="J213" s="64">
        <v>11</v>
      </c>
      <c r="K213" s="64">
        <f t="shared" si="6"/>
        <v>2.75</v>
      </c>
      <c r="L213" s="33"/>
    </row>
    <row r="214" spans="2:12" ht="18.45" hidden="1" outlineLevel="2">
      <c r="B214" s="59">
        <v>281</v>
      </c>
      <c r="C214" s="64">
        <v>1.875</v>
      </c>
      <c r="D214" s="64">
        <v>6</v>
      </c>
      <c r="E214" s="64">
        <v>4.5</v>
      </c>
      <c r="F214" s="64">
        <v>14</v>
      </c>
      <c r="G214" s="64">
        <v>16</v>
      </c>
      <c r="H214" s="60">
        <v>7</v>
      </c>
      <c r="I214" s="64">
        <v>2.25</v>
      </c>
      <c r="J214" s="64">
        <v>11</v>
      </c>
      <c r="K214" s="64">
        <f t="shared" si="6"/>
        <v>2.25</v>
      </c>
      <c r="L214" s="33"/>
    </row>
    <row r="215" spans="2:12" ht="18.45" hidden="1" outlineLevel="2">
      <c r="B215" s="59">
        <v>118</v>
      </c>
      <c r="C215" s="64">
        <v>5</v>
      </c>
      <c r="D215" s="64">
        <v>8</v>
      </c>
      <c r="E215" s="64">
        <v>25</v>
      </c>
      <c r="F215" s="64">
        <v>20</v>
      </c>
      <c r="G215" s="64">
        <v>5</v>
      </c>
      <c r="H215" s="60">
        <v>6</v>
      </c>
      <c r="I215" s="64">
        <v>3.5</v>
      </c>
      <c r="J215" s="64">
        <v>11</v>
      </c>
      <c r="K215" s="64">
        <f t="shared" si="6"/>
        <v>3.5</v>
      </c>
      <c r="L215" s="33"/>
    </row>
    <row r="216" spans="2:12" ht="18.45" hidden="1" outlineLevel="2">
      <c r="B216" s="59">
        <v>49</v>
      </c>
      <c r="C216" s="64">
        <v>12</v>
      </c>
      <c r="D216" s="64">
        <v>4.5</v>
      </c>
      <c r="E216" s="64">
        <v>20</v>
      </c>
      <c r="F216" s="64">
        <v>4</v>
      </c>
      <c r="G216" s="64">
        <v>8</v>
      </c>
      <c r="H216" s="60">
        <v>4</v>
      </c>
      <c r="I216" s="64"/>
      <c r="J216" s="64">
        <v>11</v>
      </c>
      <c r="K216" s="64">
        <f t="shared" si="6"/>
        <v>4</v>
      </c>
      <c r="L216" s="33"/>
    </row>
    <row r="217" spans="2:12" ht="18.45" hidden="1" outlineLevel="2">
      <c r="B217" s="59">
        <v>62</v>
      </c>
      <c r="C217" s="64">
        <v>6.5</v>
      </c>
      <c r="D217" s="64">
        <v>3.3333333333333335</v>
      </c>
      <c r="E217" s="64">
        <v>8</v>
      </c>
      <c r="F217" s="64">
        <v>7.5</v>
      </c>
      <c r="G217" s="64">
        <v>40</v>
      </c>
      <c r="H217" s="60">
        <v>2</v>
      </c>
      <c r="I217" s="64"/>
      <c r="J217" s="64">
        <v>11</v>
      </c>
      <c r="K217" s="64">
        <f t="shared" si="6"/>
        <v>3.3333333333333335</v>
      </c>
      <c r="L217" s="33"/>
    </row>
    <row r="218" spans="2:12" ht="18.45" hidden="1" outlineLevel="2">
      <c r="B218" s="59">
        <v>206</v>
      </c>
      <c r="C218" s="64">
        <v>5</v>
      </c>
      <c r="D218" s="64">
        <v>6</v>
      </c>
      <c r="E218" s="64">
        <v>3.5</v>
      </c>
      <c r="F218" s="64">
        <v>16</v>
      </c>
      <c r="G218" s="64">
        <v>33</v>
      </c>
      <c r="H218" s="60">
        <v>3</v>
      </c>
      <c r="I218" s="64"/>
      <c r="J218" s="64">
        <v>11</v>
      </c>
      <c r="K218" s="64">
        <f t="shared" si="6"/>
        <v>3.5</v>
      </c>
      <c r="L218" s="33"/>
    </row>
    <row r="219" spans="2:12" ht="18.45" hidden="1" outlineLevel="2">
      <c r="B219" s="59">
        <v>262</v>
      </c>
      <c r="C219" s="64">
        <v>4.5</v>
      </c>
      <c r="D219" s="64">
        <v>7</v>
      </c>
      <c r="E219" s="64">
        <v>1.75</v>
      </c>
      <c r="F219" s="64">
        <v>7.5</v>
      </c>
      <c r="G219" s="64">
        <v>22</v>
      </c>
      <c r="H219" s="60">
        <v>3</v>
      </c>
      <c r="I219" s="64"/>
      <c r="J219" s="64">
        <v>11</v>
      </c>
      <c r="K219" s="64">
        <f t="shared" si="6"/>
        <v>1.75</v>
      </c>
      <c r="L219" s="33"/>
    </row>
    <row r="220" spans="2:12" ht="18.45" hidden="1" outlineLevel="2">
      <c r="B220" s="59">
        <v>38</v>
      </c>
      <c r="C220" s="64">
        <v>2.75</v>
      </c>
      <c r="D220" s="64">
        <v>5</v>
      </c>
      <c r="E220" s="64">
        <v>8</v>
      </c>
      <c r="F220" s="64">
        <v>1.25</v>
      </c>
      <c r="G220" s="64">
        <v>100</v>
      </c>
      <c r="H220" s="60">
        <v>4</v>
      </c>
      <c r="I220" s="64"/>
      <c r="J220" s="64">
        <v>11</v>
      </c>
      <c r="K220" s="64">
        <f t="shared" si="6"/>
        <v>1.25</v>
      </c>
      <c r="L220" s="33"/>
    </row>
    <row r="221" spans="2:12" ht="18.45" hidden="1" outlineLevel="2">
      <c r="B221" s="59">
        <v>74</v>
      </c>
      <c r="C221" s="64">
        <v>1</v>
      </c>
      <c r="D221" s="64">
        <v>10</v>
      </c>
      <c r="E221" s="64">
        <v>28</v>
      </c>
      <c r="F221" s="64">
        <v>25</v>
      </c>
      <c r="G221" s="64">
        <v>3.5</v>
      </c>
      <c r="H221" s="60">
        <v>1</v>
      </c>
      <c r="I221" s="64"/>
      <c r="J221" s="64">
        <v>11</v>
      </c>
      <c r="K221" s="64">
        <f t="shared" si="6"/>
        <v>1</v>
      </c>
      <c r="L221" s="33"/>
    </row>
    <row r="222" spans="2:12" ht="18.45" hidden="1" outlineLevel="2">
      <c r="B222" s="59">
        <v>278</v>
      </c>
      <c r="C222" s="64">
        <v>2</v>
      </c>
      <c r="D222" s="64">
        <v>8</v>
      </c>
      <c r="E222" s="64">
        <v>4.5</v>
      </c>
      <c r="F222" s="64">
        <v>6</v>
      </c>
      <c r="G222" s="64">
        <v>11</v>
      </c>
      <c r="H222" s="60">
        <v>1</v>
      </c>
      <c r="I222" s="64"/>
      <c r="J222" s="64">
        <v>11</v>
      </c>
      <c r="K222" s="64">
        <f t="shared" si="6"/>
        <v>2</v>
      </c>
      <c r="L222" s="33"/>
    </row>
    <row r="223" spans="2:12" ht="18.45" hidden="1" outlineLevel="2">
      <c r="B223" s="59">
        <v>256</v>
      </c>
      <c r="C223" s="64">
        <v>4</v>
      </c>
      <c r="D223" s="64">
        <v>3</v>
      </c>
      <c r="E223" s="64">
        <v>9</v>
      </c>
      <c r="F223" s="64">
        <v>25</v>
      </c>
      <c r="G223" s="64">
        <v>25</v>
      </c>
      <c r="H223" s="60">
        <v>2</v>
      </c>
      <c r="I223" s="64"/>
      <c r="J223" s="64">
        <v>11</v>
      </c>
      <c r="K223" s="64">
        <f t="shared" si="6"/>
        <v>3</v>
      </c>
      <c r="L223" s="33"/>
    </row>
    <row r="224" spans="2:12" ht="18.45" hidden="1" outlineLevel="2">
      <c r="B224" s="59">
        <v>277</v>
      </c>
      <c r="C224" s="64">
        <v>2.25</v>
      </c>
      <c r="D224" s="64">
        <v>4</v>
      </c>
      <c r="E224" s="64">
        <v>1.5</v>
      </c>
      <c r="F224" s="64">
        <v>7.5</v>
      </c>
      <c r="G224" s="64">
        <v>25</v>
      </c>
      <c r="H224" s="60">
        <v>3</v>
      </c>
      <c r="I224" s="64"/>
      <c r="J224" s="64">
        <v>11</v>
      </c>
      <c r="K224" s="64">
        <f t="shared" si="6"/>
        <v>1.5</v>
      </c>
      <c r="L224" s="33"/>
    </row>
    <row r="225" spans="2:12" ht="18.45" hidden="1" outlineLevel="2">
      <c r="B225" s="59">
        <v>158</v>
      </c>
      <c r="C225" s="64">
        <v>5</v>
      </c>
      <c r="D225" s="64">
        <v>4</v>
      </c>
      <c r="E225" s="64">
        <v>11</v>
      </c>
      <c r="F225" s="64">
        <v>7</v>
      </c>
      <c r="G225" s="64">
        <v>6</v>
      </c>
      <c r="H225" s="60">
        <v>2</v>
      </c>
      <c r="I225" s="64"/>
      <c r="J225" s="64">
        <v>11</v>
      </c>
      <c r="K225" s="64">
        <f t="shared" si="6"/>
        <v>4</v>
      </c>
      <c r="L225" s="33"/>
    </row>
    <row r="226" spans="2:12" ht="18.45" hidden="1" outlineLevel="2">
      <c r="B226" s="59">
        <v>202</v>
      </c>
      <c r="C226" s="64">
        <v>5</v>
      </c>
      <c r="D226" s="64">
        <v>6</v>
      </c>
      <c r="E226" s="64">
        <v>3.5</v>
      </c>
      <c r="F226" s="64">
        <v>16</v>
      </c>
      <c r="G226" s="64">
        <v>33</v>
      </c>
      <c r="H226" s="60">
        <v>3</v>
      </c>
      <c r="I226" s="64"/>
      <c r="J226" s="64">
        <v>11</v>
      </c>
      <c r="K226" s="64">
        <f t="shared" si="6"/>
        <v>3.5</v>
      </c>
      <c r="L226" s="33"/>
    </row>
    <row r="227" spans="2:12" ht="18.45" hidden="1" outlineLevel="2">
      <c r="B227" s="59">
        <v>222</v>
      </c>
      <c r="C227" s="64">
        <v>2</v>
      </c>
      <c r="D227" s="64">
        <v>14</v>
      </c>
      <c r="E227" s="64">
        <v>3.5</v>
      </c>
      <c r="F227" s="64">
        <v>16</v>
      </c>
      <c r="G227" s="64">
        <v>8</v>
      </c>
      <c r="H227" s="60">
        <v>1</v>
      </c>
      <c r="I227" s="64"/>
      <c r="J227" s="64">
        <v>11</v>
      </c>
      <c r="K227" s="64">
        <f t="shared" si="6"/>
        <v>2</v>
      </c>
      <c r="L227" s="33"/>
    </row>
    <row r="228" spans="2:12" ht="18.45" hidden="1" outlineLevel="2">
      <c r="B228" s="59">
        <v>33</v>
      </c>
      <c r="C228" s="64">
        <v>14</v>
      </c>
      <c r="D228" s="64">
        <v>8.5</v>
      </c>
      <c r="E228" s="64">
        <v>2</v>
      </c>
      <c r="F228" s="64">
        <v>5</v>
      </c>
      <c r="G228" s="64">
        <v>18</v>
      </c>
      <c r="H228" s="60">
        <v>3</v>
      </c>
      <c r="I228" s="64"/>
      <c r="J228" s="64">
        <v>11</v>
      </c>
      <c r="K228" s="64">
        <f t="shared" si="6"/>
        <v>2</v>
      </c>
      <c r="L228" s="33"/>
    </row>
    <row r="229" spans="2:12" ht="18.45" hidden="1" outlineLevel="2">
      <c r="B229" s="59">
        <v>275</v>
      </c>
      <c r="C229" s="64">
        <v>10</v>
      </c>
      <c r="D229" s="64">
        <v>3.5</v>
      </c>
      <c r="E229" s="64">
        <v>2.75</v>
      </c>
      <c r="F229" s="64">
        <v>12</v>
      </c>
      <c r="G229" s="64">
        <v>20</v>
      </c>
      <c r="H229" s="60">
        <v>3</v>
      </c>
      <c r="I229" s="64"/>
      <c r="J229" s="64">
        <v>11</v>
      </c>
      <c r="K229" s="64">
        <f t="shared" si="6"/>
        <v>2.75</v>
      </c>
      <c r="L229" s="33"/>
    </row>
    <row r="230" spans="2:12" ht="18.45" hidden="1" outlineLevel="2">
      <c r="B230" s="59">
        <v>194</v>
      </c>
      <c r="C230" s="64">
        <v>5.5</v>
      </c>
      <c r="D230" s="64">
        <v>4</v>
      </c>
      <c r="E230" s="64">
        <v>10</v>
      </c>
      <c r="F230" s="64">
        <v>50</v>
      </c>
      <c r="G230" s="64">
        <v>7.5</v>
      </c>
      <c r="H230" s="60">
        <v>2</v>
      </c>
      <c r="I230" s="64"/>
      <c r="J230" s="64">
        <v>11</v>
      </c>
      <c r="K230" s="64">
        <f t="shared" si="6"/>
        <v>4</v>
      </c>
      <c r="L230" s="33"/>
    </row>
    <row r="231" spans="2:12" ht="18.45" hidden="1" outlineLevel="1" collapsed="1">
      <c r="B231" s="59"/>
      <c r="C231" s="64"/>
      <c r="D231" s="64"/>
      <c r="E231" s="64"/>
      <c r="F231" s="64"/>
      <c r="G231" s="64"/>
      <c r="H231" s="60"/>
      <c r="I231" s="64"/>
      <c r="J231" s="82" t="s">
        <v>103</v>
      </c>
      <c r="K231" s="82">
        <f>SUBTOTAL(1,K198:K230)</f>
        <v>2.4760101010101012</v>
      </c>
      <c r="L231" s="33"/>
    </row>
    <row r="232" spans="2:12" ht="18.45" hidden="1" outlineLevel="2">
      <c r="B232" s="59">
        <v>134</v>
      </c>
      <c r="C232" s="64">
        <v>10</v>
      </c>
      <c r="D232" s="64">
        <v>5</v>
      </c>
      <c r="E232" s="64">
        <v>12</v>
      </c>
      <c r="F232" s="64">
        <v>2.75</v>
      </c>
      <c r="G232" s="64">
        <v>6</v>
      </c>
      <c r="H232" s="60">
        <v>4</v>
      </c>
      <c r="I232" s="64"/>
      <c r="J232" s="64">
        <v>12</v>
      </c>
      <c r="K232" s="64">
        <f t="shared" ref="K232:K254" si="7">IF($H232&lt;=5,VLOOKUP($B232,$B$8:$G$327,$H232+1,FALSE),$I232)</f>
        <v>2.75</v>
      </c>
      <c r="L232" s="33"/>
    </row>
    <row r="233" spans="2:12" ht="18.45" hidden="1" outlineLevel="2">
      <c r="B233" s="59">
        <v>147</v>
      </c>
      <c r="C233" s="64">
        <v>4.5</v>
      </c>
      <c r="D233" s="64">
        <v>10</v>
      </c>
      <c r="E233" s="64">
        <v>5</v>
      </c>
      <c r="F233" s="64">
        <v>66</v>
      </c>
      <c r="G233" s="64">
        <v>9</v>
      </c>
      <c r="H233" s="60">
        <v>6</v>
      </c>
      <c r="I233" s="64">
        <v>4</v>
      </c>
      <c r="J233" s="64">
        <v>12</v>
      </c>
      <c r="K233" s="64">
        <f t="shared" si="7"/>
        <v>4</v>
      </c>
      <c r="L233" s="33"/>
    </row>
    <row r="234" spans="2:12" ht="18.45" hidden="1" outlineLevel="2">
      <c r="B234" s="59">
        <v>239</v>
      </c>
      <c r="C234" s="64">
        <v>4.5</v>
      </c>
      <c r="D234" s="64">
        <v>16</v>
      </c>
      <c r="E234" s="64">
        <v>8</v>
      </c>
      <c r="F234" s="64">
        <v>7</v>
      </c>
      <c r="G234" s="64">
        <v>8</v>
      </c>
      <c r="H234" s="60">
        <v>7</v>
      </c>
      <c r="I234" s="64">
        <v>3.5</v>
      </c>
      <c r="J234" s="64">
        <v>12</v>
      </c>
      <c r="K234" s="64">
        <f t="shared" si="7"/>
        <v>3.5</v>
      </c>
      <c r="L234" s="33"/>
    </row>
    <row r="235" spans="2:12" ht="18.45" hidden="1" outlineLevel="2">
      <c r="B235" s="59">
        <v>25</v>
      </c>
      <c r="C235" s="64">
        <v>10</v>
      </c>
      <c r="D235" s="64">
        <v>3</v>
      </c>
      <c r="E235" s="64">
        <v>7</v>
      </c>
      <c r="F235" s="64">
        <v>6</v>
      </c>
      <c r="G235" s="64">
        <v>4</v>
      </c>
      <c r="H235" s="60">
        <v>2</v>
      </c>
      <c r="I235" s="64"/>
      <c r="J235" s="64">
        <v>12</v>
      </c>
      <c r="K235" s="64">
        <f t="shared" si="7"/>
        <v>3</v>
      </c>
      <c r="L235" s="33"/>
    </row>
    <row r="236" spans="2:12" ht="18.45" hidden="1" outlineLevel="2">
      <c r="B236" s="59">
        <v>153</v>
      </c>
      <c r="C236" s="64">
        <v>7</v>
      </c>
      <c r="D236" s="64">
        <v>10</v>
      </c>
      <c r="E236" s="64">
        <v>16</v>
      </c>
      <c r="F236" s="64">
        <v>5.5</v>
      </c>
      <c r="G236" s="64">
        <v>9</v>
      </c>
      <c r="H236" s="60">
        <v>11</v>
      </c>
      <c r="I236" s="64">
        <v>3</v>
      </c>
      <c r="J236" s="64">
        <v>12</v>
      </c>
      <c r="K236" s="64">
        <f t="shared" si="7"/>
        <v>3</v>
      </c>
      <c r="L236" s="33"/>
    </row>
    <row r="237" spans="2:12" ht="18.45" hidden="1" outlineLevel="2">
      <c r="B237" s="59">
        <v>263</v>
      </c>
      <c r="C237" s="64">
        <v>5</v>
      </c>
      <c r="D237" s="64">
        <v>1.875</v>
      </c>
      <c r="E237" s="64">
        <v>9</v>
      </c>
      <c r="F237" s="64">
        <v>3.5</v>
      </c>
      <c r="G237" s="64">
        <v>40</v>
      </c>
      <c r="H237" s="60">
        <v>2</v>
      </c>
      <c r="I237" s="64"/>
      <c r="J237" s="64">
        <v>12</v>
      </c>
      <c r="K237" s="64">
        <f t="shared" si="7"/>
        <v>1.875</v>
      </c>
      <c r="L237" s="33"/>
    </row>
    <row r="238" spans="2:12" ht="18.45" hidden="1" outlineLevel="2">
      <c r="B238" s="59">
        <v>219</v>
      </c>
      <c r="C238" s="64">
        <v>3.5</v>
      </c>
      <c r="D238" s="64">
        <v>1.5</v>
      </c>
      <c r="E238" s="64">
        <v>16</v>
      </c>
      <c r="F238" s="64">
        <v>2.75</v>
      </c>
      <c r="G238" s="64">
        <v>33</v>
      </c>
      <c r="H238" s="60">
        <v>2</v>
      </c>
      <c r="I238" s="64"/>
      <c r="J238" s="64">
        <v>12</v>
      </c>
      <c r="K238" s="64">
        <f t="shared" si="7"/>
        <v>1.5</v>
      </c>
      <c r="L238" s="33"/>
    </row>
    <row r="239" spans="2:12" ht="18.45" hidden="1" outlineLevel="2">
      <c r="B239" s="59">
        <v>100</v>
      </c>
      <c r="C239" s="64">
        <v>6</v>
      </c>
      <c r="D239" s="64">
        <v>2</v>
      </c>
      <c r="E239" s="64">
        <v>4.5</v>
      </c>
      <c r="F239" s="64">
        <v>6</v>
      </c>
      <c r="G239" s="64">
        <v>50</v>
      </c>
      <c r="H239" s="60">
        <v>2</v>
      </c>
      <c r="I239" s="64"/>
      <c r="J239" s="64">
        <v>12</v>
      </c>
      <c r="K239" s="64">
        <f t="shared" si="7"/>
        <v>2</v>
      </c>
      <c r="L239" s="33"/>
    </row>
    <row r="240" spans="2:12" ht="18.45" hidden="1" outlineLevel="2">
      <c r="B240" s="59">
        <v>84</v>
      </c>
      <c r="C240" s="64">
        <v>0.9</v>
      </c>
      <c r="D240" s="64">
        <v>6</v>
      </c>
      <c r="E240" s="64">
        <v>2.25</v>
      </c>
      <c r="F240" s="64">
        <v>14</v>
      </c>
      <c r="G240" s="64">
        <v>16</v>
      </c>
      <c r="H240" s="60">
        <v>1</v>
      </c>
      <c r="I240" s="64"/>
      <c r="J240" s="64">
        <v>12</v>
      </c>
      <c r="K240" s="64">
        <f t="shared" si="7"/>
        <v>0.9</v>
      </c>
      <c r="L240" s="33"/>
    </row>
    <row r="241" spans="2:12" ht="18.45" hidden="1" outlineLevel="2">
      <c r="B241" s="59">
        <v>136</v>
      </c>
      <c r="C241" s="64">
        <v>1.5</v>
      </c>
      <c r="D241" s="64">
        <v>6</v>
      </c>
      <c r="E241" s="64">
        <v>1.625</v>
      </c>
      <c r="F241" s="64">
        <v>17</v>
      </c>
      <c r="G241" s="64">
        <v>2</v>
      </c>
      <c r="H241" s="60">
        <v>1</v>
      </c>
      <c r="I241" s="64"/>
      <c r="J241" s="64">
        <v>12</v>
      </c>
      <c r="K241" s="64">
        <f t="shared" si="7"/>
        <v>1.5</v>
      </c>
      <c r="L241" s="33"/>
    </row>
    <row r="242" spans="2:12" ht="18.45" hidden="1" outlineLevel="2">
      <c r="B242" s="59">
        <v>185</v>
      </c>
      <c r="C242" s="64">
        <v>1.25</v>
      </c>
      <c r="D242" s="64">
        <v>8</v>
      </c>
      <c r="E242" s="64">
        <v>4</v>
      </c>
      <c r="F242" s="64">
        <v>4.5</v>
      </c>
      <c r="G242" s="64">
        <v>6</v>
      </c>
      <c r="H242" s="60">
        <v>1</v>
      </c>
      <c r="I242" s="64"/>
      <c r="J242" s="64">
        <v>12</v>
      </c>
      <c r="K242" s="64">
        <f t="shared" si="7"/>
        <v>1.25</v>
      </c>
      <c r="L242" s="33"/>
    </row>
    <row r="243" spans="2:12" ht="18.45" hidden="1" outlineLevel="2">
      <c r="B243" s="59">
        <v>208</v>
      </c>
      <c r="C243" s="64">
        <v>12</v>
      </c>
      <c r="D243" s="64">
        <v>4</v>
      </c>
      <c r="E243" s="64">
        <v>25</v>
      </c>
      <c r="F243" s="64">
        <v>3</v>
      </c>
      <c r="G243" s="64">
        <v>12</v>
      </c>
      <c r="H243" s="60">
        <v>4</v>
      </c>
      <c r="I243" s="64"/>
      <c r="J243" s="64">
        <v>12</v>
      </c>
      <c r="K243" s="64">
        <f t="shared" si="7"/>
        <v>3</v>
      </c>
      <c r="L243" s="33"/>
    </row>
    <row r="244" spans="2:12" ht="18.45" hidden="1" outlineLevel="2">
      <c r="B244" s="59">
        <v>54</v>
      </c>
      <c r="C244" s="64">
        <v>14</v>
      </c>
      <c r="D244" s="64">
        <v>10</v>
      </c>
      <c r="E244" s="64">
        <v>1.5</v>
      </c>
      <c r="F244" s="64">
        <v>12</v>
      </c>
      <c r="G244" s="64">
        <v>8</v>
      </c>
      <c r="H244" s="60">
        <v>3</v>
      </c>
      <c r="I244" s="64"/>
      <c r="J244" s="64">
        <v>12</v>
      </c>
      <c r="K244" s="64">
        <f t="shared" si="7"/>
        <v>1.5</v>
      </c>
      <c r="L244" s="33"/>
    </row>
    <row r="245" spans="2:12" ht="18.45" hidden="1" outlineLevel="2">
      <c r="B245" s="59">
        <v>227</v>
      </c>
      <c r="C245" s="64">
        <v>3</v>
      </c>
      <c r="D245" s="64">
        <v>6</v>
      </c>
      <c r="E245" s="64">
        <v>10</v>
      </c>
      <c r="F245" s="64">
        <v>6</v>
      </c>
      <c r="G245" s="64">
        <v>8</v>
      </c>
      <c r="H245" s="60">
        <v>1</v>
      </c>
      <c r="I245" s="64"/>
      <c r="J245" s="64">
        <v>12</v>
      </c>
      <c r="K245" s="64">
        <f t="shared" si="7"/>
        <v>3</v>
      </c>
      <c r="L245" s="33"/>
    </row>
    <row r="246" spans="2:12" ht="18.45" hidden="1" outlineLevel="2">
      <c r="B246" s="59">
        <v>294</v>
      </c>
      <c r="C246" s="64">
        <v>5</v>
      </c>
      <c r="D246" s="64">
        <v>8</v>
      </c>
      <c r="E246" s="64">
        <v>9</v>
      </c>
      <c r="F246" s="64">
        <v>7.5</v>
      </c>
      <c r="G246" s="64">
        <v>2</v>
      </c>
      <c r="H246" s="60">
        <v>5</v>
      </c>
      <c r="I246" s="64"/>
      <c r="J246" s="64">
        <v>12</v>
      </c>
      <c r="K246" s="64">
        <f t="shared" si="7"/>
        <v>2</v>
      </c>
      <c r="L246" s="33"/>
    </row>
    <row r="247" spans="2:12" ht="18.45" hidden="1" outlineLevel="2">
      <c r="B247" s="59">
        <v>152</v>
      </c>
      <c r="C247" s="64">
        <v>4.5</v>
      </c>
      <c r="D247" s="64">
        <v>2.75</v>
      </c>
      <c r="E247" s="64">
        <v>2.5</v>
      </c>
      <c r="F247" s="64">
        <v>20</v>
      </c>
      <c r="G247" s="64">
        <v>8</v>
      </c>
      <c r="H247" s="60">
        <v>3</v>
      </c>
      <c r="I247" s="64"/>
      <c r="J247" s="64">
        <v>12</v>
      </c>
      <c r="K247" s="64">
        <f t="shared" si="7"/>
        <v>2.5</v>
      </c>
      <c r="L247" s="33"/>
    </row>
    <row r="248" spans="2:12" ht="18.45" hidden="1" outlineLevel="2">
      <c r="B248" s="59">
        <v>204</v>
      </c>
      <c r="C248" s="64">
        <v>12</v>
      </c>
      <c r="D248" s="64">
        <v>4</v>
      </c>
      <c r="E248" s="64">
        <v>25</v>
      </c>
      <c r="F248" s="64">
        <v>3</v>
      </c>
      <c r="G248" s="64">
        <v>12</v>
      </c>
      <c r="H248" s="60">
        <v>4</v>
      </c>
      <c r="I248" s="64"/>
      <c r="J248" s="64">
        <v>12</v>
      </c>
      <c r="K248" s="64">
        <f t="shared" si="7"/>
        <v>3</v>
      </c>
      <c r="L248" s="33"/>
    </row>
    <row r="249" spans="2:12" ht="18.45" hidden="1" outlineLevel="2">
      <c r="B249" s="59">
        <v>279</v>
      </c>
      <c r="C249" s="64">
        <v>3.5</v>
      </c>
      <c r="D249" s="64">
        <v>10</v>
      </c>
      <c r="E249" s="64">
        <v>8</v>
      </c>
      <c r="F249" s="64">
        <v>9</v>
      </c>
      <c r="G249" s="64">
        <v>10</v>
      </c>
      <c r="H249" s="60">
        <v>1</v>
      </c>
      <c r="I249" s="64"/>
      <c r="J249" s="64">
        <v>12</v>
      </c>
      <c r="K249" s="64">
        <f t="shared" si="7"/>
        <v>3.5</v>
      </c>
      <c r="L249" s="33"/>
    </row>
    <row r="250" spans="2:12" ht="18.45" hidden="1" outlineLevel="2">
      <c r="B250" s="59">
        <v>226</v>
      </c>
      <c r="C250" s="64">
        <v>8</v>
      </c>
      <c r="D250" s="64">
        <v>7</v>
      </c>
      <c r="E250" s="64">
        <v>4.5</v>
      </c>
      <c r="F250" s="64">
        <v>8</v>
      </c>
      <c r="G250" s="64">
        <v>14</v>
      </c>
      <c r="H250" s="60">
        <v>3</v>
      </c>
      <c r="I250" s="64"/>
      <c r="J250" s="64">
        <v>12</v>
      </c>
      <c r="K250" s="64">
        <f t="shared" si="7"/>
        <v>4.5</v>
      </c>
      <c r="L250" s="33"/>
    </row>
    <row r="251" spans="2:12" ht="18.45" hidden="1" outlineLevel="2">
      <c r="B251" s="59">
        <v>200</v>
      </c>
      <c r="C251" s="64">
        <v>20</v>
      </c>
      <c r="D251" s="64">
        <v>12</v>
      </c>
      <c r="E251" s="64">
        <v>4.5</v>
      </c>
      <c r="F251" s="64">
        <v>6</v>
      </c>
      <c r="G251" s="64">
        <v>33</v>
      </c>
      <c r="H251" s="60">
        <v>3</v>
      </c>
      <c r="I251" s="64"/>
      <c r="J251" s="64">
        <v>12</v>
      </c>
      <c r="K251" s="64">
        <f t="shared" si="7"/>
        <v>4.5</v>
      </c>
      <c r="L251" s="33"/>
    </row>
    <row r="252" spans="2:12" ht="18.45" hidden="1" outlineLevel="2">
      <c r="B252" s="59">
        <v>52</v>
      </c>
      <c r="C252" s="64">
        <v>2.25</v>
      </c>
      <c r="D252" s="64">
        <v>20</v>
      </c>
      <c r="E252" s="64">
        <v>5</v>
      </c>
      <c r="F252" s="64">
        <v>14</v>
      </c>
      <c r="G252" s="64">
        <v>20</v>
      </c>
      <c r="H252" s="60">
        <v>6</v>
      </c>
      <c r="I252" s="64"/>
      <c r="J252" s="64">
        <v>12</v>
      </c>
      <c r="K252" s="64">
        <f t="shared" si="7"/>
        <v>0</v>
      </c>
      <c r="L252" s="33"/>
    </row>
    <row r="253" spans="2:12" ht="18.45" hidden="1" outlineLevel="2">
      <c r="B253" s="59">
        <v>225</v>
      </c>
      <c r="C253" s="64">
        <v>12</v>
      </c>
      <c r="D253" s="64">
        <v>8</v>
      </c>
      <c r="E253" s="64">
        <v>10</v>
      </c>
      <c r="F253" s="64">
        <v>6</v>
      </c>
      <c r="G253" s="64">
        <v>3.5</v>
      </c>
      <c r="H253" s="60">
        <v>5</v>
      </c>
      <c r="I253" s="64"/>
      <c r="J253" s="64">
        <v>12</v>
      </c>
      <c r="K253" s="64">
        <f t="shared" si="7"/>
        <v>3.5</v>
      </c>
      <c r="L253" s="33"/>
    </row>
    <row r="254" spans="2:12" ht="18.45" hidden="1" outlineLevel="2">
      <c r="B254" s="59">
        <v>224</v>
      </c>
      <c r="C254" s="64">
        <v>4</v>
      </c>
      <c r="D254" s="64">
        <v>5</v>
      </c>
      <c r="E254" s="64">
        <v>3.5</v>
      </c>
      <c r="F254" s="64">
        <v>14</v>
      </c>
      <c r="G254" s="64">
        <v>8</v>
      </c>
      <c r="H254" s="60">
        <v>3</v>
      </c>
      <c r="I254" s="64"/>
      <c r="J254" s="64">
        <v>12</v>
      </c>
      <c r="K254" s="64">
        <f t="shared" si="7"/>
        <v>3.5</v>
      </c>
      <c r="L254" s="33"/>
    </row>
    <row r="255" spans="2:12" ht="18.45" hidden="1" outlineLevel="1" collapsed="1">
      <c r="B255" s="59"/>
      <c r="C255" s="64"/>
      <c r="D255" s="64"/>
      <c r="E255" s="64"/>
      <c r="F255" s="64"/>
      <c r="G255" s="64"/>
      <c r="H255" s="60"/>
      <c r="I255" s="64"/>
      <c r="J255" s="82" t="s">
        <v>104</v>
      </c>
      <c r="K255" s="82">
        <f>SUBTOTAL(1,K232:K254)</f>
        <v>2.598913043478261</v>
      </c>
      <c r="L255" s="33"/>
    </row>
    <row r="256" spans="2:12" ht="18.45" hidden="1" outlineLevel="2">
      <c r="B256" s="59">
        <v>218</v>
      </c>
      <c r="C256" s="64">
        <v>14</v>
      </c>
      <c r="D256" s="64">
        <v>3.5</v>
      </c>
      <c r="E256" s="64">
        <v>1.1000000000000001</v>
      </c>
      <c r="F256" s="64">
        <v>25</v>
      </c>
      <c r="G256" s="64">
        <v>66</v>
      </c>
      <c r="H256" s="60">
        <v>3</v>
      </c>
      <c r="I256" s="64"/>
      <c r="J256" s="64">
        <v>13</v>
      </c>
      <c r="K256" s="64">
        <f t="shared" ref="K256:K271" si="8">IF($H256&lt;=5,VLOOKUP($B256,$B$8:$G$327,$H256+1,FALSE),$I256)</f>
        <v>1.1000000000000001</v>
      </c>
      <c r="L256" s="33"/>
    </row>
    <row r="257" spans="2:12" ht="18.45" hidden="1" outlineLevel="2">
      <c r="B257" s="59">
        <v>10</v>
      </c>
      <c r="C257" s="64">
        <v>4.5</v>
      </c>
      <c r="D257" s="64">
        <v>7</v>
      </c>
      <c r="E257" s="64">
        <v>50</v>
      </c>
      <c r="F257" s="64">
        <v>2.75</v>
      </c>
      <c r="G257" s="64">
        <v>20</v>
      </c>
      <c r="H257" s="60">
        <v>4</v>
      </c>
      <c r="I257" s="64"/>
      <c r="J257" s="64">
        <v>13</v>
      </c>
      <c r="K257" s="64">
        <f t="shared" si="8"/>
        <v>2.75</v>
      </c>
      <c r="L257" s="33"/>
    </row>
    <row r="258" spans="2:12" ht="18.45" hidden="1" outlineLevel="2">
      <c r="B258" s="59">
        <v>99</v>
      </c>
      <c r="C258" s="64">
        <v>4</v>
      </c>
      <c r="D258" s="64">
        <v>10</v>
      </c>
      <c r="E258" s="64">
        <v>12</v>
      </c>
      <c r="F258" s="64">
        <v>10</v>
      </c>
      <c r="G258" s="64">
        <v>16</v>
      </c>
      <c r="H258" s="60">
        <v>1</v>
      </c>
      <c r="I258" s="64"/>
      <c r="J258" s="64">
        <v>13</v>
      </c>
      <c r="K258" s="64">
        <f t="shared" si="8"/>
        <v>4</v>
      </c>
      <c r="L258" s="33"/>
    </row>
    <row r="259" spans="2:12" ht="18.45" hidden="1" outlineLevel="2">
      <c r="B259" s="59">
        <v>178</v>
      </c>
      <c r="C259" s="64">
        <v>14</v>
      </c>
      <c r="D259" s="64">
        <v>2.5</v>
      </c>
      <c r="E259" s="64">
        <v>7</v>
      </c>
      <c r="F259" s="64">
        <v>7</v>
      </c>
      <c r="G259" s="64">
        <v>11</v>
      </c>
      <c r="H259" s="60">
        <v>2</v>
      </c>
      <c r="I259" s="64"/>
      <c r="J259" s="64">
        <v>13</v>
      </c>
      <c r="K259" s="64">
        <f t="shared" si="8"/>
        <v>2.5</v>
      </c>
      <c r="L259" s="33"/>
    </row>
    <row r="260" spans="2:12" ht="18.45" hidden="1" outlineLevel="2">
      <c r="B260" s="59">
        <v>252</v>
      </c>
      <c r="C260" s="64">
        <v>0.61538461538461542</v>
      </c>
      <c r="D260" s="64">
        <v>33</v>
      </c>
      <c r="E260" s="64">
        <v>9</v>
      </c>
      <c r="F260" s="64">
        <v>4</v>
      </c>
      <c r="G260" s="64">
        <v>20</v>
      </c>
      <c r="H260" s="60">
        <v>1</v>
      </c>
      <c r="I260" s="64"/>
      <c r="J260" s="64">
        <v>13</v>
      </c>
      <c r="K260" s="64">
        <f t="shared" si="8"/>
        <v>0.61538461538461542</v>
      </c>
      <c r="L260" s="33"/>
    </row>
    <row r="261" spans="2:12" ht="18.45" hidden="1" outlineLevel="2">
      <c r="B261" s="59">
        <v>229</v>
      </c>
      <c r="C261" s="64">
        <v>2</v>
      </c>
      <c r="D261" s="64">
        <v>28</v>
      </c>
      <c r="E261" s="64">
        <v>3</v>
      </c>
      <c r="F261" s="64">
        <v>6.5</v>
      </c>
      <c r="G261" s="64">
        <v>12</v>
      </c>
      <c r="H261" s="60">
        <v>1</v>
      </c>
      <c r="I261" s="64"/>
      <c r="J261" s="64">
        <v>13</v>
      </c>
      <c r="K261" s="64">
        <f t="shared" si="8"/>
        <v>2</v>
      </c>
      <c r="L261" s="33"/>
    </row>
    <row r="262" spans="2:12" ht="18.45" hidden="1" outlineLevel="2">
      <c r="B262" s="59">
        <v>179</v>
      </c>
      <c r="C262" s="64">
        <v>3.5</v>
      </c>
      <c r="D262" s="64">
        <v>4</v>
      </c>
      <c r="E262" s="64">
        <v>8</v>
      </c>
      <c r="F262" s="64">
        <v>12</v>
      </c>
      <c r="G262" s="64">
        <v>12</v>
      </c>
      <c r="H262" s="60">
        <v>2</v>
      </c>
      <c r="I262" s="64"/>
      <c r="J262" s="64">
        <v>13</v>
      </c>
      <c r="K262" s="64">
        <f t="shared" si="8"/>
        <v>4</v>
      </c>
      <c r="L262" s="33"/>
    </row>
    <row r="263" spans="2:12" ht="18.45" hidden="1" outlineLevel="2">
      <c r="B263" s="59">
        <v>26</v>
      </c>
      <c r="C263" s="64">
        <v>1.5</v>
      </c>
      <c r="D263" s="64">
        <v>20</v>
      </c>
      <c r="E263" s="64">
        <v>3.5</v>
      </c>
      <c r="F263" s="64">
        <v>33</v>
      </c>
      <c r="G263" s="64">
        <v>3</v>
      </c>
      <c r="H263" s="60">
        <v>1</v>
      </c>
      <c r="I263" s="64"/>
      <c r="J263" s="64">
        <v>13</v>
      </c>
      <c r="K263" s="64">
        <f t="shared" si="8"/>
        <v>1.5</v>
      </c>
      <c r="L263" s="33"/>
    </row>
    <row r="264" spans="2:12" ht="18.45" hidden="1" outlineLevel="2">
      <c r="B264" s="59">
        <v>75</v>
      </c>
      <c r="C264" s="64">
        <v>2</v>
      </c>
      <c r="D264" s="64">
        <v>8</v>
      </c>
      <c r="E264" s="64">
        <v>20</v>
      </c>
      <c r="F264" s="64">
        <v>5</v>
      </c>
      <c r="G264" s="64">
        <v>16</v>
      </c>
      <c r="H264" s="60">
        <v>1</v>
      </c>
      <c r="I264" s="64"/>
      <c r="J264" s="64">
        <v>13</v>
      </c>
      <c r="K264" s="64">
        <f t="shared" si="8"/>
        <v>2</v>
      </c>
      <c r="L264" s="33"/>
    </row>
    <row r="265" spans="2:12" ht="18.45" hidden="1" outlineLevel="2">
      <c r="B265" s="59">
        <v>293</v>
      </c>
      <c r="C265" s="64">
        <v>16</v>
      </c>
      <c r="D265" s="64">
        <v>7.5</v>
      </c>
      <c r="E265" s="64">
        <v>5.5</v>
      </c>
      <c r="F265" s="64">
        <v>4.5</v>
      </c>
      <c r="G265" s="64">
        <v>12</v>
      </c>
      <c r="H265" s="60">
        <v>4</v>
      </c>
      <c r="I265" s="64"/>
      <c r="J265" s="64">
        <v>13</v>
      </c>
      <c r="K265" s="64">
        <f t="shared" si="8"/>
        <v>4.5</v>
      </c>
      <c r="L265" s="33"/>
    </row>
    <row r="266" spans="2:12" ht="18.45" hidden="1" outlineLevel="2">
      <c r="B266" s="59">
        <v>230</v>
      </c>
      <c r="C266" s="64">
        <v>1.75</v>
      </c>
      <c r="D266" s="64">
        <v>2.75</v>
      </c>
      <c r="E266" s="64">
        <v>8</v>
      </c>
      <c r="F266" s="64">
        <v>3.5</v>
      </c>
      <c r="G266" s="64">
        <v>50</v>
      </c>
      <c r="H266" s="60">
        <v>1</v>
      </c>
      <c r="I266" s="64"/>
      <c r="J266" s="64">
        <v>13</v>
      </c>
      <c r="K266" s="64">
        <f t="shared" si="8"/>
        <v>1.75</v>
      </c>
      <c r="L266" s="33"/>
    </row>
    <row r="267" spans="2:12" ht="18.45" hidden="1" outlineLevel="2">
      <c r="B267" s="59">
        <v>128</v>
      </c>
      <c r="C267" s="64">
        <v>1.5</v>
      </c>
      <c r="D267" s="64">
        <v>8</v>
      </c>
      <c r="E267" s="64">
        <v>20</v>
      </c>
      <c r="F267" s="64">
        <v>8</v>
      </c>
      <c r="G267" s="64">
        <v>5</v>
      </c>
      <c r="H267" s="60">
        <v>1</v>
      </c>
      <c r="I267" s="64"/>
      <c r="J267" s="64">
        <v>13</v>
      </c>
      <c r="K267" s="64">
        <f t="shared" si="8"/>
        <v>1.5</v>
      </c>
      <c r="L267" s="33"/>
    </row>
    <row r="268" spans="2:12" ht="18.45" hidden="1" outlineLevel="2">
      <c r="B268" s="59">
        <v>261</v>
      </c>
      <c r="C268" s="64">
        <v>5</v>
      </c>
      <c r="D268" s="64">
        <v>20</v>
      </c>
      <c r="E268" s="64">
        <v>1.75</v>
      </c>
      <c r="F268" s="64">
        <v>6</v>
      </c>
      <c r="G268" s="64">
        <v>16</v>
      </c>
      <c r="H268" s="60">
        <v>3</v>
      </c>
      <c r="I268" s="64"/>
      <c r="J268" s="64">
        <v>13</v>
      </c>
      <c r="K268" s="64">
        <f t="shared" si="8"/>
        <v>1.75</v>
      </c>
      <c r="L268" s="33"/>
    </row>
    <row r="269" spans="2:12" ht="18.45" hidden="1" outlineLevel="2">
      <c r="B269" s="59">
        <v>42</v>
      </c>
      <c r="C269" s="64">
        <v>3.5</v>
      </c>
      <c r="D269" s="64">
        <v>8</v>
      </c>
      <c r="E269" s="64">
        <v>1.2</v>
      </c>
      <c r="F269" s="64">
        <v>125</v>
      </c>
      <c r="G269" s="64">
        <v>150</v>
      </c>
      <c r="H269" s="60">
        <v>3</v>
      </c>
      <c r="I269" s="64"/>
      <c r="J269" s="64">
        <v>13</v>
      </c>
      <c r="K269" s="64">
        <f t="shared" si="8"/>
        <v>1.2</v>
      </c>
      <c r="L269" s="33"/>
    </row>
    <row r="270" spans="2:12" ht="18.45" hidden="1" outlineLevel="2">
      <c r="B270" s="59">
        <v>299</v>
      </c>
      <c r="C270" s="64">
        <v>10</v>
      </c>
      <c r="D270" s="64">
        <v>5</v>
      </c>
      <c r="E270" s="64">
        <v>11</v>
      </c>
      <c r="F270" s="64">
        <v>14</v>
      </c>
      <c r="G270" s="64">
        <v>20</v>
      </c>
      <c r="H270" s="60">
        <v>2</v>
      </c>
      <c r="I270" s="64"/>
      <c r="J270" s="64">
        <v>13</v>
      </c>
      <c r="K270" s="64">
        <f t="shared" si="8"/>
        <v>5</v>
      </c>
      <c r="L270" s="33"/>
    </row>
    <row r="271" spans="2:12" ht="18.45" hidden="1" outlineLevel="2">
      <c r="B271" s="59">
        <v>276</v>
      </c>
      <c r="C271" s="64">
        <v>0.90909090909090906</v>
      </c>
      <c r="D271" s="64">
        <v>1.5</v>
      </c>
      <c r="E271" s="64">
        <v>7</v>
      </c>
      <c r="F271" s="64">
        <v>25</v>
      </c>
      <c r="G271" s="64">
        <v>14</v>
      </c>
      <c r="H271" s="60">
        <v>1</v>
      </c>
      <c r="I271" s="64"/>
      <c r="J271" s="64">
        <v>13</v>
      </c>
      <c r="K271" s="64">
        <f t="shared" si="8"/>
        <v>0.90909090909090906</v>
      </c>
      <c r="L271" s="33"/>
    </row>
    <row r="272" spans="2:12" ht="18.45" hidden="1" outlineLevel="1" collapsed="1">
      <c r="B272" s="59"/>
      <c r="C272" s="64"/>
      <c r="D272" s="64"/>
      <c r="E272" s="64"/>
      <c r="F272" s="64"/>
      <c r="G272" s="64"/>
      <c r="H272" s="60"/>
      <c r="I272" s="64"/>
      <c r="J272" s="82" t="s">
        <v>105</v>
      </c>
      <c r="K272" s="82">
        <f>SUBTOTAL(1,K256:K271)</f>
        <v>2.3171547202797198</v>
      </c>
      <c r="L272" s="33"/>
    </row>
    <row r="273" spans="2:12" ht="18.45" hidden="1" outlineLevel="2">
      <c r="B273" s="59">
        <v>86</v>
      </c>
      <c r="C273" s="64">
        <v>5</v>
      </c>
      <c r="D273" s="64">
        <v>20</v>
      </c>
      <c r="E273" s="64">
        <v>12</v>
      </c>
      <c r="F273" s="64">
        <v>16</v>
      </c>
      <c r="G273" s="64">
        <v>3.5</v>
      </c>
      <c r="H273" s="60">
        <v>7</v>
      </c>
      <c r="I273" s="64"/>
      <c r="J273" s="64">
        <v>14</v>
      </c>
      <c r="K273" s="64">
        <f t="shared" ref="K273:K293" si="9">IF($H273&lt;=5,VLOOKUP($B273,$B$8:$G$327,$H273+1,FALSE),$I273)</f>
        <v>0</v>
      </c>
      <c r="L273" s="33"/>
    </row>
    <row r="274" spans="2:12" ht="18.45" hidden="1" outlineLevel="2">
      <c r="B274" s="59">
        <v>255</v>
      </c>
      <c r="C274" s="64">
        <v>2</v>
      </c>
      <c r="D274" s="64">
        <v>10</v>
      </c>
      <c r="E274" s="64">
        <v>6</v>
      </c>
      <c r="F274" s="64">
        <v>7</v>
      </c>
      <c r="G274" s="64">
        <v>4.5</v>
      </c>
      <c r="H274" s="60">
        <v>1</v>
      </c>
      <c r="I274" s="64"/>
      <c r="J274" s="64">
        <v>14</v>
      </c>
      <c r="K274" s="64">
        <f t="shared" si="9"/>
        <v>2</v>
      </c>
      <c r="L274" s="33"/>
    </row>
    <row r="275" spans="2:12" ht="18.45" hidden="1" outlineLevel="2">
      <c r="B275" s="59">
        <v>130</v>
      </c>
      <c r="C275" s="64">
        <v>20</v>
      </c>
      <c r="D275" s="64">
        <v>25</v>
      </c>
      <c r="E275" s="64">
        <v>9</v>
      </c>
      <c r="F275" s="64">
        <v>6</v>
      </c>
      <c r="G275" s="64">
        <v>4</v>
      </c>
      <c r="H275" s="60">
        <v>5</v>
      </c>
      <c r="I275" s="64"/>
      <c r="J275" s="64">
        <v>14</v>
      </c>
      <c r="K275" s="64">
        <f t="shared" si="9"/>
        <v>4</v>
      </c>
      <c r="L275" s="33"/>
    </row>
    <row r="276" spans="2:12" ht="18.45" hidden="1" outlineLevel="2">
      <c r="B276" s="59">
        <v>205</v>
      </c>
      <c r="C276" s="64">
        <v>2.75</v>
      </c>
      <c r="D276" s="64">
        <v>8</v>
      </c>
      <c r="E276" s="64">
        <v>10</v>
      </c>
      <c r="F276" s="64">
        <v>50</v>
      </c>
      <c r="G276" s="64">
        <v>16</v>
      </c>
      <c r="H276" s="60">
        <v>1</v>
      </c>
      <c r="I276" s="64"/>
      <c r="J276" s="64">
        <v>14</v>
      </c>
      <c r="K276" s="64">
        <f t="shared" si="9"/>
        <v>2.75</v>
      </c>
      <c r="L276" s="33"/>
    </row>
    <row r="277" spans="2:12" ht="18.45" hidden="1" outlineLevel="2">
      <c r="B277" s="59">
        <v>297</v>
      </c>
      <c r="C277" s="64">
        <v>0.72727272727272729</v>
      </c>
      <c r="D277" s="64">
        <v>2.25</v>
      </c>
      <c r="E277" s="64">
        <v>14</v>
      </c>
      <c r="F277" s="64">
        <v>33</v>
      </c>
      <c r="G277" s="64">
        <v>7</v>
      </c>
      <c r="H277" s="60">
        <v>1</v>
      </c>
      <c r="I277" s="64"/>
      <c r="J277" s="64">
        <v>14</v>
      </c>
      <c r="K277" s="64">
        <f t="shared" si="9"/>
        <v>0.72727272727272729</v>
      </c>
      <c r="L277" s="33"/>
    </row>
    <row r="278" spans="2:12" ht="18.45" hidden="1" outlineLevel="2">
      <c r="B278" s="59">
        <v>171</v>
      </c>
      <c r="C278" s="64">
        <v>8</v>
      </c>
      <c r="D278" s="64">
        <v>1</v>
      </c>
      <c r="E278" s="64">
        <v>12</v>
      </c>
      <c r="F278" s="64">
        <v>1.875</v>
      </c>
      <c r="G278" s="64">
        <v>25</v>
      </c>
      <c r="H278" s="60">
        <v>2</v>
      </c>
      <c r="I278" s="64"/>
      <c r="J278" s="64">
        <v>14</v>
      </c>
      <c r="K278" s="64">
        <f t="shared" si="9"/>
        <v>1</v>
      </c>
      <c r="L278" s="33"/>
    </row>
    <row r="279" spans="2:12" ht="18.45" hidden="1" outlineLevel="2">
      <c r="B279" s="59">
        <v>300</v>
      </c>
      <c r="C279" s="64">
        <v>7.5</v>
      </c>
      <c r="D279" s="64">
        <v>8</v>
      </c>
      <c r="E279" s="64">
        <v>6.5</v>
      </c>
      <c r="F279" s="64">
        <v>10</v>
      </c>
      <c r="G279" s="64">
        <v>6</v>
      </c>
      <c r="H279" s="60">
        <v>10</v>
      </c>
      <c r="I279" s="64">
        <v>4.5</v>
      </c>
      <c r="J279" s="64">
        <v>14</v>
      </c>
      <c r="K279" s="64">
        <f t="shared" si="9"/>
        <v>4.5</v>
      </c>
      <c r="L279" s="33"/>
    </row>
    <row r="280" spans="2:12" ht="18.45" hidden="1" outlineLevel="2">
      <c r="B280" s="59">
        <v>51</v>
      </c>
      <c r="C280" s="64">
        <v>9</v>
      </c>
      <c r="D280" s="64">
        <v>7.5</v>
      </c>
      <c r="E280" s="64">
        <v>5</v>
      </c>
      <c r="F280" s="64">
        <v>9</v>
      </c>
      <c r="G280" s="64">
        <v>5.5</v>
      </c>
      <c r="H280" s="60">
        <v>3</v>
      </c>
      <c r="I280" s="64"/>
      <c r="J280" s="64">
        <v>14</v>
      </c>
      <c r="K280" s="64">
        <f t="shared" si="9"/>
        <v>5</v>
      </c>
      <c r="L280" s="33"/>
    </row>
    <row r="281" spans="2:12" ht="18.45" hidden="1" outlineLevel="2">
      <c r="B281" s="59">
        <v>162</v>
      </c>
      <c r="C281" s="64">
        <v>6</v>
      </c>
      <c r="D281" s="64">
        <v>1.25</v>
      </c>
      <c r="E281" s="64">
        <v>1.5</v>
      </c>
      <c r="F281" s="64">
        <v>16</v>
      </c>
      <c r="G281" s="64">
        <v>33</v>
      </c>
      <c r="H281" s="60">
        <v>2</v>
      </c>
      <c r="I281" s="64"/>
      <c r="J281" s="64">
        <v>14</v>
      </c>
      <c r="K281" s="64">
        <f t="shared" si="9"/>
        <v>1.25</v>
      </c>
      <c r="L281" s="33"/>
    </row>
    <row r="282" spans="2:12" ht="18.45" hidden="1" outlineLevel="2">
      <c r="B282" s="59">
        <v>95</v>
      </c>
      <c r="C282" s="64">
        <v>5</v>
      </c>
      <c r="D282" s="64">
        <v>4.5</v>
      </c>
      <c r="E282" s="64">
        <v>6</v>
      </c>
      <c r="F282" s="64">
        <v>8</v>
      </c>
      <c r="G282" s="64">
        <v>10</v>
      </c>
      <c r="H282" s="60">
        <v>2</v>
      </c>
      <c r="I282" s="64"/>
      <c r="J282" s="64">
        <v>14</v>
      </c>
      <c r="K282" s="64">
        <f t="shared" si="9"/>
        <v>4.5</v>
      </c>
      <c r="L282" s="33"/>
    </row>
    <row r="283" spans="2:12" ht="18.45" hidden="1" outlineLevel="2">
      <c r="B283" s="59">
        <v>48</v>
      </c>
      <c r="C283" s="64">
        <v>2.25</v>
      </c>
      <c r="D283" s="64">
        <v>14</v>
      </c>
      <c r="E283" s="64">
        <v>6</v>
      </c>
      <c r="F283" s="64">
        <v>12</v>
      </c>
      <c r="G283" s="64">
        <v>50</v>
      </c>
      <c r="H283" s="60">
        <v>1</v>
      </c>
      <c r="I283" s="64"/>
      <c r="J283" s="64">
        <v>14</v>
      </c>
      <c r="K283" s="64">
        <f t="shared" si="9"/>
        <v>2.25</v>
      </c>
      <c r="L283" s="33"/>
    </row>
    <row r="284" spans="2:12" ht="18.45" hidden="1" outlineLevel="2">
      <c r="B284" s="59">
        <v>210</v>
      </c>
      <c r="C284" s="64">
        <v>4</v>
      </c>
      <c r="D284" s="64">
        <v>14</v>
      </c>
      <c r="E284" s="64">
        <v>9</v>
      </c>
      <c r="F284" s="64">
        <v>7</v>
      </c>
      <c r="G284" s="64">
        <v>5.5</v>
      </c>
      <c r="H284" s="60">
        <v>1</v>
      </c>
      <c r="I284" s="64"/>
      <c r="J284" s="64">
        <v>14</v>
      </c>
      <c r="K284" s="64">
        <f t="shared" si="9"/>
        <v>4</v>
      </c>
      <c r="L284" s="33"/>
    </row>
    <row r="285" spans="2:12" ht="18.45" hidden="1" outlineLevel="2">
      <c r="B285" s="59">
        <v>223</v>
      </c>
      <c r="C285" s="64">
        <v>5.5</v>
      </c>
      <c r="D285" s="64">
        <v>9</v>
      </c>
      <c r="E285" s="64">
        <v>9</v>
      </c>
      <c r="F285" s="64">
        <v>12</v>
      </c>
      <c r="G285" s="64">
        <v>16</v>
      </c>
      <c r="H285" s="60">
        <v>1</v>
      </c>
      <c r="I285" s="64"/>
      <c r="J285" s="64">
        <v>14</v>
      </c>
      <c r="K285" s="64">
        <f t="shared" si="9"/>
        <v>5.5</v>
      </c>
      <c r="L285" s="33"/>
    </row>
    <row r="286" spans="2:12" ht="18.45" hidden="1" outlineLevel="2">
      <c r="B286" s="59">
        <v>258</v>
      </c>
      <c r="C286" s="64">
        <v>2</v>
      </c>
      <c r="D286" s="64">
        <v>7</v>
      </c>
      <c r="E286" s="64">
        <v>33</v>
      </c>
      <c r="F286" s="64">
        <v>2.2000000000000002</v>
      </c>
      <c r="G286" s="64">
        <v>25</v>
      </c>
      <c r="H286" s="60">
        <v>1</v>
      </c>
      <c r="I286" s="64"/>
      <c r="J286" s="64">
        <v>14</v>
      </c>
      <c r="K286" s="64">
        <f t="shared" si="9"/>
        <v>2</v>
      </c>
      <c r="L286" s="33"/>
    </row>
    <row r="287" spans="2:12" ht="18.45" hidden="1" outlineLevel="2">
      <c r="B287" s="59">
        <v>170</v>
      </c>
      <c r="C287" s="64">
        <v>4.5</v>
      </c>
      <c r="D287" s="64">
        <v>2.75</v>
      </c>
      <c r="E287" s="64">
        <v>16</v>
      </c>
      <c r="F287" s="64">
        <v>8</v>
      </c>
      <c r="G287" s="64">
        <v>16</v>
      </c>
      <c r="H287" s="60">
        <v>2</v>
      </c>
      <c r="I287" s="64"/>
      <c r="J287" s="64">
        <v>14</v>
      </c>
      <c r="K287" s="64">
        <f t="shared" si="9"/>
        <v>2.75</v>
      </c>
      <c r="L287" s="33"/>
    </row>
    <row r="288" spans="2:12" ht="18.45" hidden="1" outlineLevel="2">
      <c r="B288" s="59">
        <v>221</v>
      </c>
      <c r="C288" s="64">
        <v>25</v>
      </c>
      <c r="D288" s="64">
        <v>16</v>
      </c>
      <c r="E288" s="64">
        <v>4.5</v>
      </c>
      <c r="F288" s="64">
        <v>7</v>
      </c>
      <c r="G288" s="64">
        <v>6</v>
      </c>
      <c r="H288" s="60">
        <v>3</v>
      </c>
      <c r="I288" s="64"/>
      <c r="J288" s="64">
        <v>14</v>
      </c>
      <c r="K288" s="64">
        <f t="shared" si="9"/>
        <v>4.5</v>
      </c>
      <c r="L288" s="33"/>
    </row>
    <row r="289" spans="2:12" ht="18.45" hidden="1" outlineLevel="2">
      <c r="B289" s="59">
        <v>285</v>
      </c>
      <c r="C289" s="64">
        <v>4</v>
      </c>
      <c r="D289" s="64">
        <v>10</v>
      </c>
      <c r="E289" s="64">
        <v>11</v>
      </c>
      <c r="F289" s="64">
        <v>14</v>
      </c>
      <c r="G289" s="64">
        <v>12</v>
      </c>
      <c r="H289" s="60">
        <v>1</v>
      </c>
      <c r="I289" s="64"/>
      <c r="J289" s="64">
        <v>14</v>
      </c>
      <c r="K289" s="64">
        <f t="shared" si="9"/>
        <v>4</v>
      </c>
      <c r="L289" s="33"/>
    </row>
    <row r="290" spans="2:12" ht="18.45" hidden="1" outlineLevel="2">
      <c r="B290" s="59">
        <v>110</v>
      </c>
      <c r="C290" s="64">
        <v>12</v>
      </c>
      <c r="D290" s="64">
        <v>16</v>
      </c>
      <c r="E290" s="64">
        <v>8</v>
      </c>
      <c r="F290" s="64">
        <v>3.5</v>
      </c>
      <c r="G290" s="64">
        <v>4.5</v>
      </c>
      <c r="H290" s="60">
        <v>4</v>
      </c>
      <c r="I290" s="64"/>
      <c r="J290" s="64">
        <v>14</v>
      </c>
      <c r="K290" s="64">
        <f t="shared" si="9"/>
        <v>3.5</v>
      </c>
      <c r="L290" s="33"/>
    </row>
    <row r="291" spans="2:12" ht="18.45" hidden="1" outlineLevel="2">
      <c r="B291" s="59">
        <v>175</v>
      </c>
      <c r="C291" s="64">
        <v>8</v>
      </c>
      <c r="D291" s="64">
        <v>1</v>
      </c>
      <c r="E291" s="64">
        <v>12</v>
      </c>
      <c r="F291" s="64">
        <v>1.875</v>
      </c>
      <c r="G291" s="64">
        <v>25</v>
      </c>
      <c r="H291" s="60">
        <v>2</v>
      </c>
      <c r="I291" s="64"/>
      <c r="J291" s="64">
        <v>14</v>
      </c>
      <c r="K291" s="64">
        <f t="shared" si="9"/>
        <v>1</v>
      </c>
      <c r="L291" s="33"/>
    </row>
    <row r="292" spans="2:12" ht="18.45" hidden="1" outlineLevel="2">
      <c r="B292" s="59">
        <v>201</v>
      </c>
      <c r="C292" s="64">
        <v>2.75</v>
      </c>
      <c r="D292" s="64">
        <v>8</v>
      </c>
      <c r="E292" s="64">
        <v>10</v>
      </c>
      <c r="F292" s="64">
        <v>50</v>
      </c>
      <c r="G292" s="64">
        <v>16</v>
      </c>
      <c r="H292" s="60">
        <v>1</v>
      </c>
      <c r="I292" s="64"/>
      <c r="J292" s="64">
        <v>14</v>
      </c>
      <c r="K292" s="64">
        <f t="shared" si="9"/>
        <v>2.75</v>
      </c>
      <c r="L292" s="33"/>
    </row>
    <row r="293" spans="2:12" ht="18.45" hidden="1" outlineLevel="2">
      <c r="B293" s="59">
        <v>174</v>
      </c>
      <c r="C293" s="64">
        <v>4.5</v>
      </c>
      <c r="D293" s="64">
        <v>2.75</v>
      </c>
      <c r="E293" s="64">
        <v>16</v>
      </c>
      <c r="F293" s="64">
        <v>8</v>
      </c>
      <c r="G293" s="64">
        <v>16</v>
      </c>
      <c r="H293" s="60">
        <v>2</v>
      </c>
      <c r="I293" s="64"/>
      <c r="J293" s="64">
        <v>14</v>
      </c>
      <c r="K293" s="64">
        <f t="shared" si="9"/>
        <v>2.75</v>
      </c>
      <c r="L293" s="33"/>
    </row>
    <row r="294" spans="2:12" ht="18.45" hidden="1" outlineLevel="1" collapsed="1">
      <c r="B294" s="59"/>
      <c r="C294" s="64"/>
      <c r="D294" s="64"/>
      <c r="E294" s="64"/>
      <c r="F294" s="64"/>
      <c r="G294" s="64"/>
      <c r="H294" s="60"/>
      <c r="I294" s="64"/>
      <c r="J294" s="82" t="s">
        <v>106</v>
      </c>
      <c r="K294" s="82">
        <f>SUBTOTAL(1,K273:K293)</f>
        <v>2.8917748917748916</v>
      </c>
      <c r="L294" s="33"/>
    </row>
    <row r="295" spans="2:12" ht="18.45" hidden="1" outlineLevel="2">
      <c r="B295" s="59">
        <v>298</v>
      </c>
      <c r="C295" s="64">
        <v>16</v>
      </c>
      <c r="D295" s="64">
        <v>6.5</v>
      </c>
      <c r="E295" s="64">
        <v>12</v>
      </c>
      <c r="F295" s="64">
        <v>12</v>
      </c>
      <c r="G295" s="64">
        <v>25</v>
      </c>
      <c r="H295" s="60">
        <v>8</v>
      </c>
      <c r="I295" s="64">
        <v>4</v>
      </c>
      <c r="J295" s="64">
        <v>15</v>
      </c>
      <c r="K295" s="64">
        <f>IF($H295&lt;=5,VLOOKUP($B295,$B$8:$G$327,$H295+1,FALSE),$I295)</f>
        <v>4</v>
      </c>
      <c r="L295" s="33"/>
    </row>
    <row r="296" spans="2:12" ht="18.45" hidden="1" outlineLevel="2">
      <c r="B296" s="59">
        <v>270</v>
      </c>
      <c r="C296" s="64">
        <v>1</v>
      </c>
      <c r="D296" s="64">
        <v>1.2</v>
      </c>
      <c r="E296" s="64">
        <v>12</v>
      </c>
      <c r="F296" s="64">
        <v>14</v>
      </c>
      <c r="G296" s="64">
        <v>33</v>
      </c>
      <c r="H296" s="60">
        <v>1</v>
      </c>
      <c r="I296" s="64"/>
      <c r="J296" s="64">
        <v>15</v>
      </c>
      <c r="K296" s="64">
        <f>IF($H296&lt;=5,VLOOKUP($B296,$B$8:$G$327,$H296+1,FALSE),$I296)</f>
        <v>1</v>
      </c>
      <c r="L296" s="33"/>
    </row>
    <row r="297" spans="2:12" ht="18.45" hidden="1" outlineLevel="2">
      <c r="B297" s="59">
        <v>235</v>
      </c>
      <c r="C297" s="64">
        <v>2.25</v>
      </c>
      <c r="D297" s="64">
        <v>14</v>
      </c>
      <c r="E297" s="64">
        <v>25</v>
      </c>
      <c r="F297" s="64">
        <v>10</v>
      </c>
      <c r="G297" s="64">
        <v>14</v>
      </c>
      <c r="H297" s="60">
        <v>1</v>
      </c>
      <c r="I297" s="64"/>
      <c r="J297" s="64">
        <v>15</v>
      </c>
      <c r="K297" s="64">
        <f>IF($H297&lt;=5,VLOOKUP($B297,$B$8:$G$327,$H297+1,FALSE),$I297)</f>
        <v>2.25</v>
      </c>
      <c r="L297" s="33"/>
    </row>
    <row r="298" spans="2:12" ht="18.45" hidden="1" outlineLevel="2">
      <c r="B298" s="59">
        <v>232</v>
      </c>
      <c r="C298" s="64">
        <v>8</v>
      </c>
      <c r="D298" s="64">
        <v>4</v>
      </c>
      <c r="E298" s="64">
        <v>6.5</v>
      </c>
      <c r="F298" s="64">
        <v>50</v>
      </c>
      <c r="G298" s="64">
        <v>8</v>
      </c>
      <c r="H298" s="60">
        <v>2</v>
      </c>
      <c r="I298" s="64"/>
      <c r="J298" s="64">
        <v>15</v>
      </c>
      <c r="K298" s="64">
        <f>IF($H298&lt;=5,VLOOKUP($B298,$B$8:$G$327,$H298+1,FALSE),$I298)</f>
        <v>4</v>
      </c>
      <c r="L298" s="33"/>
    </row>
    <row r="299" spans="2:12" ht="18.45" hidden="1" outlineLevel="1" collapsed="1">
      <c r="B299" s="59"/>
      <c r="C299" s="64"/>
      <c r="D299" s="64"/>
      <c r="E299" s="64"/>
      <c r="F299" s="64"/>
      <c r="G299" s="64"/>
      <c r="H299" s="60"/>
      <c r="I299" s="64"/>
      <c r="J299" s="82" t="s">
        <v>107</v>
      </c>
      <c r="K299" s="82">
        <f>SUBTOTAL(1,K295:K298)</f>
        <v>2.8125</v>
      </c>
      <c r="L299" s="33"/>
    </row>
    <row r="300" spans="2:12" ht="18.45" hidden="1" outlineLevel="2">
      <c r="B300" s="59">
        <v>264</v>
      </c>
      <c r="C300" s="64">
        <v>20</v>
      </c>
      <c r="D300" s="64">
        <v>12</v>
      </c>
      <c r="E300" s="64">
        <v>4</v>
      </c>
      <c r="F300" s="64">
        <v>5</v>
      </c>
      <c r="G300" s="64">
        <v>20</v>
      </c>
      <c r="H300" s="60">
        <v>3</v>
      </c>
      <c r="I300" s="64"/>
      <c r="J300" s="64">
        <v>16</v>
      </c>
      <c r="K300" s="64">
        <f t="shared" ref="K300:K307" si="10">IF($H300&lt;=5,VLOOKUP($B300,$B$8:$G$327,$H300+1,FALSE),$I300)</f>
        <v>4</v>
      </c>
      <c r="L300" s="33"/>
    </row>
    <row r="301" spans="2:12" ht="18.45" hidden="1" outlineLevel="2">
      <c r="B301" s="59">
        <v>240</v>
      </c>
      <c r="C301" s="64">
        <v>10</v>
      </c>
      <c r="D301" s="64">
        <v>10</v>
      </c>
      <c r="E301" s="64">
        <v>1.1000000000000001</v>
      </c>
      <c r="F301" s="64">
        <v>16</v>
      </c>
      <c r="G301" s="64">
        <v>33</v>
      </c>
      <c r="H301" s="60">
        <v>3</v>
      </c>
      <c r="I301" s="64"/>
      <c r="J301" s="64">
        <v>16</v>
      </c>
      <c r="K301" s="64">
        <f t="shared" si="10"/>
        <v>1.1000000000000001</v>
      </c>
      <c r="L301" s="33"/>
    </row>
    <row r="302" spans="2:12" ht="18.45" hidden="1" outlineLevel="2">
      <c r="B302" s="59">
        <v>71</v>
      </c>
      <c r="C302" s="64">
        <v>2</v>
      </c>
      <c r="D302" s="64">
        <v>4</v>
      </c>
      <c r="E302" s="64">
        <v>2.25</v>
      </c>
      <c r="F302" s="64">
        <v>8</v>
      </c>
      <c r="G302" s="64">
        <v>33</v>
      </c>
      <c r="H302" s="60">
        <v>1</v>
      </c>
      <c r="I302" s="64"/>
      <c r="J302" s="64">
        <v>16</v>
      </c>
      <c r="K302" s="64">
        <f t="shared" si="10"/>
        <v>2</v>
      </c>
      <c r="L302" s="33"/>
    </row>
    <row r="303" spans="2:12" ht="18.45" hidden="1" outlineLevel="2">
      <c r="B303" s="59">
        <v>266</v>
      </c>
      <c r="C303" s="64">
        <v>16</v>
      </c>
      <c r="D303" s="64">
        <v>10</v>
      </c>
      <c r="E303" s="64">
        <v>11</v>
      </c>
      <c r="F303" s="64">
        <v>14</v>
      </c>
      <c r="G303" s="64">
        <v>3.3333333333333335</v>
      </c>
      <c r="H303" s="60">
        <v>5</v>
      </c>
      <c r="I303" s="64"/>
      <c r="J303" s="64">
        <v>16</v>
      </c>
      <c r="K303" s="64">
        <f t="shared" si="10"/>
        <v>3.3333333333333335</v>
      </c>
      <c r="L303" s="33"/>
    </row>
    <row r="304" spans="2:12" ht="18.45" hidden="1" outlineLevel="2">
      <c r="B304" s="59">
        <v>167</v>
      </c>
      <c r="C304" s="64">
        <v>1.5</v>
      </c>
      <c r="D304" s="64">
        <v>7</v>
      </c>
      <c r="E304" s="64">
        <v>10</v>
      </c>
      <c r="F304" s="64">
        <v>12</v>
      </c>
      <c r="G304" s="64">
        <v>50</v>
      </c>
      <c r="H304" s="60">
        <v>1</v>
      </c>
      <c r="I304" s="64"/>
      <c r="J304" s="64">
        <v>16</v>
      </c>
      <c r="K304" s="64">
        <f t="shared" si="10"/>
        <v>1.5</v>
      </c>
      <c r="L304" s="33"/>
    </row>
    <row r="305" spans="2:12" ht="18.45" hidden="1" outlineLevel="2">
      <c r="B305" s="59">
        <v>159</v>
      </c>
      <c r="C305" s="64">
        <v>20</v>
      </c>
      <c r="D305" s="64">
        <v>1.375</v>
      </c>
      <c r="E305" s="64">
        <v>14</v>
      </c>
      <c r="F305" s="64">
        <v>20</v>
      </c>
      <c r="G305" s="64">
        <v>9</v>
      </c>
      <c r="H305" s="60">
        <v>2</v>
      </c>
      <c r="I305" s="64"/>
      <c r="J305" s="64">
        <v>16</v>
      </c>
      <c r="K305" s="64">
        <f t="shared" si="10"/>
        <v>1.375</v>
      </c>
      <c r="L305" s="33"/>
    </row>
    <row r="306" spans="2:12" ht="18.45" hidden="1" outlineLevel="2">
      <c r="B306" s="59">
        <v>112</v>
      </c>
      <c r="C306" s="64">
        <v>7</v>
      </c>
      <c r="D306" s="64">
        <v>8</v>
      </c>
      <c r="E306" s="64">
        <v>12</v>
      </c>
      <c r="F306" s="64">
        <v>2.75</v>
      </c>
      <c r="G306" s="64">
        <v>25</v>
      </c>
      <c r="H306" s="60">
        <v>4</v>
      </c>
      <c r="I306" s="64"/>
      <c r="J306" s="64">
        <v>16</v>
      </c>
      <c r="K306" s="64">
        <f t="shared" si="10"/>
        <v>2.75</v>
      </c>
      <c r="L306" s="33"/>
    </row>
    <row r="307" spans="2:12" ht="18.45" hidden="1" outlineLevel="2">
      <c r="B307" s="59">
        <v>73</v>
      </c>
      <c r="C307" s="64">
        <v>7</v>
      </c>
      <c r="D307" s="64">
        <v>9</v>
      </c>
      <c r="E307" s="64">
        <v>2.5</v>
      </c>
      <c r="F307" s="64">
        <v>11</v>
      </c>
      <c r="G307" s="64">
        <v>14</v>
      </c>
      <c r="H307" s="60">
        <v>3</v>
      </c>
      <c r="I307" s="64"/>
      <c r="J307" s="64">
        <v>16</v>
      </c>
      <c r="K307" s="64">
        <f t="shared" si="10"/>
        <v>2.5</v>
      </c>
      <c r="L307" s="33"/>
    </row>
    <row r="308" spans="2:12" ht="18.45" hidden="1" outlineLevel="1" collapsed="1">
      <c r="B308" s="59"/>
      <c r="C308" s="64"/>
      <c r="D308" s="64"/>
      <c r="E308" s="64"/>
      <c r="F308" s="64"/>
      <c r="G308" s="64"/>
      <c r="H308" s="60"/>
      <c r="I308" s="64"/>
      <c r="J308" s="82" t="s">
        <v>108</v>
      </c>
      <c r="K308" s="82">
        <f>SUBTOTAL(1,K300:K307)</f>
        <v>2.3197916666666667</v>
      </c>
      <c r="L308" s="33"/>
    </row>
    <row r="309" spans="2:12" ht="18.45" hidden="1" outlineLevel="2">
      <c r="B309" s="59">
        <v>111</v>
      </c>
      <c r="C309" s="64">
        <v>1.1000000000000001</v>
      </c>
      <c r="D309" s="64">
        <v>12</v>
      </c>
      <c r="E309" s="64">
        <v>16</v>
      </c>
      <c r="F309" s="64">
        <v>14</v>
      </c>
      <c r="G309" s="64">
        <v>33</v>
      </c>
      <c r="H309" s="60">
        <v>1</v>
      </c>
      <c r="I309" s="64"/>
      <c r="J309" s="64">
        <v>17</v>
      </c>
      <c r="K309" s="64">
        <f>IF($H309&lt;=5,VLOOKUP($B309,$B$8:$G$327,$H309+1,FALSE),$I309)</f>
        <v>1.1000000000000001</v>
      </c>
      <c r="L309" s="33"/>
    </row>
    <row r="310" spans="2:12" ht="18.45" hidden="1" outlineLevel="2">
      <c r="B310" s="59">
        <v>76</v>
      </c>
      <c r="C310" s="64">
        <v>14</v>
      </c>
      <c r="D310" s="64">
        <v>12</v>
      </c>
      <c r="E310" s="64">
        <v>33</v>
      </c>
      <c r="F310" s="64">
        <v>9</v>
      </c>
      <c r="G310" s="64">
        <v>14</v>
      </c>
      <c r="H310" s="60">
        <v>6</v>
      </c>
      <c r="I310" s="64">
        <v>2</v>
      </c>
      <c r="J310" s="64">
        <v>17</v>
      </c>
      <c r="K310" s="64">
        <f>IF($H310&lt;=5,VLOOKUP($B310,$B$8:$G$327,$H310+1,FALSE),$I310)</f>
        <v>2</v>
      </c>
      <c r="L310" s="33"/>
    </row>
    <row r="311" spans="2:12" ht="18.45" hidden="1" outlineLevel="2">
      <c r="B311" s="59">
        <v>166</v>
      </c>
      <c r="C311" s="64">
        <v>0.53333333333333333</v>
      </c>
      <c r="D311" s="64">
        <v>2.75</v>
      </c>
      <c r="E311" s="64">
        <v>40</v>
      </c>
      <c r="F311" s="64">
        <v>7</v>
      </c>
      <c r="G311" s="64">
        <v>12</v>
      </c>
      <c r="H311" s="60">
        <v>1</v>
      </c>
      <c r="I311" s="64"/>
      <c r="J311" s="64">
        <v>17</v>
      </c>
      <c r="K311" s="64">
        <f>IF($H311&lt;=5,VLOOKUP($B311,$B$8:$G$327,$H311+1,FALSE),$I311)</f>
        <v>0.53333333333333333</v>
      </c>
      <c r="L311" s="33"/>
    </row>
    <row r="312" spans="2:12" ht="18.45" hidden="1" outlineLevel="1" collapsed="1">
      <c r="B312" s="59"/>
      <c r="C312" s="64"/>
      <c r="D312" s="64"/>
      <c r="E312" s="64"/>
      <c r="F312" s="64"/>
      <c r="G312" s="64"/>
      <c r="H312" s="60"/>
      <c r="I312" s="64"/>
      <c r="J312" s="82" t="s">
        <v>109</v>
      </c>
      <c r="K312" s="82">
        <f>SUBTOTAL(1,K309:K311)</f>
        <v>1.211111111111111</v>
      </c>
      <c r="L312" s="33"/>
    </row>
    <row r="313" spans="2:12" ht="18.45" hidden="1" outlineLevel="2">
      <c r="B313" s="59">
        <v>241</v>
      </c>
      <c r="C313" s="64">
        <v>6</v>
      </c>
      <c r="D313" s="64">
        <v>7.5</v>
      </c>
      <c r="E313" s="64">
        <v>20</v>
      </c>
      <c r="F313" s="64">
        <v>5</v>
      </c>
      <c r="G313" s="64">
        <v>33</v>
      </c>
      <c r="H313" s="60">
        <v>4</v>
      </c>
      <c r="I313" s="64"/>
      <c r="J313" s="64">
        <v>18</v>
      </c>
      <c r="K313" s="64">
        <f>IF($H313&lt;=5,VLOOKUP($B313,$B$8:$G$327,$H313+1,FALSE),$I313)</f>
        <v>5</v>
      </c>
      <c r="L313" s="33"/>
    </row>
    <row r="314" spans="2:12" ht="18.45" hidden="1" outlineLevel="2">
      <c r="B314" s="59">
        <v>267</v>
      </c>
      <c r="C314" s="64">
        <v>22</v>
      </c>
      <c r="D314" s="64">
        <v>33</v>
      </c>
      <c r="E314" s="64">
        <v>28</v>
      </c>
      <c r="F314" s="64">
        <v>6</v>
      </c>
      <c r="G314" s="64">
        <v>8</v>
      </c>
      <c r="H314" s="60">
        <v>6</v>
      </c>
      <c r="I314" s="64">
        <v>3</v>
      </c>
      <c r="J314" s="64">
        <v>18</v>
      </c>
      <c r="K314" s="64">
        <f>IF($H314&lt;=5,VLOOKUP($B314,$B$8:$G$327,$H314+1,FALSE),$I314)</f>
        <v>3</v>
      </c>
      <c r="L314" s="33"/>
    </row>
    <row r="315" spans="2:12" ht="18.45" hidden="1" outlineLevel="1" collapsed="1">
      <c r="B315" s="59"/>
      <c r="C315" s="64"/>
      <c r="D315" s="64"/>
      <c r="E315" s="64"/>
      <c r="F315" s="64"/>
      <c r="G315" s="64"/>
      <c r="H315" s="60"/>
      <c r="I315" s="64"/>
      <c r="J315" s="82" t="s">
        <v>110</v>
      </c>
      <c r="K315" s="82">
        <f>SUBTOTAL(1,K313:K314)</f>
        <v>4</v>
      </c>
      <c r="L315" s="33"/>
    </row>
    <row r="316" spans="2:12" ht="18.45" hidden="1" outlineLevel="2">
      <c r="B316" s="59">
        <v>274</v>
      </c>
      <c r="C316" s="64">
        <v>16</v>
      </c>
      <c r="D316" s="64">
        <v>16</v>
      </c>
      <c r="E316" s="64">
        <v>16</v>
      </c>
      <c r="F316" s="64">
        <v>3</v>
      </c>
      <c r="G316" s="64">
        <v>3.25</v>
      </c>
      <c r="H316" s="60">
        <v>4</v>
      </c>
      <c r="I316" s="64"/>
      <c r="J316" s="64">
        <v>19</v>
      </c>
      <c r="K316" s="64">
        <f>IF($H316&lt;=5,VLOOKUP($B316,$B$8:$G$327,$H316+1,FALSE),$I316)</f>
        <v>3</v>
      </c>
      <c r="L316" s="33"/>
    </row>
    <row r="317" spans="2:12" ht="18.45" hidden="1" outlineLevel="2">
      <c r="B317" s="59">
        <v>295</v>
      </c>
      <c r="C317" s="64">
        <v>3.5</v>
      </c>
      <c r="D317" s="64">
        <v>20</v>
      </c>
      <c r="E317" s="64">
        <v>8</v>
      </c>
      <c r="F317" s="64">
        <v>12</v>
      </c>
      <c r="G317" s="64">
        <v>4.5</v>
      </c>
      <c r="H317" s="60">
        <v>1</v>
      </c>
      <c r="I317" s="64"/>
      <c r="J317" s="64">
        <v>19</v>
      </c>
      <c r="K317" s="64">
        <f>IF($H317&lt;=5,VLOOKUP($B317,$B$8:$G$327,$H317+1,FALSE),$I317)</f>
        <v>3.5</v>
      </c>
      <c r="L317" s="33"/>
    </row>
    <row r="318" spans="2:12" ht="18.45" hidden="1" outlineLevel="1" collapsed="1">
      <c r="B318" s="59"/>
      <c r="C318" s="64"/>
      <c r="D318" s="64"/>
      <c r="E318" s="64"/>
      <c r="F318" s="64"/>
      <c r="G318" s="64"/>
      <c r="H318" s="60"/>
      <c r="I318" s="64"/>
      <c r="J318" s="82" t="s">
        <v>111</v>
      </c>
      <c r="K318" s="82">
        <f>SUBTOTAL(1,K316:K317)</f>
        <v>3.25</v>
      </c>
      <c r="L318" s="33"/>
    </row>
    <row r="319" spans="2:12" ht="18.45" hidden="1" outlineLevel="2">
      <c r="B319" s="59">
        <v>257</v>
      </c>
      <c r="C319" s="64">
        <v>16</v>
      </c>
      <c r="D319" s="64">
        <v>4.5</v>
      </c>
      <c r="E319" s="64">
        <v>9</v>
      </c>
      <c r="F319" s="64">
        <v>25</v>
      </c>
      <c r="G319" s="64">
        <v>40</v>
      </c>
      <c r="H319" s="60">
        <v>2</v>
      </c>
      <c r="I319" s="64"/>
      <c r="J319" s="64">
        <v>20</v>
      </c>
      <c r="K319" s="64">
        <f>IF($H319&lt;=5,VLOOKUP($B319,$B$8:$G$327,$H319+1,FALSE),$I319)</f>
        <v>4.5</v>
      </c>
      <c r="L319" s="33"/>
    </row>
    <row r="320" spans="2:12" ht="18.45" hidden="1" outlineLevel="2">
      <c r="B320" s="59">
        <v>238</v>
      </c>
      <c r="C320" s="64">
        <v>4.5</v>
      </c>
      <c r="D320" s="64">
        <v>12</v>
      </c>
      <c r="E320" s="64">
        <v>20</v>
      </c>
      <c r="F320" s="64">
        <v>33</v>
      </c>
      <c r="G320" s="64">
        <v>2.75</v>
      </c>
      <c r="H320" s="60">
        <v>5</v>
      </c>
      <c r="I320" s="64"/>
      <c r="J320" s="64">
        <v>20</v>
      </c>
      <c r="K320" s="64">
        <f>IF($H320&lt;=5,VLOOKUP($B320,$B$8:$G$327,$H320+1,FALSE),$I320)</f>
        <v>2.75</v>
      </c>
      <c r="L320" s="33"/>
    </row>
    <row r="321" spans="2:12" ht="18.45" hidden="1" outlineLevel="2">
      <c r="B321" s="59">
        <v>83</v>
      </c>
      <c r="C321" s="64">
        <v>7</v>
      </c>
      <c r="D321" s="64">
        <v>4</v>
      </c>
      <c r="E321" s="64">
        <v>6</v>
      </c>
      <c r="F321" s="64">
        <v>14</v>
      </c>
      <c r="G321" s="64">
        <v>16</v>
      </c>
      <c r="H321" s="60">
        <v>2</v>
      </c>
      <c r="I321" s="64"/>
      <c r="J321" s="64">
        <v>20</v>
      </c>
      <c r="K321" s="64">
        <f>IF($H321&lt;=5,VLOOKUP($B321,$B$8:$G$327,$H321+1,FALSE),$I321)</f>
        <v>4</v>
      </c>
      <c r="L321" s="33"/>
    </row>
    <row r="322" spans="2:12" ht="18.45" hidden="1" outlineLevel="1" collapsed="1">
      <c r="B322" s="59"/>
      <c r="C322" s="64"/>
      <c r="D322" s="64"/>
      <c r="E322" s="64"/>
      <c r="F322" s="64"/>
      <c r="G322" s="64"/>
      <c r="H322" s="60"/>
      <c r="I322" s="64"/>
      <c r="J322" s="82" t="s">
        <v>112</v>
      </c>
      <c r="K322" s="82">
        <f>SUBTOTAL(1,K319:K321)</f>
        <v>3.75</v>
      </c>
      <c r="L322" s="33"/>
    </row>
    <row r="323" spans="2:12" ht="18.45" hidden="1" outlineLevel="2">
      <c r="B323" s="59">
        <v>296</v>
      </c>
      <c r="C323" s="64">
        <v>16</v>
      </c>
      <c r="D323" s="64">
        <v>20</v>
      </c>
      <c r="E323" s="64">
        <v>16</v>
      </c>
      <c r="F323" s="64">
        <v>9</v>
      </c>
      <c r="G323" s="64">
        <v>10</v>
      </c>
      <c r="H323" s="60">
        <v>9</v>
      </c>
      <c r="I323" s="64">
        <v>3.5</v>
      </c>
      <c r="J323" s="64">
        <v>23</v>
      </c>
      <c r="K323" s="64">
        <f>IF($H323&lt;=5,VLOOKUP($B323,$B$8:$G$327,$H323+1,FALSE),$I323)</f>
        <v>3.5</v>
      </c>
      <c r="L323" s="33"/>
    </row>
    <row r="324" spans="2:12" ht="18.45" hidden="1" outlineLevel="2">
      <c r="B324" s="59">
        <v>271</v>
      </c>
      <c r="C324" s="64">
        <v>8</v>
      </c>
      <c r="D324" s="64">
        <v>25</v>
      </c>
      <c r="E324" s="64">
        <v>33</v>
      </c>
      <c r="F324" s="64">
        <v>12</v>
      </c>
      <c r="G324" s="64">
        <v>9</v>
      </c>
      <c r="H324" s="60">
        <v>8</v>
      </c>
      <c r="I324" s="64">
        <v>4</v>
      </c>
      <c r="J324" s="64">
        <v>23</v>
      </c>
      <c r="K324" s="64">
        <f>IF($H324&lt;=5,VLOOKUP($B324,$B$8:$G$327,$H324+1,FALSE),$I324)</f>
        <v>4</v>
      </c>
      <c r="L324" s="33"/>
    </row>
    <row r="325" spans="2:12" ht="18.45" hidden="1" outlineLevel="1" collapsed="1">
      <c r="B325" s="59"/>
      <c r="C325" s="64"/>
      <c r="D325" s="64"/>
      <c r="E325" s="64"/>
      <c r="F325" s="64"/>
      <c r="G325" s="64"/>
      <c r="H325" s="60"/>
      <c r="I325" s="64"/>
      <c r="J325" s="82" t="s">
        <v>113</v>
      </c>
      <c r="K325" s="82">
        <f>SUBTOTAL(1,K323:K324)</f>
        <v>3.75</v>
      </c>
      <c r="L325" s="33"/>
    </row>
    <row r="326" spans="2:12" ht="18.45" hidden="1" outlineLevel="2">
      <c r="B326" s="59">
        <v>237</v>
      </c>
      <c r="C326" s="64">
        <v>6</v>
      </c>
      <c r="D326" s="64">
        <v>14</v>
      </c>
      <c r="E326" s="64">
        <v>33</v>
      </c>
      <c r="F326" s="64">
        <v>33</v>
      </c>
      <c r="G326" s="64">
        <v>7</v>
      </c>
      <c r="H326" s="60">
        <v>1</v>
      </c>
      <c r="I326" s="64"/>
      <c r="J326" s="64">
        <v>28</v>
      </c>
      <c r="K326" s="64">
        <f>IF($H326&lt;=5,VLOOKUP($B326,$B$8:$G$327,$H326+1,FALSE),$I326)</f>
        <v>6</v>
      </c>
      <c r="L326" s="33"/>
    </row>
    <row r="327" spans="2:12" ht="18.45" hidden="1" outlineLevel="2">
      <c r="B327" s="59">
        <v>234</v>
      </c>
      <c r="C327" s="64">
        <v>10</v>
      </c>
      <c r="D327" s="64">
        <v>14</v>
      </c>
      <c r="E327" s="64">
        <v>33</v>
      </c>
      <c r="F327" s="64">
        <v>8</v>
      </c>
      <c r="G327" s="64">
        <v>6.5</v>
      </c>
      <c r="H327" s="60">
        <v>5</v>
      </c>
      <c r="I327" s="64"/>
      <c r="J327" s="64">
        <v>28</v>
      </c>
      <c r="K327" s="64">
        <f>IF($H327&lt;=5,VLOOKUP($B327,$B$8:$G$327,$H327+1,FALSE),$I327)</f>
        <v>6.5</v>
      </c>
      <c r="L327" s="33"/>
    </row>
    <row r="328" spans="2:12" ht="18.45" hidden="1" outlineLevel="1" collapsed="1">
      <c r="B328" s="59"/>
      <c r="C328" s="64"/>
      <c r="D328" s="64"/>
      <c r="E328" s="64"/>
      <c r="F328" s="64"/>
      <c r="G328" s="64"/>
      <c r="H328" s="60"/>
      <c r="I328" s="64"/>
      <c r="J328" s="82" t="s">
        <v>114</v>
      </c>
      <c r="K328" s="82">
        <f>SUBTOTAL(1,K326:K327)</f>
        <v>6.25</v>
      </c>
      <c r="L328" s="33"/>
    </row>
    <row r="329" spans="2:12" ht="18.45" collapsed="1">
      <c r="B329" s="59"/>
      <c r="C329" s="64"/>
      <c r="D329" s="64"/>
      <c r="E329" s="64"/>
      <c r="F329" s="64"/>
      <c r="G329" s="64"/>
      <c r="H329" s="60"/>
      <c r="I329" s="64"/>
      <c r="J329" s="64" t="s">
        <v>94</v>
      </c>
      <c r="K329" s="64">
        <f>SUBTOTAL(1,K9:K327)</f>
        <v>2.1914757557257563</v>
      </c>
      <c r="L329" s="33"/>
    </row>
    <row r="333" spans="2:12" ht="23.15">
      <c r="B333" s="255" t="s">
        <v>115</v>
      </c>
      <c r="C333" s="255"/>
    </row>
    <row r="335" spans="2:12" ht="42" customHeight="1">
      <c r="B335" s="84" t="s">
        <v>80</v>
      </c>
      <c r="C335" s="84" t="s">
        <v>116</v>
      </c>
      <c r="D335" s="286" t="s">
        <v>178</v>
      </c>
      <c r="E335" s="286"/>
    </row>
    <row r="336" spans="2:12" ht="18.45">
      <c r="B336" s="83">
        <v>3</v>
      </c>
      <c r="C336" s="64">
        <v>0.97777777777777786</v>
      </c>
      <c r="D336" s="21"/>
    </row>
    <row r="337" spans="2:4" ht="18.45">
      <c r="B337" s="83">
        <v>4</v>
      </c>
      <c r="C337" s="64">
        <v>0.89580419580419579</v>
      </c>
      <c r="D337" s="21"/>
    </row>
    <row r="338" spans="2:4" ht="18.45">
      <c r="B338" s="83">
        <v>5</v>
      </c>
      <c r="C338" s="64">
        <v>0.92828133405056468</v>
      </c>
      <c r="D338" s="21"/>
    </row>
    <row r="339" spans="2:4" ht="18.45">
      <c r="B339" s="83">
        <v>6</v>
      </c>
      <c r="C339" s="64">
        <v>1.6180388541499655</v>
      </c>
      <c r="D339" s="21"/>
    </row>
    <row r="340" spans="2:4" ht="18.45">
      <c r="B340" s="83">
        <v>7</v>
      </c>
      <c r="C340" s="64">
        <v>1.6205555555555555</v>
      </c>
      <c r="D340" s="21"/>
    </row>
    <row r="341" spans="2:4" ht="18.45">
      <c r="B341" s="83">
        <v>8</v>
      </c>
      <c r="C341" s="64">
        <v>1.8172799422799422</v>
      </c>
      <c r="D341" s="21"/>
    </row>
    <row r="342" spans="2:4" ht="18.45">
      <c r="B342" s="83">
        <v>9</v>
      </c>
      <c r="C342" s="64">
        <v>2.3572649572649573</v>
      </c>
      <c r="D342" s="21"/>
    </row>
    <row r="343" spans="2:4" ht="18.45">
      <c r="B343" s="83">
        <v>10</v>
      </c>
      <c r="C343" s="64">
        <v>2.3744270435446904</v>
      </c>
      <c r="D343" s="21"/>
    </row>
    <row r="344" spans="2:4" ht="18.45">
      <c r="B344" s="83">
        <v>11</v>
      </c>
      <c r="C344" s="64">
        <v>2.4760101010101012</v>
      </c>
      <c r="D344" s="21"/>
    </row>
    <row r="345" spans="2:4" ht="18.45">
      <c r="B345" s="83">
        <v>12</v>
      </c>
      <c r="C345" s="64">
        <v>2.598913043478261</v>
      </c>
      <c r="D345" s="21"/>
    </row>
    <row r="346" spans="2:4" ht="18.45">
      <c r="B346" s="83">
        <v>13</v>
      </c>
      <c r="C346" s="64">
        <v>2.3171547202797198</v>
      </c>
      <c r="D346" s="21"/>
    </row>
    <row r="347" spans="2:4" ht="18.45">
      <c r="B347" s="83">
        <v>14</v>
      </c>
      <c r="C347" s="64">
        <v>2.8917748917748916</v>
      </c>
      <c r="D347" s="21"/>
    </row>
    <row r="348" spans="2:4" ht="18.45">
      <c r="B348" s="83">
        <v>15</v>
      </c>
      <c r="C348" s="64">
        <v>2.8125</v>
      </c>
      <c r="D348" s="21"/>
    </row>
    <row r="349" spans="2:4" ht="18.45">
      <c r="B349" s="83">
        <v>16</v>
      </c>
      <c r="C349" s="64">
        <v>2.3197916666666667</v>
      </c>
      <c r="D349" s="21"/>
    </row>
    <row r="350" spans="2:4" ht="18.45">
      <c r="B350" s="83">
        <v>17</v>
      </c>
      <c r="C350" s="64">
        <v>1.211111111111111</v>
      </c>
      <c r="D350" s="21"/>
    </row>
    <row r="351" spans="2:4" ht="18.45">
      <c r="B351" s="83">
        <v>18</v>
      </c>
      <c r="C351" s="64">
        <v>4</v>
      </c>
      <c r="D351" s="21"/>
    </row>
    <row r="352" spans="2:4" ht="18.45">
      <c r="B352" s="83">
        <v>19</v>
      </c>
      <c r="C352" s="64">
        <v>3.25</v>
      </c>
      <c r="D352" s="21"/>
    </row>
    <row r="353" spans="2:11" ht="18.45">
      <c r="B353" s="83">
        <v>20</v>
      </c>
      <c r="C353" s="64">
        <v>3.75</v>
      </c>
      <c r="D353" s="21"/>
    </row>
    <row r="354" spans="2:11" ht="18.45">
      <c r="B354" s="83">
        <v>23</v>
      </c>
      <c r="C354" s="64">
        <v>3.75</v>
      </c>
      <c r="D354" s="21"/>
    </row>
    <row r="355" spans="2:11" ht="18.45">
      <c r="B355" s="83">
        <v>28</v>
      </c>
      <c r="C355" s="64">
        <v>6.25</v>
      </c>
      <c r="D355" s="21"/>
    </row>
    <row r="360" spans="2:11" ht="29.6">
      <c r="B360" s="87" t="s">
        <v>118</v>
      </c>
    </row>
    <row r="361" spans="2:11" ht="26.15">
      <c r="B361" s="87" t="s">
        <v>117</v>
      </c>
    </row>
    <row r="363" spans="2:11" ht="52" customHeight="1"/>
    <row r="364" spans="2:11" ht="24" customHeight="1">
      <c r="B364" s="280" t="s">
        <v>93</v>
      </c>
      <c r="C364" s="280"/>
      <c r="D364" s="281" t="s">
        <v>119</v>
      </c>
      <c r="E364" s="281"/>
      <c r="F364" s="281"/>
      <c r="G364" s="281"/>
      <c r="H364" s="281"/>
      <c r="I364" s="281"/>
      <c r="J364" s="281"/>
      <c r="K364" s="281"/>
    </row>
    <row r="365" spans="2:11" ht="15" customHeight="1">
      <c r="D365" s="281"/>
      <c r="E365" s="281"/>
      <c r="F365" s="281"/>
      <c r="G365" s="281"/>
      <c r="H365" s="281"/>
      <c r="I365" s="281"/>
      <c r="J365" s="281"/>
      <c r="K365" s="281"/>
    </row>
    <row r="366" spans="2:11" ht="15" customHeight="1">
      <c r="D366" s="281"/>
      <c r="E366" s="281"/>
      <c r="F366" s="281"/>
      <c r="G366" s="281"/>
      <c r="H366" s="281"/>
      <c r="I366" s="281"/>
      <c r="J366" s="281"/>
      <c r="K366" s="281"/>
    </row>
    <row r="367" spans="2:11" ht="15" customHeight="1">
      <c r="D367" s="281"/>
      <c r="E367" s="281"/>
      <c r="F367" s="281"/>
      <c r="G367" s="281"/>
      <c r="H367" s="281"/>
      <c r="I367" s="281"/>
      <c r="J367" s="281"/>
      <c r="K367" s="281"/>
    </row>
    <row r="368" spans="2:11">
      <c r="D368" s="281"/>
      <c r="E368" s="281"/>
      <c r="F368" s="281"/>
      <c r="G368" s="281"/>
      <c r="H368" s="281"/>
      <c r="I368" s="281"/>
      <c r="J368" s="281"/>
      <c r="K368" s="281"/>
    </row>
    <row r="369" spans="4:11">
      <c r="D369" s="281"/>
      <c r="E369" s="281"/>
      <c r="F369" s="281"/>
      <c r="G369" s="281"/>
      <c r="H369" s="281"/>
      <c r="I369" s="281"/>
      <c r="J369" s="281"/>
      <c r="K369" s="281"/>
    </row>
    <row r="370" spans="4:11">
      <c r="D370" s="281"/>
      <c r="E370" s="281"/>
      <c r="F370" s="281"/>
      <c r="G370" s="281"/>
      <c r="H370" s="281"/>
      <c r="I370" s="281"/>
      <c r="J370" s="281"/>
      <c r="K370" s="281"/>
    </row>
    <row r="371" spans="4:11">
      <c r="D371" s="281"/>
      <c r="E371" s="281"/>
      <c r="F371" s="281"/>
      <c r="G371" s="281"/>
      <c r="H371" s="281"/>
      <c r="I371" s="281"/>
      <c r="J371" s="281"/>
      <c r="K371" s="281"/>
    </row>
    <row r="372" spans="4:11">
      <c r="D372" s="281"/>
      <c r="E372" s="281"/>
      <c r="F372" s="281"/>
      <c r="G372" s="281"/>
      <c r="H372" s="281"/>
      <c r="I372" s="281"/>
      <c r="J372" s="281"/>
      <c r="K372" s="281"/>
    </row>
    <row r="373" spans="4:11">
      <c r="D373" s="281"/>
      <c r="E373" s="281"/>
      <c r="F373" s="281"/>
      <c r="G373" s="281"/>
      <c r="H373" s="281"/>
      <c r="I373" s="281"/>
      <c r="J373" s="281"/>
      <c r="K373" s="281"/>
    </row>
  </sheetData>
  <mergeCells count="7">
    <mergeCell ref="B364:C364"/>
    <mergeCell ref="D364:K373"/>
    <mergeCell ref="B1:C1"/>
    <mergeCell ref="B2:C2"/>
    <mergeCell ref="D1:K2"/>
    <mergeCell ref="B333:C333"/>
    <mergeCell ref="D335:E335"/>
  </mergeCells>
  <pageMargins left="0.7" right="0.7" top="0.75" bottom="0.75" header="0.3" footer="0.3"/>
  <drawing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showGridLines="0" zoomScale="80" zoomScaleNormal="80" zoomScalePageLayoutView="80" workbookViewId="0">
      <selection activeCell="P7" sqref="P7:W16"/>
    </sheetView>
  </sheetViews>
  <sheetFormatPr defaultColWidth="8.84375" defaultRowHeight="14.6"/>
  <cols>
    <col min="2" max="2" width="16.69140625" customWidth="1"/>
    <col min="3" max="3" width="14.3828125" customWidth="1"/>
    <col min="15" max="15" width="8" customWidth="1"/>
  </cols>
  <sheetData>
    <row r="1" spans="1:23" s="23" customFormat="1" ht="44.15" customHeight="1">
      <c r="A1" s="16"/>
      <c r="B1" s="241" t="s">
        <v>55</v>
      </c>
      <c r="C1" s="242"/>
      <c r="D1" s="269" t="s">
        <v>68</v>
      </c>
      <c r="E1" s="270"/>
      <c r="F1" s="270"/>
      <c r="G1" s="270"/>
      <c r="H1" s="270"/>
      <c r="I1" s="270"/>
      <c r="J1" s="270"/>
      <c r="K1" s="270"/>
      <c r="L1" s="270"/>
      <c r="M1" s="270"/>
      <c r="N1" s="270"/>
      <c r="O1" s="270"/>
    </row>
    <row r="2" spans="1:23" s="15" customFormat="1" ht="21" customHeight="1">
      <c r="A2" s="18"/>
      <c r="B2" s="271" t="s">
        <v>56</v>
      </c>
      <c r="C2" s="272"/>
      <c r="D2" s="269"/>
      <c r="E2" s="270"/>
      <c r="F2" s="270"/>
      <c r="G2" s="270"/>
      <c r="H2" s="270"/>
      <c r="I2" s="270"/>
      <c r="J2" s="270"/>
      <c r="K2" s="270"/>
      <c r="L2" s="270"/>
      <c r="M2" s="270"/>
      <c r="N2" s="270"/>
      <c r="O2" s="270"/>
    </row>
    <row r="3" spans="1:23" s="19" customFormat="1" ht="3" customHeight="1" thickBot="1">
      <c r="A3" s="17"/>
      <c r="B3" s="85"/>
      <c r="C3" s="86"/>
      <c r="D3" s="85"/>
    </row>
    <row r="4" spans="1:23" ht="25" customHeight="1"/>
    <row r="5" spans="1:23" ht="25" customHeight="1">
      <c r="B5" s="154" t="s">
        <v>83</v>
      </c>
      <c r="E5" s="288" t="s">
        <v>84</v>
      </c>
      <c r="F5" s="288"/>
      <c r="P5" s="261" t="s">
        <v>93</v>
      </c>
      <c r="Q5" s="261"/>
    </row>
    <row r="6" spans="1:23" ht="16" customHeight="1">
      <c r="E6" s="151"/>
    </row>
    <row r="7" spans="1:23" ht="50.15" customHeight="1" thickBot="1">
      <c r="B7" s="96" t="s">
        <v>144</v>
      </c>
      <c r="C7" s="96" t="s">
        <v>140</v>
      </c>
      <c r="E7" s="152" t="s">
        <v>179</v>
      </c>
      <c r="P7" s="287" t="s">
        <v>162</v>
      </c>
      <c r="Q7" s="287"/>
      <c r="R7" s="287"/>
      <c r="S7" s="287"/>
      <c r="T7" s="287"/>
      <c r="U7" s="287"/>
      <c r="V7" s="287"/>
      <c r="W7" s="287"/>
    </row>
    <row r="8" spans="1:23" ht="15" customHeight="1">
      <c r="B8" s="176">
        <v>1</v>
      </c>
      <c r="C8" s="177">
        <f>COUNTIF(Table321[[#All],[Favourite place]],"="&amp;'S5'!B8)</f>
        <v>119</v>
      </c>
      <c r="P8" s="287"/>
      <c r="Q8" s="287"/>
      <c r="R8" s="287"/>
      <c r="S8" s="287"/>
      <c r="T8" s="287"/>
      <c r="U8" s="287"/>
      <c r="V8" s="287"/>
      <c r="W8" s="287"/>
    </row>
    <row r="9" spans="1:23" ht="15" customHeight="1">
      <c r="B9" s="178">
        <v>2</v>
      </c>
      <c r="C9" s="179">
        <f>COUNTIF(Table321[[#All],[Favourite place]],"="&amp;'S5'!B9)</f>
        <v>60</v>
      </c>
      <c r="P9" s="287"/>
      <c r="Q9" s="287"/>
      <c r="R9" s="287"/>
      <c r="S9" s="287"/>
      <c r="T9" s="287"/>
      <c r="U9" s="287"/>
      <c r="V9" s="287"/>
      <c r="W9" s="287"/>
    </row>
    <row r="10" spans="1:23" ht="15" customHeight="1">
      <c r="B10" s="178">
        <v>3</v>
      </c>
      <c r="C10" s="179">
        <f>COUNTIF(Table321[[#All],[Favourite place]],"="&amp;'S5'!B10)</f>
        <v>53</v>
      </c>
      <c r="P10" s="287"/>
      <c r="Q10" s="287"/>
      <c r="R10" s="287"/>
      <c r="S10" s="287"/>
      <c r="T10" s="287"/>
      <c r="U10" s="287"/>
      <c r="V10" s="287"/>
      <c r="W10" s="287"/>
    </row>
    <row r="11" spans="1:23" ht="15" customHeight="1">
      <c r="B11" s="178">
        <v>4</v>
      </c>
      <c r="C11" s="179">
        <f>COUNTIF(Table321[[#All],[Favourite place]],"="&amp;'S5'!B11)</f>
        <v>27</v>
      </c>
      <c r="P11" s="287"/>
      <c r="Q11" s="287"/>
      <c r="R11" s="287"/>
      <c r="S11" s="287"/>
      <c r="T11" s="287"/>
      <c r="U11" s="287"/>
      <c r="V11" s="287"/>
      <c r="W11" s="287"/>
    </row>
    <row r="12" spans="1:23" ht="15" customHeight="1">
      <c r="B12" s="178">
        <v>5</v>
      </c>
      <c r="C12" s="179">
        <f>COUNTIF(Table321[[#All],[Favourite place]],"="&amp;'S5'!B12)</f>
        <v>18</v>
      </c>
      <c r="P12" s="287"/>
      <c r="Q12" s="287"/>
      <c r="R12" s="287"/>
      <c r="S12" s="287"/>
      <c r="T12" s="287"/>
      <c r="U12" s="287"/>
      <c r="V12" s="287"/>
      <c r="W12" s="287"/>
    </row>
    <row r="13" spans="1:23" ht="15" customHeight="1">
      <c r="B13" s="178">
        <v>6</v>
      </c>
      <c r="C13" s="179">
        <f>COUNTIF(Table321[[#All],[Favourite place]],"="&amp;'S5'!B13)</f>
        <v>10</v>
      </c>
      <c r="P13" s="287"/>
      <c r="Q13" s="287"/>
      <c r="R13" s="287"/>
      <c r="S13" s="287"/>
      <c r="T13" s="287"/>
      <c r="U13" s="287"/>
      <c r="V13" s="287"/>
      <c r="W13" s="287"/>
    </row>
    <row r="14" spans="1:23" ht="15" customHeight="1">
      <c r="B14" s="178">
        <v>7</v>
      </c>
      <c r="C14" s="179">
        <f>COUNTIF(Table321[[#All],[Favourite place]],"="&amp;'S5'!B14)</f>
        <v>5</v>
      </c>
      <c r="P14" s="287"/>
      <c r="Q14" s="287"/>
      <c r="R14" s="287"/>
      <c r="S14" s="287"/>
      <c r="T14" s="287"/>
      <c r="U14" s="287"/>
      <c r="V14" s="287"/>
      <c r="W14" s="287"/>
    </row>
    <row r="15" spans="1:23" ht="15" customHeight="1">
      <c r="B15" s="178">
        <v>8</v>
      </c>
      <c r="C15" s="179">
        <f>COUNTIF(Table321[[#All],[Favourite place]],"="&amp;'S5'!B15)</f>
        <v>4</v>
      </c>
      <c r="P15" s="287"/>
      <c r="Q15" s="287"/>
      <c r="R15" s="287"/>
      <c r="S15" s="287"/>
      <c r="T15" s="287"/>
      <c r="U15" s="287"/>
      <c r="V15" s="287"/>
      <c r="W15" s="287"/>
    </row>
    <row r="16" spans="1:23" ht="18.45">
      <c r="B16" s="178">
        <v>9</v>
      </c>
      <c r="C16" s="179">
        <f>COUNTIF(Table321[[#All],[Favourite place]],"="&amp;'S5'!B16)</f>
        <v>1</v>
      </c>
      <c r="P16" s="287"/>
      <c r="Q16" s="287"/>
      <c r="R16" s="287"/>
      <c r="S16" s="287"/>
      <c r="T16" s="287"/>
      <c r="U16" s="287"/>
      <c r="V16" s="287"/>
      <c r="W16" s="287"/>
    </row>
    <row r="17" spans="2:5" ht="18.45">
      <c r="B17" s="178">
        <v>10</v>
      </c>
      <c r="C17" s="179">
        <f>COUNTIF(Table321[[#All],[Favourite place]],"="&amp;'S5'!B17)</f>
        <v>2</v>
      </c>
    </row>
    <row r="18" spans="2:5" ht="18.45">
      <c r="B18" s="178">
        <v>11</v>
      </c>
      <c r="C18" s="179">
        <f>COUNTIF(Table321[[#All],[Favourite place]],"="&amp;'S5'!B18)</f>
        <v>1</v>
      </c>
    </row>
    <row r="19" spans="2:5" ht="18.45">
      <c r="B19" s="178">
        <v>12</v>
      </c>
      <c r="C19" s="179">
        <f>COUNTIF(Table321[[#All],[Favourite place]],"="&amp;'S5'!B19)</f>
        <v>0</v>
      </c>
    </row>
    <row r="20" spans="2:5" ht="18.45">
      <c r="B20" s="178">
        <v>13</v>
      </c>
      <c r="C20" s="179">
        <f>COUNTIF(Table321[[#All],[Favourite place]],"="&amp;'S5'!B20)</f>
        <v>0</v>
      </c>
    </row>
    <row r="21" spans="2:5" ht="18.45">
      <c r="B21" s="178">
        <v>14</v>
      </c>
      <c r="C21" s="179">
        <f>COUNTIF(Table321[[#All],[Favourite place]],"="&amp;'S5'!B21)</f>
        <v>0</v>
      </c>
    </row>
    <row r="22" spans="2:5" ht="18.899999999999999" thickBot="1">
      <c r="B22" s="180">
        <v>15</v>
      </c>
      <c r="C22" s="181">
        <f>COUNTIF(Table321[[#All],[Favourite place]],"="&amp;'S5'!B22)</f>
        <v>0</v>
      </c>
    </row>
    <row r="23" spans="2:5" ht="26.15" customHeight="1"/>
    <row r="24" spans="2:5" ht="50.15" customHeight="1" thickBot="1">
      <c r="B24" s="182" t="s">
        <v>144</v>
      </c>
      <c r="C24" s="182" t="s">
        <v>140</v>
      </c>
    </row>
    <row r="25" spans="2:5" ht="18.899999999999999" thickTop="1">
      <c r="B25" s="135">
        <v>1</v>
      </c>
      <c r="C25" s="135">
        <f>COUNTIF(Table321[[#All],[Favourite place]],"="&amp;'S5'!B25)</f>
        <v>119</v>
      </c>
    </row>
    <row r="26" spans="2:5" ht="18.45">
      <c r="B26" s="137">
        <v>2</v>
      </c>
      <c r="C26" s="136">
        <f>COUNTIF(Table321[[#All],[Favourite place]],"="&amp;'S5'!B26)</f>
        <v>60</v>
      </c>
    </row>
    <row r="27" spans="2:5" ht="18.45">
      <c r="B27" s="135">
        <v>3</v>
      </c>
      <c r="C27" s="135">
        <f>COUNTIF(Table321[[#All],[Favourite place]],"="&amp;'S5'!B27)</f>
        <v>53</v>
      </c>
      <c r="E27" s="155" t="s">
        <v>180</v>
      </c>
    </row>
    <row r="28" spans="2:5" ht="18.45">
      <c r="B28" s="25" t="s">
        <v>143</v>
      </c>
      <c r="C28" s="25">
        <f>COUNTIF(Table321[Favourite place],"&gt;"&amp;"3")</f>
        <v>68</v>
      </c>
    </row>
    <row r="29" spans="2:5" ht="18.45">
      <c r="B29" s="25" t="s">
        <v>142</v>
      </c>
      <c r="C29" s="25">
        <f>SUM(C25:C28)</f>
        <v>300</v>
      </c>
    </row>
  </sheetData>
  <mergeCells count="6">
    <mergeCell ref="P7:W16"/>
    <mergeCell ref="B1:C1"/>
    <mergeCell ref="B2:C2"/>
    <mergeCell ref="D1:O2"/>
    <mergeCell ref="E5:F5"/>
    <mergeCell ref="P5:Q5"/>
  </mergeCells>
  <pageMargins left="0.7" right="0.7" top="0.75" bottom="0.75" header="0.3" footer="0.3"/>
  <drawing r:id="rId1"/>
  <tableParts count="2">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68"/>
  <sheetViews>
    <sheetView showGridLines="0" topLeftCell="A4" zoomScaleNormal="100" zoomScalePageLayoutView="59" workbookViewId="0">
      <selection activeCell="J35" sqref="J35:AJ47"/>
    </sheetView>
  </sheetViews>
  <sheetFormatPr defaultColWidth="11.3828125" defaultRowHeight="14.6"/>
  <cols>
    <col min="1" max="1" width="8.69140625" customWidth="1"/>
    <col min="2" max="2" width="5.69140625" customWidth="1"/>
    <col min="3" max="3" width="3" style="114" bestFit="1" customWidth="1"/>
    <col min="4" max="4" width="2" style="114" bestFit="1" customWidth="1"/>
    <col min="5" max="5" width="3.3828125" style="114" customWidth="1"/>
    <col min="6" max="6" width="2" style="114" bestFit="1" customWidth="1"/>
    <col min="7" max="7" width="3" style="114" bestFit="1" customWidth="1"/>
    <col min="8" max="8" width="10.3046875" style="114" bestFit="1" customWidth="1"/>
    <col min="9" max="9" width="2" style="114" bestFit="1" customWidth="1"/>
    <col min="10" max="10" width="3" style="114" bestFit="1" customWidth="1"/>
    <col min="11" max="11" width="2" style="114" customWidth="1"/>
    <col min="12" max="12" width="3.3828125" style="114" customWidth="1"/>
    <col min="13" max="13" width="2" style="114" customWidth="1"/>
    <col min="14" max="14" width="3" style="114" bestFit="1" customWidth="1"/>
    <col min="15" max="15" width="10.3046875" style="114" bestFit="1" customWidth="1"/>
    <col min="16" max="16" width="2" style="114" bestFit="1" customWidth="1"/>
    <col min="17" max="17" width="3" style="114" customWidth="1"/>
    <col min="18" max="18" width="2" style="114" bestFit="1" customWidth="1"/>
    <col min="19" max="19" width="3.3828125" style="114" customWidth="1"/>
    <col min="20" max="20" width="2" style="114" bestFit="1" customWidth="1"/>
    <col min="21" max="21" width="3" style="114" customWidth="1"/>
    <col min="22" max="22" width="10.3046875" style="114" bestFit="1" customWidth="1"/>
    <col min="23" max="23" width="2" style="114" bestFit="1" customWidth="1"/>
    <col min="24" max="24" width="3" style="114" customWidth="1"/>
    <col min="25" max="25" width="2" style="114" bestFit="1" customWidth="1"/>
    <col min="26" max="26" width="3.3828125" style="114" customWidth="1"/>
    <col min="27" max="27" width="2" style="114" bestFit="1" customWidth="1"/>
    <col min="28" max="28" width="3" style="114" customWidth="1"/>
    <col min="29" max="29" width="10.3046875" style="114" bestFit="1" customWidth="1"/>
    <col min="30" max="30" width="2" style="114" bestFit="1" customWidth="1"/>
    <col min="31" max="31" width="3" style="114" bestFit="1" customWidth="1"/>
    <col min="32" max="32" width="2" style="114" bestFit="1" customWidth="1"/>
    <col min="33" max="33" width="3.3828125" style="114" customWidth="1"/>
    <col min="34" max="34" width="2" style="114" bestFit="1" customWidth="1"/>
    <col min="35" max="35" width="3" style="114" customWidth="1"/>
    <col min="36" max="36" width="10.3046875" style="114" bestFit="1" customWidth="1"/>
  </cols>
  <sheetData>
    <row r="1" spans="1:48" s="15" customFormat="1" ht="44.15" customHeight="1">
      <c r="A1" s="16"/>
      <c r="B1" s="241" t="s">
        <v>55</v>
      </c>
      <c r="C1" s="301"/>
      <c r="D1" s="301"/>
      <c r="E1" s="301"/>
      <c r="F1" s="301"/>
      <c r="G1" s="301"/>
      <c r="H1" s="302"/>
      <c r="I1" s="303" t="s">
        <v>70</v>
      </c>
      <c r="J1" s="304"/>
      <c r="K1" s="304"/>
      <c r="L1" s="304"/>
      <c r="M1" s="304"/>
      <c r="N1" s="304"/>
      <c r="O1" s="304"/>
      <c r="P1" s="304"/>
      <c r="Q1" s="304"/>
      <c r="R1" s="304"/>
      <c r="S1" s="304"/>
      <c r="T1" s="304"/>
      <c r="U1" s="304"/>
      <c r="V1" s="304"/>
      <c r="W1" s="304"/>
      <c r="X1" s="304"/>
      <c r="Y1" s="304"/>
      <c r="Z1" s="304"/>
      <c r="AA1" s="304"/>
      <c r="AB1" s="304"/>
      <c r="AC1" s="304"/>
      <c r="AD1" s="304"/>
      <c r="AE1" s="304"/>
      <c r="AF1" s="304"/>
      <c r="AG1" s="304"/>
      <c r="AH1" s="304"/>
      <c r="AI1" s="304"/>
      <c r="AJ1" s="304"/>
    </row>
    <row r="2" spans="1:48" s="15" customFormat="1" ht="20.149999999999999" customHeight="1">
      <c r="A2" s="18"/>
      <c r="B2" s="271" t="s">
        <v>56</v>
      </c>
      <c r="C2" s="271"/>
      <c r="D2" s="271"/>
      <c r="E2" s="271"/>
      <c r="F2" s="271"/>
      <c r="G2" s="271"/>
      <c r="H2" s="272"/>
      <c r="I2" s="303"/>
      <c r="J2" s="304"/>
      <c r="K2" s="304"/>
      <c r="L2" s="304"/>
      <c r="M2" s="304"/>
      <c r="N2" s="304"/>
      <c r="O2" s="304"/>
      <c r="P2" s="304"/>
      <c r="Q2" s="304"/>
      <c r="R2" s="304"/>
      <c r="S2" s="304"/>
      <c r="T2" s="304"/>
      <c r="U2" s="304"/>
      <c r="V2" s="304"/>
      <c r="W2" s="304"/>
      <c r="X2" s="304"/>
      <c r="Y2" s="304"/>
      <c r="Z2" s="304"/>
      <c r="AA2" s="304"/>
      <c r="AB2" s="304"/>
      <c r="AC2" s="304"/>
      <c r="AD2" s="304"/>
      <c r="AE2" s="304"/>
      <c r="AF2" s="304"/>
      <c r="AG2" s="304"/>
      <c r="AH2" s="304"/>
      <c r="AI2" s="304"/>
      <c r="AJ2" s="304"/>
    </row>
    <row r="3" spans="1:48" s="19" customFormat="1" ht="5.15" customHeight="1" thickBot="1">
      <c r="A3" s="17"/>
      <c r="C3" s="124"/>
      <c r="D3" s="124"/>
      <c r="E3" s="124"/>
      <c r="F3" s="124"/>
      <c r="G3" s="124"/>
      <c r="H3" s="140"/>
      <c r="I3" s="305"/>
      <c r="J3" s="306"/>
      <c r="K3" s="306"/>
      <c r="L3" s="306"/>
      <c r="M3" s="306"/>
      <c r="N3" s="306"/>
      <c r="O3" s="306"/>
      <c r="P3" s="306"/>
      <c r="Q3" s="306"/>
      <c r="R3" s="306"/>
      <c r="S3" s="306"/>
      <c r="T3" s="306"/>
      <c r="U3" s="306"/>
      <c r="V3" s="306"/>
      <c r="W3" s="306"/>
      <c r="X3" s="306"/>
      <c r="Y3" s="306"/>
      <c r="Z3" s="306"/>
      <c r="AA3" s="306"/>
      <c r="AB3" s="306"/>
      <c r="AC3" s="306"/>
      <c r="AD3" s="306"/>
      <c r="AE3" s="306"/>
      <c r="AF3" s="306"/>
      <c r="AG3" s="306"/>
      <c r="AH3" s="306"/>
      <c r="AI3" s="306"/>
      <c r="AJ3" s="306"/>
    </row>
    <row r="6" spans="1:48" ht="23.15">
      <c r="C6" s="289" t="s">
        <v>83</v>
      </c>
      <c r="D6" s="289"/>
      <c r="E6" s="289"/>
      <c r="AL6" s="297" t="s">
        <v>84</v>
      </c>
      <c r="AM6" s="297"/>
    </row>
    <row r="7" spans="1:48" ht="13" customHeight="1" thickBot="1"/>
    <row r="8" spans="1:48" ht="15.9">
      <c r="C8" s="290" t="s">
        <v>200</v>
      </c>
      <c r="D8" s="291"/>
      <c r="E8" s="291"/>
      <c r="F8" s="291"/>
      <c r="G8" s="291"/>
      <c r="H8" s="307" t="s">
        <v>140</v>
      </c>
      <c r="I8" s="123"/>
      <c r="J8" s="290" t="s">
        <v>201</v>
      </c>
      <c r="K8" s="291"/>
      <c r="L8" s="291"/>
      <c r="M8" s="291"/>
      <c r="N8" s="291"/>
      <c r="O8" s="307" t="s">
        <v>140</v>
      </c>
      <c r="P8" s="123"/>
      <c r="Q8" s="290" t="s">
        <v>202</v>
      </c>
      <c r="R8" s="291"/>
      <c r="S8" s="291"/>
      <c r="T8" s="291"/>
      <c r="U8" s="291"/>
      <c r="V8" s="307" t="s">
        <v>140</v>
      </c>
      <c r="W8" s="123"/>
      <c r="X8" s="290" t="s">
        <v>203</v>
      </c>
      <c r="Y8" s="291"/>
      <c r="Z8" s="291"/>
      <c r="AA8" s="291"/>
      <c r="AB8" s="291"/>
      <c r="AC8" s="307" t="s">
        <v>140</v>
      </c>
      <c r="AD8" s="123"/>
      <c r="AE8" s="290" t="s">
        <v>204</v>
      </c>
      <c r="AF8" s="291"/>
      <c r="AG8" s="291"/>
      <c r="AH8" s="291"/>
      <c r="AI8" s="291"/>
      <c r="AJ8" s="307" t="s">
        <v>140</v>
      </c>
      <c r="AL8" s="151" t="s">
        <v>182</v>
      </c>
      <c r="AU8" s="298" t="s">
        <v>185</v>
      </c>
      <c r="AV8" s="298"/>
    </row>
    <row r="9" spans="1:48" ht="15" thickBot="1">
      <c r="C9" s="292"/>
      <c r="D9" s="293"/>
      <c r="E9" s="293"/>
      <c r="F9" s="293"/>
      <c r="G9" s="293"/>
      <c r="H9" s="308"/>
      <c r="I9" s="123"/>
      <c r="J9" s="292"/>
      <c r="K9" s="293"/>
      <c r="L9" s="293"/>
      <c r="M9" s="293"/>
      <c r="N9" s="293"/>
      <c r="O9" s="308"/>
      <c r="P9" s="123"/>
      <c r="Q9" s="292"/>
      <c r="R9" s="293"/>
      <c r="S9" s="293"/>
      <c r="T9" s="293"/>
      <c r="U9" s="293"/>
      <c r="V9" s="308"/>
      <c r="W9" s="123"/>
      <c r="X9" s="292"/>
      <c r="Y9" s="293"/>
      <c r="Z9" s="293"/>
      <c r="AA9" s="293"/>
      <c r="AB9" s="293"/>
      <c r="AC9" s="308"/>
      <c r="AD9" s="123"/>
      <c r="AE9" s="292"/>
      <c r="AF9" s="293"/>
      <c r="AG9" s="293"/>
      <c r="AH9" s="293"/>
      <c r="AI9" s="293"/>
      <c r="AJ9" s="308"/>
    </row>
    <row r="10" spans="1:48">
      <c r="C10" s="118">
        <v>0</v>
      </c>
      <c r="D10" s="116" t="s">
        <v>138</v>
      </c>
      <c r="E10" s="117" t="s">
        <v>190</v>
      </c>
      <c r="F10" s="116" t="s">
        <v>139</v>
      </c>
      <c r="G10" s="116">
        <v>1</v>
      </c>
      <c r="H10" s="115">
        <f>COUNTIF(S6b!$E$9:$E$58,"&lt;"&amp; G10)-COUNTIF(S6b!$D$9:$D$58,"&lt;"&amp;C10)</f>
        <v>0</v>
      </c>
      <c r="J10" s="122">
        <v>0</v>
      </c>
      <c r="K10" s="120" t="s">
        <v>138</v>
      </c>
      <c r="L10" s="121" t="s">
        <v>190</v>
      </c>
      <c r="M10" s="120" t="s">
        <v>139</v>
      </c>
      <c r="N10" s="120">
        <v>1</v>
      </c>
      <c r="O10" s="119">
        <f>COUNTIF(S6b!$E$9:$E$58,"&lt;"&amp; N10)-COUNTIF(S6b!$E$9:$E$58,"&lt;"&amp;J10)</f>
        <v>0</v>
      </c>
      <c r="Q10" s="122">
        <v>0</v>
      </c>
      <c r="R10" s="120" t="s">
        <v>138</v>
      </c>
      <c r="S10" s="121" t="s">
        <v>190</v>
      </c>
      <c r="T10" s="120" t="s">
        <v>139</v>
      </c>
      <c r="U10" s="120">
        <v>1</v>
      </c>
      <c r="V10" s="119">
        <f>COUNTIF(S6b!$F$9:$F$58,"&lt;"&amp; U10)-COUNTIF(S6b!$F$9:$F$58,"&lt;"&amp;Q10)</f>
        <v>0</v>
      </c>
      <c r="X10" s="122">
        <v>0</v>
      </c>
      <c r="Y10" s="120" t="s">
        <v>138</v>
      </c>
      <c r="Z10" s="121" t="s">
        <v>190</v>
      </c>
      <c r="AA10" s="120" t="s">
        <v>139</v>
      </c>
      <c r="AB10" s="120">
        <v>1</v>
      </c>
      <c r="AC10" s="119">
        <f>COUNTIF(S6b!$G$9:$G$58,"&lt;"&amp; AB10)-COUNTIF(S6b!$G$9:$G$58,"&lt;"&amp;X10)</f>
        <v>0</v>
      </c>
      <c r="AE10" s="122">
        <v>0</v>
      </c>
      <c r="AF10" s="120" t="s">
        <v>138</v>
      </c>
      <c r="AG10" s="121" t="s">
        <v>190</v>
      </c>
      <c r="AH10" s="120" t="s">
        <v>139</v>
      </c>
      <c r="AI10" s="120">
        <v>1</v>
      </c>
      <c r="AJ10" s="119">
        <f>COUNTIF(S6b!$H$9:$H$58,"&lt;"&amp; AI10)-COUNTIF(S6b!$H$9:$H$58,"&lt;"&amp;AE10)</f>
        <v>0</v>
      </c>
    </row>
    <row r="11" spans="1:48">
      <c r="C11" s="118">
        <v>1</v>
      </c>
      <c r="D11" s="116" t="s">
        <v>138</v>
      </c>
      <c r="E11" s="117" t="s">
        <v>190</v>
      </c>
      <c r="F11" s="116" t="s">
        <v>139</v>
      </c>
      <c r="G11" s="116">
        <v>2</v>
      </c>
      <c r="H11" s="115">
        <f>COUNTIF(S6b!$D$9:$D$58,"&lt;"&amp; G11)-COUNTIF(S6b!$D$9:$D$58,"&lt;"&amp;C11)</f>
        <v>1</v>
      </c>
      <c r="J11" s="118">
        <v>1</v>
      </c>
      <c r="K11" s="116" t="s">
        <v>138</v>
      </c>
      <c r="L11" s="117" t="s">
        <v>190</v>
      </c>
      <c r="M11" s="116" t="s">
        <v>139</v>
      </c>
      <c r="N11" s="116">
        <v>2</v>
      </c>
      <c r="O11" s="115">
        <f>COUNTIF(S6b!$E$9:$E$58,"&lt;"&amp; N11)-COUNTIF(S6b!$E$9:$E$58,"&lt;"&amp;J11)</f>
        <v>0</v>
      </c>
      <c r="Q11" s="118">
        <v>1</v>
      </c>
      <c r="R11" s="116" t="s">
        <v>138</v>
      </c>
      <c r="S11" s="117" t="s">
        <v>190</v>
      </c>
      <c r="T11" s="116" t="s">
        <v>139</v>
      </c>
      <c r="U11" s="116">
        <v>2</v>
      </c>
      <c r="V11" s="115">
        <f>COUNTIF(S6b!$F$9:$F$58,"&lt;"&amp; U11)-COUNTIF(S6b!$F$9:$F$58,"&lt;"&amp;Q11)</f>
        <v>0</v>
      </c>
      <c r="X11" s="118">
        <v>1</v>
      </c>
      <c r="Y11" s="116" t="s">
        <v>138</v>
      </c>
      <c r="Z11" s="117" t="s">
        <v>190</v>
      </c>
      <c r="AA11" s="116" t="s">
        <v>139</v>
      </c>
      <c r="AB11" s="116">
        <v>2</v>
      </c>
      <c r="AC11" s="115">
        <f>COUNTIF(S6b!$G$9:$G$58,"&lt;"&amp; AB11)-COUNTIF(S6b!$G$9:$G$58,"&lt;"&amp;X11)</f>
        <v>0</v>
      </c>
      <c r="AE11" s="118">
        <v>1</v>
      </c>
      <c r="AF11" s="116" t="s">
        <v>138</v>
      </c>
      <c r="AG11" s="117" t="s">
        <v>190</v>
      </c>
      <c r="AH11" s="116" t="s">
        <v>139</v>
      </c>
      <c r="AI11" s="116">
        <v>2</v>
      </c>
      <c r="AJ11" s="115">
        <f>COUNTIF(S6b!$H$9:$H$58,"&lt;"&amp; AI11)-COUNTIF(S6b!$H$9:$H$58,"&lt;"&amp;AE11)</f>
        <v>0</v>
      </c>
    </row>
    <row r="12" spans="1:48">
      <c r="C12" s="118">
        <v>2</v>
      </c>
      <c r="D12" s="116" t="s">
        <v>138</v>
      </c>
      <c r="E12" s="117" t="s">
        <v>190</v>
      </c>
      <c r="F12" s="116" t="s">
        <v>139</v>
      </c>
      <c r="G12" s="116">
        <v>3</v>
      </c>
      <c r="H12" s="115">
        <f>COUNTIF(S6b!$D$9:$D$58,"&lt;"&amp; G12)-COUNTIF(S6b!$D$9:$D$58,"&lt;"&amp;C12)</f>
        <v>5</v>
      </c>
      <c r="J12" s="118">
        <v>2</v>
      </c>
      <c r="K12" s="116" t="s">
        <v>138</v>
      </c>
      <c r="L12" s="117" t="s">
        <v>190</v>
      </c>
      <c r="M12" s="116" t="s">
        <v>139</v>
      </c>
      <c r="N12" s="116">
        <v>3</v>
      </c>
      <c r="O12" s="115">
        <f>COUNTIF(S6b!$E$9:$E$58,"&lt;"&amp; N12)-COUNTIF(S6b!$E$9:$E$58,"&lt;"&amp;J12)</f>
        <v>3</v>
      </c>
      <c r="Q12" s="118">
        <v>2</v>
      </c>
      <c r="R12" s="116" t="s">
        <v>138</v>
      </c>
      <c r="S12" s="117" t="s">
        <v>190</v>
      </c>
      <c r="T12" s="116" t="s">
        <v>139</v>
      </c>
      <c r="U12" s="116">
        <v>3</v>
      </c>
      <c r="V12" s="115">
        <f>COUNTIF(S6b!$F$9:$F$58,"&lt;"&amp; U12)-COUNTIF(S6b!$F$9:$F$58,"&lt;"&amp;Q12)</f>
        <v>0</v>
      </c>
      <c r="X12" s="118">
        <v>2</v>
      </c>
      <c r="Y12" s="116" t="s">
        <v>138</v>
      </c>
      <c r="Z12" s="117" t="s">
        <v>190</v>
      </c>
      <c r="AA12" s="116" t="s">
        <v>139</v>
      </c>
      <c r="AB12" s="116">
        <v>3</v>
      </c>
      <c r="AC12" s="115">
        <f>COUNTIF(S6b!$G$9:$G$58,"&lt;"&amp; AB12)-COUNTIF(S6b!$G$9:$G$58,"&lt;"&amp;X12)</f>
        <v>0</v>
      </c>
      <c r="AE12" s="118">
        <v>2</v>
      </c>
      <c r="AF12" s="116" t="s">
        <v>138</v>
      </c>
      <c r="AG12" s="117" t="s">
        <v>190</v>
      </c>
      <c r="AH12" s="116" t="s">
        <v>139</v>
      </c>
      <c r="AI12" s="116">
        <v>3</v>
      </c>
      <c r="AJ12" s="115">
        <f>COUNTIF(S6b!$H$9:$H$58,"&lt;"&amp; AI12)-COUNTIF(S6b!$H$9:$H$58,"&lt;"&amp;AE12)</f>
        <v>0</v>
      </c>
    </row>
    <row r="13" spans="1:48">
      <c r="C13" s="118">
        <v>3</v>
      </c>
      <c r="D13" s="116" t="s">
        <v>138</v>
      </c>
      <c r="E13" s="117" t="s">
        <v>190</v>
      </c>
      <c r="F13" s="116" t="s">
        <v>139</v>
      </c>
      <c r="G13" s="116">
        <v>4</v>
      </c>
      <c r="H13" s="115">
        <f>COUNTIF(S6b!$D$9:$D$58,"&lt;"&amp; G13)-COUNTIF(S6b!$D$9:$D$58,"&lt;"&amp;C13)</f>
        <v>8</v>
      </c>
      <c r="J13" s="118">
        <v>3</v>
      </c>
      <c r="K13" s="116" t="s">
        <v>138</v>
      </c>
      <c r="L13" s="117" t="s">
        <v>190</v>
      </c>
      <c r="M13" s="116" t="s">
        <v>139</v>
      </c>
      <c r="N13" s="116">
        <v>4</v>
      </c>
      <c r="O13" s="115">
        <f>COUNTIF(S6b!$E$9:$E$58,"&lt;"&amp; N13)-COUNTIF(S6b!$E$9:$E$58,"&lt;"&amp;J13)</f>
        <v>2</v>
      </c>
      <c r="Q13" s="118">
        <v>3</v>
      </c>
      <c r="R13" s="116" t="s">
        <v>138</v>
      </c>
      <c r="S13" s="117" t="s">
        <v>190</v>
      </c>
      <c r="T13" s="116" t="s">
        <v>139</v>
      </c>
      <c r="U13" s="116">
        <v>4</v>
      </c>
      <c r="V13" s="115">
        <f>COUNTIF(S6b!$F$9:$F$58,"&lt;"&amp; U13)-COUNTIF(S6b!$F$9:$F$58,"&lt;"&amp;Q13)</f>
        <v>1</v>
      </c>
      <c r="X13" s="118">
        <v>3</v>
      </c>
      <c r="Y13" s="116" t="s">
        <v>138</v>
      </c>
      <c r="Z13" s="117" t="s">
        <v>190</v>
      </c>
      <c r="AA13" s="116" t="s">
        <v>139</v>
      </c>
      <c r="AB13" s="116">
        <v>4</v>
      </c>
      <c r="AC13" s="115">
        <f>COUNTIF(S6b!$G$9:$G$58,"&lt;"&amp; AB13)-COUNTIF(S6b!$G$9:$G$58,"&lt;"&amp;X13)</f>
        <v>0</v>
      </c>
      <c r="AE13" s="118">
        <v>3</v>
      </c>
      <c r="AF13" s="116" t="s">
        <v>138</v>
      </c>
      <c r="AG13" s="117" t="s">
        <v>190</v>
      </c>
      <c r="AH13" s="116" t="s">
        <v>139</v>
      </c>
      <c r="AI13" s="116">
        <v>4</v>
      </c>
      <c r="AJ13" s="115">
        <f>COUNTIF(S6b!$H$9:$H$58,"&lt;"&amp; AI13)-COUNTIF(S6b!$H$9:$H$58,"&lt;"&amp;AE13)</f>
        <v>0</v>
      </c>
    </row>
    <row r="14" spans="1:48">
      <c r="C14" s="118">
        <v>4</v>
      </c>
      <c r="D14" s="116" t="s">
        <v>138</v>
      </c>
      <c r="E14" s="117" t="s">
        <v>190</v>
      </c>
      <c r="F14" s="116" t="s">
        <v>139</v>
      </c>
      <c r="G14" s="116">
        <v>5</v>
      </c>
      <c r="H14" s="115">
        <f>COUNTIF(S6b!$D$9:$D$58,"&lt;"&amp; G14)-COUNTIF(S6b!$D$9:$D$58,"&lt;"&amp;C14)</f>
        <v>8</v>
      </c>
      <c r="J14" s="118">
        <v>4</v>
      </c>
      <c r="K14" s="116" t="s">
        <v>138</v>
      </c>
      <c r="L14" s="117" t="s">
        <v>190</v>
      </c>
      <c r="M14" s="116" t="s">
        <v>139</v>
      </c>
      <c r="N14" s="116">
        <v>5</v>
      </c>
      <c r="O14" s="115">
        <f>COUNTIF(S6b!$E$9:$E$58,"&lt;"&amp; N14)-COUNTIF(S6b!$E$9:$E$58,"&lt;"&amp;J14)</f>
        <v>7</v>
      </c>
      <c r="Q14" s="118">
        <v>4</v>
      </c>
      <c r="R14" s="116" t="s">
        <v>138</v>
      </c>
      <c r="S14" s="117" t="s">
        <v>190</v>
      </c>
      <c r="T14" s="116" t="s">
        <v>139</v>
      </c>
      <c r="U14" s="116">
        <v>5</v>
      </c>
      <c r="V14" s="115">
        <f>COUNTIF(S6b!$F$9:$F$58,"&lt;"&amp; U14)-COUNTIF(S6b!$F$9:$F$58,"&lt;"&amp;Q14)</f>
        <v>2</v>
      </c>
      <c r="X14" s="118">
        <v>4</v>
      </c>
      <c r="Y14" s="116" t="s">
        <v>138</v>
      </c>
      <c r="Z14" s="117" t="s">
        <v>190</v>
      </c>
      <c r="AA14" s="116" t="s">
        <v>139</v>
      </c>
      <c r="AB14" s="116">
        <v>5</v>
      </c>
      <c r="AC14" s="115">
        <f>COUNTIF(S6b!$G$9:$G$58,"&lt;"&amp; AB14)-COUNTIF(S6b!$G$9:$G$58,"&lt;"&amp;X14)</f>
        <v>1</v>
      </c>
      <c r="AE14" s="118">
        <v>4</v>
      </c>
      <c r="AF14" s="116" t="s">
        <v>138</v>
      </c>
      <c r="AG14" s="117" t="s">
        <v>190</v>
      </c>
      <c r="AH14" s="116" t="s">
        <v>139</v>
      </c>
      <c r="AI14" s="116">
        <v>5</v>
      </c>
      <c r="AJ14" s="115">
        <f>COUNTIF(S6b!$H$9:$H$58,"&lt;"&amp; AI14)-COUNTIF(S6b!$H$9:$H$58,"&lt;"&amp;AE14)</f>
        <v>0</v>
      </c>
    </row>
    <row r="15" spans="1:48">
      <c r="C15" s="118">
        <v>5</v>
      </c>
      <c r="D15" s="116" t="s">
        <v>138</v>
      </c>
      <c r="E15" s="117" t="s">
        <v>190</v>
      </c>
      <c r="F15" s="116" t="s">
        <v>139</v>
      </c>
      <c r="G15" s="116">
        <v>6</v>
      </c>
      <c r="H15" s="115">
        <f>COUNTIF(S6b!$D$9:$D$58,"&lt;"&amp; G15)-COUNTIF(S6b!$D$9:$D$58,"&lt;"&amp;C15)</f>
        <v>3</v>
      </c>
      <c r="J15" s="118">
        <v>5</v>
      </c>
      <c r="K15" s="116" t="s">
        <v>138</v>
      </c>
      <c r="L15" s="117" t="s">
        <v>190</v>
      </c>
      <c r="M15" s="116" t="s">
        <v>139</v>
      </c>
      <c r="N15" s="116">
        <v>6</v>
      </c>
      <c r="O15" s="115">
        <f>COUNTIF(S6b!$E$9:$E$58,"&lt;"&amp; N15)-COUNTIF(S6b!$E$9:$E$58,"&lt;"&amp;J15)</f>
        <v>3</v>
      </c>
      <c r="Q15" s="118">
        <v>5</v>
      </c>
      <c r="R15" s="116" t="s">
        <v>138</v>
      </c>
      <c r="S15" s="117" t="s">
        <v>190</v>
      </c>
      <c r="T15" s="116" t="s">
        <v>139</v>
      </c>
      <c r="U15" s="116">
        <v>6</v>
      </c>
      <c r="V15" s="115">
        <f>COUNTIF(S6b!$F$9:$F$58,"&lt;"&amp; U15)-COUNTIF(S6b!$F$9:$F$58,"&lt;"&amp;Q15)</f>
        <v>3</v>
      </c>
      <c r="X15" s="118">
        <v>5</v>
      </c>
      <c r="Y15" s="116" t="s">
        <v>138</v>
      </c>
      <c r="Z15" s="117" t="s">
        <v>190</v>
      </c>
      <c r="AA15" s="116" t="s">
        <v>139</v>
      </c>
      <c r="AB15" s="116">
        <v>6</v>
      </c>
      <c r="AC15" s="115">
        <f>COUNTIF(S6b!$G$9:$G$58,"&lt;"&amp; AB15)-COUNTIF(S6b!$G$9:$G$58,"&lt;"&amp;X15)</f>
        <v>2</v>
      </c>
      <c r="AE15" s="118">
        <v>5</v>
      </c>
      <c r="AF15" s="116" t="s">
        <v>138</v>
      </c>
      <c r="AG15" s="117" t="s">
        <v>190</v>
      </c>
      <c r="AH15" s="116" t="s">
        <v>139</v>
      </c>
      <c r="AI15" s="116">
        <v>6</v>
      </c>
      <c r="AJ15" s="115">
        <f>COUNTIF(S6b!$H$9:$H$58,"&lt;"&amp; AI15)-COUNTIF(S6b!$H$9:$H$58,"&lt;"&amp;AE15)</f>
        <v>0</v>
      </c>
    </row>
    <row r="16" spans="1:48">
      <c r="C16" s="118">
        <v>6</v>
      </c>
      <c r="D16" s="116" t="s">
        <v>138</v>
      </c>
      <c r="E16" s="117" t="s">
        <v>190</v>
      </c>
      <c r="F16" s="116" t="s">
        <v>139</v>
      </c>
      <c r="G16" s="116">
        <v>7</v>
      </c>
      <c r="H16" s="115">
        <f>COUNTIF(S6b!$D$9:$D$58,"&lt;"&amp; G16)-COUNTIF(S6b!$D$9:$D$58,"&lt;"&amp;C16)</f>
        <v>11</v>
      </c>
      <c r="J16" s="118">
        <v>6</v>
      </c>
      <c r="K16" s="116" t="s">
        <v>138</v>
      </c>
      <c r="L16" s="117" t="s">
        <v>190</v>
      </c>
      <c r="M16" s="116" t="s">
        <v>139</v>
      </c>
      <c r="N16" s="116">
        <v>7</v>
      </c>
      <c r="O16" s="115">
        <f>COUNTIF(S6b!$E$9:$E$58,"&lt;"&amp; N16)-COUNTIF(S6b!$E$9:$E$58,"&lt;"&amp;J16)</f>
        <v>10</v>
      </c>
      <c r="Q16" s="118">
        <v>6</v>
      </c>
      <c r="R16" s="116" t="s">
        <v>138</v>
      </c>
      <c r="S16" s="117" t="s">
        <v>190</v>
      </c>
      <c r="T16" s="116" t="s">
        <v>139</v>
      </c>
      <c r="U16" s="116">
        <v>7</v>
      </c>
      <c r="V16" s="115">
        <f>COUNTIF(S6b!$F$9:$F$58,"&lt;"&amp; U16)-COUNTIF(S6b!$F$9:$F$58,"&lt;"&amp;Q16)</f>
        <v>5</v>
      </c>
      <c r="X16" s="118">
        <v>6</v>
      </c>
      <c r="Y16" s="116" t="s">
        <v>138</v>
      </c>
      <c r="Z16" s="117" t="s">
        <v>190</v>
      </c>
      <c r="AA16" s="116" t="s">
        <v>139</v>
      </c>
      <c r="AB16" s="116">
        <v>7</v>
      </c>
      <c r="AC16" s="115">
        <f>COUNTIF(S6b!$G$9:$G$58,"&lt;"&amp; AB16)-COUNTIF(S6b!$G$9:$G$58,"&lt;"&amp;X16)</f>
        <v>3</v>
      </c>
      <c r="AE16" s="118">
        <v>6</v>
      </c>
      <c r="AF16" s="116" t="s">
        <v>138</v>
      </c>
      <c r="AG16" s="117" t="s">
        <v>190</v>
      </c>
      <c r="AH16" s="116" t="s">
        <v>139</v>
      </c>
      <c r="AI16" s="116">
        <v>7</v>
      </c>
      <c r="AJ16" s="115">
        <f>COUNTIF(S6b!$H$9:$H$58,"&lt;"&amp; AI16)-COUNTIF(S6b!$H$9:$H$58,"&lt;"&amp;AE16)</f>
        <v>1</v>
      </c>
    </row>
    <row r="17" spans="3:36">
      <c r="C17" s="118">
        <v>7</v>
      </c>
      <c r="D17" s="116" t="s">
        <v>138</v>
      </c>
      <c r="E17" s="117" t="s">
        <v>190</v>
      </c>
      <c r="F17" s="116" t="s">
        <v>139</v>
      </c>
      <c r="G17" s="116">
        <v>8</v>
      </c>
      <c r="H17" s="115">
        <f>COUNTIF(S6b!$D$9:$D$58,"&lt;"&amp; G17)-COUNTIF(S6b!$D$9:$D$58,"&lt;"&amp;C17)</f>
        <v>5</v>
      </c>
      <c r="J17" s="118">
        <v>7</v>
      </c>
      <c r="K17" s="116" t="s">
        <v>138</v>
      </c>
      <c r="L17" s="117" t="s">
        <v>190</v>
      </c>
      <c r="M17" s="116" t="s">
        <v>139</v>
      </c>
      <c r="N17" s="116">
        <v>8</v>
      </c>
      <c r="O17" s="115">
        <f>COUNTIF(S6b!$E$9:$E$58,"&lt;"&amp; N17)-COUNTIF(S6b!$E$9:$E$58,"&lt;"&amp;J17)</f>
        <v>9</v>
      </c>
      <c r="Q17" s="118">
        <v>7</v>
      </c>
      <c r="R17" s="116" t="s">
        <v>138</v>
      </c>
      <c r="S17" s="117" t="s">
        <v>190</v>
      </c>
      <c r="T17" s="116" t="s">
        <v>139</v>
      </c>
      <c r="U17" s="116">
        <v>8</v>
      </c>
      <c r="V17" s="115">
        <f>COUNTIF(S6b!$F$9:$F$58,"&lt;"&amp; U17)-COUNTIF(S6b!$F$9:$F$58,"&lt;"&amp;Q17)</f>
        <v>5</v>
      </c>
      <c r="X17" s="118">
        <v>7</v>
      </c>
      <c r="Y17" s="116" t="s">
        <v>138</v>
      </c>
      <c r="Z17" s="117" t="s">
        <v>190</v>
      </c>
      <c r="AA17" s="116" t="s">
        <v>139</v>
      </c>
      <c r="AB17" s="116">
        <v>8</v>
      </c>
      <c r="AC17" s="115">
        <f>COUNTIF(S6b!$G$9:$G$58,"&lt;"&amp; AB17)-COUNTIF(S6b!$G$9:$G$58,"&lt;"&amp;X17)</f>
        <v>4</v>
      </c>
      <c r="AE17" s="118">
        <v>7</v>
      </c>
      <c r="AF17" s="116" t="s">
        <v>138</v>
      </c>
      <c r="AG17" s="117" t="s">
        <v>190</v>
      </c>
      <c r="AH17" s="116" t="s">
        <v>139</v>
      </c>
      <c r="AI17" s="116">
        <v>8</v>
      </c>
      <c r="AJ17" s="115">
        <f>COUNTIF(S6b!$H$9:$H$58,"&lt;"&amp; AI17)-COUNTIF(S6b!$H$9:$H$58,"&lt;"&amp;AE17)</f>
        <v>1</v>
      </c>
    </row>
    <row r="18" spans="3:36">
      <c r="C18" s="118">
        <v>8</v>
      </c>
      <c r="D18" s="116" t="s">
        <v>138</v>
      </c>
      <c r="E18" s="117" t="s">
        <v>190</v>
      </c>
      <c r="F18" s="116" t="s">
        <v>139</v>
      </c>
      <c r="G18" s="116">
        <v>9</v>
      </c>
      <c r="H18" s="115">
        <f>COUNTIF(S6b!$D$9:$D$58,"&lt;"&amp; G18)-COUNTIF(S6b!$D$9:$D$58,"&lt;"&amp;C18)</f>
        <v>5</v>
      </c>
      <c r="J18" s="118">
        <v>8</v>
      </c>
      <c r="K18" s="116" t="s">
        <v>138</v>
      </c>
      <c r="L18" s="117" t="s">
        <v>190</v>
      </c>
      <c r="M18" s="116" t="s">
        <v>139</v>
      </c>
      <c r="N18" s="116">
        <v>9</v>
      </c>
      <c r="O18" s="115">
        <f>COUNTIF(S6b!$E$9:$E$58,"&lt;"&amp; N18)-COUNTIF(S6b!$E$9:$E$58,"&lt;"&amp;J18)</f>
        <v>3</v>
      </c>
      <c r="Q18" s="118">
        <v>8</v>
      </c>
      <c r="R18" s="116" t="s">
        <v>138</v>
      </c>
      <c r="S18" s="117" t="s">
        <v>190</v>
      </c>
      <c r="T18" s="116" t="s">
        <v>139</v>
      </c>
      <c r="U18" s="116">
        <v>9</v>
      </c>
      <c r="V18" s="115">
        <f>COUNTIF(S6b!$F$9:$F$58,"&lt;"&amp; U18)-COUNTIF(S6b!$F$9:$F$58,"&lt;"&amp;Q18)</f>
        <v>7</v>
      </c>
      <c r="X18" s="118">
        <v>8</v>
      </c>
      <c r="Y18" s="116" t="s">
        <v>138</v>
      </c>
      <c r="Z18" s="117" t="s">
        <v>190</v>
      </c>
      <c r="AA18" s="116" t="s">
        <v>139</v>
      </c>
      <c r="AB18" s="116">
        <v>9</v>
      </c>
      <c r="AC18" s="115">
        <f>COUNTIF(S6b!$G$9:$G$58,"&lt;"&amp; AB18)-COUNTIF(S6b!$G$9:$G$58,"&lt;"&amp;X18)</f>
        <v>7</v>
      </c>
      <c r="AE18" s="118">
        <v>8</v>
      </c>
      <c r="AF18" s="116" t="s">
        <v>138</v>
      </c>
      <c r="AG18" s="117" t="s">
        <v>190</v>
      </c>
      <c r="AH18" s="116" t="s">
        <v>139</v>
      </c>
      <c r="AI18" s="116">
        <v>9</v>
      </c>
      <c r="AJ18" s="115">
        <f>COUNTIF(S6b!$H$9:$H$58,"&lt;"&amp; AI18)-COUNTIF(S6b!$H$9:$H$58,"&lt;"&amp;AE18)</f>
        <v>2</v>
      </c>
    </row>
    <row r="19" spans="3:36">
      <c r="C19" s="118">
        <v>9</v>
      </c>
      <c r="D19" s="116" t="s">
        <v>138</v>
      </c>
      <c r="E19" s="117" t="s">
        <v>190</v>
      </c>
      <c r="F19" s="116" t="s">
        <v>139</v>
      </c>
      <c r="G19" s="116">
        <v>10</v>
      </c>
      <c r="H19" s="115">
        <f>COUNTIF(S6b!$D$9:$D$58,"&lt;"&amp; G19)-COUNTIF(S6b!$D$9:$D$58,"&lt;"&amp;C19)</f>
        <v>2</v>
      </c>
      <c r="J19" s="118">
        <v>9</v>
      </c>
      <c r="K19" s="116" t="s">
        <v>138</v>
      </c>
      <c r="L19" s="117" t="s">
        <v>190</v>
      </c>
      <c r="M19" s="116" t="s">
        <v>139</v>
      </c>
      <c r="N19" s="116">
        <v>10</v>
      </c>
      <c r="O19" s="115">
        <f>COUNTIF(S6b!$E$9:$E$58,"&lt;"&amp; N19)-COUNTIF(S6b!$E$9:$E$58,"&lt;"&amp;J19)</f>
        <v>5</v>
      </c>
      <c r="Q19" s="118">
        <v>9</v>
      </c>
      <c r="R19" s="116" t="s">
        <v>138</v>
      </c>
      <c r="S19" s="117" t="s">
        <v>190</v>
      </c>
      <c r="T19" s="116" t="s">
        <v>139</v>
      </c>
      <c r="U19" s="116">
        <v>10</v>
      </c>
      <c r="V19" s="115">
        <f>COUNTIF(S6b!$F$9:$F$58,"&lt;"&amp; U19)-COUNTIF(S6b!$F$9:$F$58,"&lt;"&amp;Q19)</f>
        <v>6</v>
      </c>
      <c r="X19" s="118">
        <v>9</v>
      </c>
      <c r="Y19" s="116" t="s">
        <v>138</v>
      </c>
      <c r="Z19" s="117" t="s">
        <v>190</v>
      </c>
      <c r="AA19" s="116" t="s">
        <v>139</v>
      </c>
      <c r="AB19" s="116">
        <v>10</v>
      </c>
      <c r="AC19" s="115">
        <f>COUNTIF(S6b!$G$9:$G$58,"&lt;"&amp; AB19)-COUNTIF(S6b!$G$9:$G$58,"&lt;"&amp;X19)</f>
        <v>2</v>
      </c>
      <c r="AE19" s="118">
        <v>9</v>
      </c>
      <c r="AF19" s="116" t="s">
        <v>138</v>
      </c>
      <c r="AG19" s="117" t="s">
        <v>190</v>
      </c>
      <c r="AH19" s="116" t="s">
        <v>139</v>
      </c>
      <c r="AI19" s="116">
        <v>10</v>
      </c>
      <c r="AJ19" s="115">
        <f>COUNTIF(S6b!$H$9:$H$58,"&lt;"&amp; AI19)-COUNTIF(S6b!$H$9:$H$58,"&lt;"&amp;AE19)</f>
        <v>4</v>
      </c>
    </row>
    <row r="20" spans="3:36">
      <c r="C20" s="118">
        <v>10</v>
      </c>
      <c r="D20" s="116" t="s">
        <v>138</v>
      </c>
      <c r="E20" s="117" t="s">
        <v>190</v>
      </c>
      <c r="F20" s="116" t="s">
        <v>139</v>
      </c>
      <c r="G20" s="116">
        <v>11</v>
      </c>
      <c r="H20" s="115">
        <f>COUNTIF(S6b!$D$9:$D$58,"&lt;"&amp; G20)-COUNTIF(S6b!$D$9:$D$58,"&lt;"&amp;C20)</f>
        <v>1</v>
      </c>
      <c r="J20" s="118">
        <v>10</v>
      </c>
      <c r="K20" s="116" t="s">
        <v>138</v>
      </c>
      <c r="L20" s="117" t="s">
        <v>190</v>
      </c>
      <c r="M20" s="116" t="s">
        <v>139</v>
      </c>
      <c r="N20" s="116">
        <v>11</v>
      </c>
      <c r="O20" s="115">
        <f>COUNTIF(S6b!$E$9:$E$58,"&lt;"&amp; N20)-COUNTIF(S6b!$E$9:$E$58,"&lt;"&amp;J20)</f>
        <v>4</v>
      </c>
      <c r="Q20" s="118">
        <v>10</v>
      </c>
      <c r="R20" s="116" t="s">
        <v>138</v>
      </c>
      <c r="S20" s="117" t="s">
        <v>190</v>
      </c>
      <c r="T20" s="116" t="s">
        <v>139</v>
      </c>
      <c r="U20" s="116">
        <v>11</v>
      </c>
      <c r="V20" s="115">
        <f>COUNTIF(S6b!$F$9:$F$58,"&lt;"&amp; U20)-COUNTIF(S6b!$F$9:$F$58,"&lt;"&amp;Q20)</f>
        <v>6</v>
      </c>
      <c r="X20" s="118">
        <v>10</v>
      </c>
      <c r="Y20" s="116" t="s">
        <v>138</v>
      </c>
      <c r="Z20" s="117" t="s">
        <v>190</v>
      </c>
      <c r="AA20" s="116" t="s">
        <v>139</v>
      </c>
      <c r="AB20" s="116">
        <v>11</v>
      </c>
      <c r="AC20" s="115">
        <f>COUNTIF(S6b!$G$9:$G$58,"&lt;"&amp; AB20)-COUNTIF(S6b!$G$9:$G$58,"&lt;"&amp;X20)</f>
        <v>3</v>
      </c>
      <c r="AE20" s="118">
        <v>10</v>
      </c>
      <c r="AF20" s="116" t="s">
        <v>138</v>
      </c>
      <c r="AG20" s="117" t="s">
        <v>190</v>
      </c>
      <c r="AH20" s="116" t="s">
        <v>139</v>
      </c>
      <c r="AI20" s="116">
        <v>11</v>
      </c>
      <c r="AJ20" s="115">
        <f>COUNTIF(S6b!$H$9:$H$58,"&lt;"&amp; AI20)-COUNTIF(S6b!$H$9:$H$58,"&lt;"&amp;AE20)</f>
        <v>3</v>
      </c>
    </row>
    <row r="21" spans="3:36">
      <c r="C21" s="118">
        <v>11</v>
      </c>
      <c r="D21" s="116" t="s">
        <v>138</v>
      </c>
      <c r="E21" s="117" t="s">
        <v>190</v>
      </c>
      <c r="F21" s="116" t="s">
        <v>139</v>
      </c>
      <c r="G21" s="116">
        <v>12</v>
      </c>
      <c r="H21" s="115">
        <f>COUNTIF(S6b!$D$9:$D$58,"&lt;"&amp; G21)-COUNTIF(S6b!$D$9:$D$58,"&lt;"&amp;C21)</f>
        <v>0</v>
      </c>
      <c r="J21" s="118">
        <v>11</v>
      </c>
      <c r="K21" s="116" t="s">
        <v>138</v>
      </c>
      <c r="L21" s="117" t="s">
        <v>190</v>
      </c>
      <c r="M21" s="116" t="s">
        <v>139</v>
      </c>
      <c r="N21" s="116">
        <v>12</v>
      </c>
      <c r="O21" s="115">
        <f>COUNTIF(S6b!$E$9:$E$58,"&lt;"&amp; N21)-COUNTIF(S6b!$E$9:$E$58,"&lt;"&amp;J21)</f>
        <v>1</v>
      </c>
      <c r="Q21" s="118">
        <v>11</v>
      </c>
      <c r="R21" s="116" t="s">
        <v>138</v>
      </c>
      <c r="S21" s="117" t="s">
        <v>190</v>
      </c>
      <c r="T21" s="116" t="s">
        <v>139</v>
      </c>
      <c r="U21" s="116">
        <v>12</v>
      </c>
      <c r="V21" s="115">
        <f>COUNTIF(S6b!$F$9:$F$58,"&lt;"&amp; U21)-COUNTIF(S6b!$F$9:$F$58,"&lt;"&amp;Q21)</f>
        <v>4</v>
      </c>
      <c r="X21" s="118">
        <v>11</v>
      </c>
      <c r="Y21" s="116" t="s">
        <v>138</v>
      </c>
      <c r="Z21" s="117" t="s">
        <v>190</v>
      </c>
      <c r="AA21" s="116" t="s">
        <v>139</v>
      </c>
      <c r="AB21" s="116">
        <v>12</v>
      </c>
      <c r="AC21" s="115">
        <f>COUNTIF(S6b!$G$9:$G$58,"&lt;"&amp; AB21)-COUNTIF(S6b!$G$9:$G$58,"&lt;"&amp;X21)</f>
        <v>5</v>
      </c>
      <c r="AE21" s="118">
        <v>11</v>
      </c>
      <c r="AF21" s="116" t="s">
        <v>138</v>
      </c>
      <c r="AG21" s="117" t="s">
        <v>190</v>
      </c>
      <c r="AH21" s="116" t="s">
        <v>139</v>
      </c>
      <c r="AI21" s="116">
        <v>12</v>
      </c>
      <c r="AJ21" s="115">
        <f>COUNTIF(S6b!$H$9:$H$58,"&lt;"&amp; AI21)-COUNTIF(S6b!$H$9:$H$58,"&lt;"&amp;AE21)</f>
        <v>4</v>
      </c>
    </row>
    <row r="22" spans="3:36">
      <c r="C22" s="118">
        <v>12</v>
      </c>
      <c r="D22" s="116" t="s">
        <v>138</v>
      </c>
      <c r="E22" s="117" t="s">
        <v>190</v>
      </c>
      <c r="F22" s="116" t="s">
        <v>139</v>
      </c>
      <c r="G22" s="116">
        <v>13</v>
      </c>
      <c r="H22" s="115">
        <f>COUNTIF(S6b!$D$9:$D$58,"&lt;"&amp; G22)-COUNTIF(S6b!$D$9:$D$58,"&lt;"&amp;C22)</f>
        <v>1</v>
      </c>
      <c r="J22" s="118">
        <v>12</v>
      </c>
      <c r="K22" s="116" t="s">
        <v>138</v>
      </c>
      <c r="L22" s="117" t="s">
        <v>190</v>
      </c>
      <c r="M22" s="116" t="s">
        <v>139</v>
      </c>
      <c r="N22" s="116">
        <v>13</v>
      </c>
      <c r="O22" s="115">
        <f>COUNTIF(S6b!$E$9:$E$58,"&lt;"&amp; N22)-COUNTIF(S6b!$E$9:$E$58,"&lt;"&amp;J22)</f>
        <v>2</v>
      </c>
      <c r="Q22" s="118">
        <v>12</v>
      </c>
      <c r="R22" s="116" t="s">
        <v>138</v>
      </c>
      <c r="S22" s="117" t="s">
        <v>190</v>
      </c>
      <c r="T22" s="116" t="s">
        <v>139</v>
      </c>
      <c r="U22" s="116">
        <v>13</v>
      </c>
      <c r="V22" s="115">
        <f>COUNTIF(S6b!$F$9:$F$58,"&lt;"&amp; U22)-COUNTIF(S6b!$F$9:$F$58,"&lt;"&amp;Q22)</f>
        <v>2</v>
      </c>
      <c r="X22" s="118">
        <v>12</v>
      </c>
      <c r="Y22" s="116" t="s">
        <v>138</v>
      </c>
      <c r="Z22" s="117" t="s">
        <v>190</v>
      </c>
      <c r="AA22" s="116" t="s">
        <v>139</v>
      </c>
      <c r="AB22" s="116">
        <v>13</v>
      </c>
      <c r="AC22" s="115">
        <f>COUNTIF(S6b!$G$9:$G$58,"&lt;"&amp; AB22)-COUNTIF(S6b!$G$9:$G$58,"&lt;"&amp;X22)</f>
        <v>5</v>
      </c>
      <c r="AE22" s="118">
        <v>12</v>
      </c>
      <c r="AF22" s="116" t="s">
        <v>138</v>
      </c>
      <c r="AG22" s="117" t="s">
        <v>190</v>
      </c>
      <c r="AH22" s="116" t="s">
        <v>139</v>
      </c>
      <c r="AI22" s="116">
        <v>13</v>
      </c>
      <c r="AJ22" s="115">
        <f>COUNTIF(S6b!$H$9:$H$58,"&lt;"&amp; AI22)-COUNTIF(S6b!$H$9:$H$58,"&lt;"&amp;AE22)</f>
        <v>3</v>
      </c>
    </row>
    <row r="23" spans="3:36">
      <c r="C23" s="118">
        <v>13</v>
      </c>
      <c r="D23" s="116" t="s">
        <v>138</v>
      </c>
      <c r="E23" s="117" t="s">
        <v>190</v>
      </c>
      <c r="F23" s="116" t="s">
        <v>139</v>
      </c>
      <c r="G23" s="116">
        <v>14</v>
      </c>
      <c r="H23" s="115">
        <f>COUNTIF(S6b!$D$9:$D$58,"&lt;"&amp; G23)-COUNTIF(S6b!$D$9:$D$58,"&lt;"&amp;C23)</f>
        <v>0</v>
      </c>
      <c r="J23" s="118">
        <v>13</v>
      </c>
      <c r="K23" s="116" t="s">
        <v>138</v>
      </c>
      <c r="L23" s="117" t="s">
        <v>190</v>
      </c>
      <c r="M23" s="116" t="s">
        <v>139</v>
      </c>
      <c r="N23" s="116">
        <v>14</v>
      </c>
      <c r="O23" s="115">
        <f>COUNTIF(S6b!$E$9:$E$58,"&lt;"&amp; N23)-COUNTIF(S6b!$E$9:$E$58,"&lt;"&amp;J23)</f>
        <v>0</v>
      </c>
      <c r="Q23" s="118">
        <v>13</v>
      </c>
      <c r="R23" s="116" t="s">
        <v>138</v>
      </c>
      <c r="S23" s="117" t="s">
        <v>190</v>
      </c>
      <c r="T23" s="116" t="s">
        <v>139</v>
      </c>
      <c r="U23" s="116">
        <v>14</v>
      </c>
      <c r="V23" s="115">
        <f>COUNTIF(S6b!$F$9:$F$58,"&lt;"&amp; U23)-COUNTIF(S6b!$F$9:$F$58,"&lt;"&amp;Q23)</f>
        <v>2</v>
      </c>
      <c r="X23" s="118">
        <v>13</v>
      </c>
      <c r="Y23" s="116" t="s">
        <v>138</v>
      </c>
      <c r="Z23" s="117" t="s">
        <v>190</v>
      </c>
      <c r="AA23" s="116" t="s">
        <v>139</v>
      </c>
      <c r="AB23" s="116">
        <v>14</v>
      </c>
      <c r="AC23" s="115">
        <f>COUNTIF(S6b!$G$9:$G$58,"&lt;"&amp; AB23)-COUNTIF(S6b!$G$9:$G$58,"&lt;"&amp;X23)</f>
        <v>2</v>
      </c>
      <c r="AE23" s="118">
        <v>13</v>
      </c>
      <c r="AF23" s="116" t="s">
        <v>138</v>
      </c>
      <c r="AG23" s="117" t="s">
        <v>190</v>
      </c>
      <c r="AH23" s="116" t="s">
        <v>139</v>
      </c>
      <c r="AI23" s="116">
        <v>14</v>
      </c>
      <c r="AJ23" s="115">
        <f>COUNTIF(S6b!$H$9:$H$58,"&lt;"&amp; AI23)-COUNTIF(S6b!$H$9:$H$58,"&lt;"&amp;AE23)</f>
        <v>5</v>
      </c>
    </row>
    <row r="24" spans="3:36">
      <c r="C24" s="118">
        <v>14</v>
      </c>
      <c r="D24" s="116" t="s">
        <v>138</v>
      </c>
      <c r="E24" s="117" t="s">
        <v>190</v>
      </c>
      <c r="F24" s="116" t="s">
        <v>139</v>
      </c>
      <c r="G24" s="116">
        <v>15</v>
      </c>
      <c r="H24" s="115">
        <f>COUNTIF(S6b!$D$9:$D$58,"&lt;"&amp; G24)-COUNTIF(S6b!$D$9:$D$58,"&lt;"&amp;C24)</f>
        <v>0</v>
      </c>
      <c r="J24" s="118">
        <v>14</v>
      </c>
      <c r="K24" s="116" t="s">
        <v>138</v>
      </c>
      <c r="L24" s="117" t="s">
        <v>190</v>
      </c>
      <c r="M24" s="116" t="s">
        <v>139</v>
      </c>
      <c r="N24" s="116">
        <v>15</v>
      </c>
      <c r="O24" s="115">
        <f>COUNTIF(S6b!$E$9:$E$58,"&lt;"&amp; N24)-COUNTIF(S6b!$E$9:$E$58,"&lt;"&amp;J24)</f>
        <v>1</v>
      </c>
      <c r="Q24" s="118">
        <v>14</v>
      </c>
      <c r="R24" s="116" t="s">
        <v>138</v>
      </c>
      <c r="S24" s="117" t="s">
        <v>190</v>
      </c>
      <c r="T24" s="116" t="s">
        <v>139</v>
      </c>
      <c r="U24" s="116">
        <v>15</v>
      </c>
      <c r="V24" s="115">
        <f>COUNTIF(S6b!$F$9:$F$58,"&lt;"&amp; U24)-COUNTIF(S6b!$F$9:$F$58,"&lt;"&amp;Q24)</f>
        <v>0</v>
      </c>
      <c r="X24" s="118">
        <v>14</v>
      </c>
      <c r="Y24" s="116" t="s">
        <v>138</v>
      </c>
      <c r="Z24" s="117" t="s">
        <v>190</v>
      </c>
      <c r="AA24" s="116" t="s">
        <v>139</v>
      </c>
      <c r="AB24" s="116">
        <v>15</v>
      </c>
      <c r="AC24" s="115">
        <f>COUNTIF(S6b!$G$9:$G$58,"&lt;"&amp; AB24)-COUNTIF(S6b!$G$9:$G$58,"&lt;"&amp;X24)</f>
        <v>1</v>
      </c>
      <c r="AE24" s="118">
        <v>14</v>
      </c>
      <c r="AF24" s="116" t="s">
        <v>138</v>
      </c>
      <c r="AG24" s="117" t="s">
        <v>190</v>
      </c>
      <c r="AH24" s="116" t="s">
        <v>139</v>
      </c>
      <c r="AI24" s="116">
        <v>15</v>
      </c>
      <c r="AJ24" s="115">
        <f>COUNTIF(S6b!$H$9:$H$58,"&lt;"&amp; AI24)-COUNTIF(S6b!$H$9:$H$58,"&lt;"&amp;AE24)</f>
        <v>1</v>
      </c>
    </row>
    <row r="25" spans="3:36">
      <c r="C25" s="118">
        <v>15</v>
      </c>
      <c r="D25" s="116" t="s">
        <v>138</v>
      </c>
      <c r="E25" s="117" t="s">
        <v>190</v>
      </c>
      <c r="F25" s="116" t="s">
        <v>139</v>
      </c>
      <c r="G25" s="116">
        <v>16</v>
      </c>
      <c r="H25" s="115">
        <f>COUNTIF(S6b!$D$9:$D$58,"&lt;"&amp; G25)-COUNTIF(S6b!$D$9:$D$58,"&lt;"&amp;C25)</f>
        <v>0</v>
      </c>
      <c r="J25" s="118">
        <v>15</v>
      </c>
      <c r="K25" s="116" t="s">
        <v>138</v>
      </c>
      <c r="L25" s="117" t="s">
        <v>190</v>
      </c>
      <c r="M25" s="116" t="s">
        <v>139</v>
      </c>
      <c r="N25" s="116">
        <v>16</v>
      </c>
      <c r="O25" s="115">
        <f>COUNTIF(S6b!$E$9:$E$58,"&lt;"&amp; N25)-COUNTIF(S6b!$E$9:$E$58,"&lt;"&amp;J25)</f>
        <v>0</v>
      </c>
      <c r="Q25" s="118">
        <v>15</v>
      </c>
      <c r="R25" s="116" t="s">
        <v>138</v>
      </c>
      <c r="S25" s="117" t="s">
        <v>190</v>
      </c>
      <c r="T25" s="116" t="s">
        <v>139</v>
      </c>
      <c r="U25" s="116">
        <v>16</v>
      </c>
      <c r="V25" s="115">
        <f>COUNTIF(S6b!$F$9:$F$58,"&lt;"&amp; U25)-COUNTIF(S6b!$F$9:$F$58,"&lt;"&amp;Q25)</f>
        <v>0</v>
      </c>
      <c r="X25" s="118">
        <v>15</v>
      </c>
      <c r="Y25" s="116" t="s">
        <v>138</v>
      </c>
      <c r="Z25" s="117" t="s">
        <v>190</v>
      </c>
      <c r="AA25" s="116" t="s">
        <v>139</v>
      </c>
      <c r="AB25" s="116">
        <v>16</v>
      </c>
      <c r="AC25" s="115">
        <f>COUNTIF(S6b!$G$9:$G$58,"&lt;"&amp; AB25)-COUNTIF(S6b!$G$9:$G$58,"&lt;"&amp;X25)</f>
        <v>3</v>
      </c>
      <c r="AE25" s="118">
        <v>15</v>
      </c>
      <c r="AF25" s="116" t="s">
        <v>138</v>
      </c>
      <c r="AG25" s="117" t="s">
        <v>190</v>
      </c>
      <c r="AH25" s="116" t="s">
        <v>139</v>
      </c>
      <c r="AI25" s="116">
        <v>16</v>
      </c>
      <c r="AJ25" s="115">
        <f>COUNTIF(S6b!$H$9:$H$58,"&lt;"&amp; AI25)-COUNTIF(S6b!$H$9:$H$58,"&lt;"&amp;AE25)</f>
        <v>3</v>
      </c>
    </row>
    <row r="26" spans="3:36">
      <c r="C26" s="118">
        <v>16</v>
      </c>
      <c r="D26" s="116" t="s">
        <v>138</v>
      </c>
      <c r="E26" s="117" t="s">
        <v>190</v>
      </c>
      <c r="F26" s="116" t="s">
        <v>139</v>
      </c>
      <c r="G26" s="116">
        <v>17</v>
      </c>
      <c r="H26" s="115">
        <f>COUNTIF(S6b!$D$9:$D$58,"&lt;"&amp; G26)-COUNTIF(S6b!$D$9:$D$58,"&lt;"&amp;C26)</f>
        <v>0</v>
      </c>
      <c r="J26" s="118">
        <v>16</v>
      </c>
      <c r="K26" s="116" t="s">
        <v>138</v>
      </c>
      <c r="L26" s="117" t="s">
        <v>190</v>
      </c>
      <c r="M26" s="116" t="s">
        <v>139</v>
      </c>
      <c r="N26" s="116">
        <v>17</v>
      </c>
      <c r="O26" s="115">
        <f>COUNTIF(S6b!$E$9:$E$58,"&lt;"&amp; N26)-COUNTIF(S6b!$E$9:$E$58,"&lt;"&amp;J26)</f>
        <v>0</v>
      </c>
      <c r="Q26" s="118">
        <v>16</v>
      </c>
      <c r="R26" s="116" t="s">
        <v>138</v>
      </c>
      <c r="S26" s="117" t="s">
        <v>190</v>
      </c>
      <c r="T26" s="116" t="s">
        <v>139</v>
      </c>
      <c r="U26" s="116">
        <v>17</v>
      </c>
      <c r="V26" s="115">
        <f>COUNTIF(S6b!$F$9:$F$58,"&lt;"&amp; U26)-COUNTIF(S6b!$F$9:$F$58,"&lt;"&amp;Q26)</f>
        <v>0</v>
      </c>
      <c r="X26" s="118">
        <v>16</v>
      </c>
      <c r="Y26" s="116" t="s">
        <v>138</v>
      </c>
      <c r="Z26" s="117" t="s">
        <v>190</v>
      </c>
      <c r="AA26" s="116" t="s">
        <v>139</v>
      </c>
      <c r="AB26" s="116">
        <v>17</v>
      </c>
      <c r="AC26" s="115">
        <f>COUNTIF(S6b!$G$9:$G$58,"&lt;"&amp; AB26)-COUNTIF(S6b!$G$9:$G$58,"&lt;"&amp;X26)</f>
        <v>3</v>
      </c>
      <c r="AE26" s="118">
        <v>16</v>
      </c>
      <c r="AF26" s="116" t="s">
        <v>138</v>
      </c>
      <c r="AG26" s="117" t="s">
        <v>190</v>
      </c>
      <c r="AH26" s="116" t="s">
        <v>139</v>
      </c>
      <c r="AI26" s="116">
        <v>17</v>
      </c>
      <c r="AJ26" s="115">
        <f>COUNTIF(S6b!$H$9:$H$58,"&lt;"&amp; AI26)-COUNTIF(S6b!$H$9:$H$58,"&lt;"&amp;AE26)</f>
        <v>2</v>
      </c>
    </row>
    <row r="27" spans="3:36">
      <c r="C27" s="118">
        <v>17</v>
      </c>
      <c r="D27" s="116" t="s">
        <v>138</v>
      </c>
      <c r="E27" s="117" t="s">
        <v>190</v>
      </c>
      <c r="F27" s="116" t="s">
        <v>139</v>
      </c>
      <c r="G27" s="116">
        <v>18</v>
      </c>
      <c r="H27" s="115">
        <f>COUNTIF(S6b!$D$9:$D$58,"&lt;"&amp; G27)-COUNTIF(S6b!$D$9:$D$58,"&lt;"&amp;C27)</f>
        <v>0</v>
      </c>
      <c r="J27" s="118">
        <v>17</v>
      </c>
      <c r="K27" s="116" t="s">
        <v>138</v>
      </c>
      <c r="L27" s="117" t="s">
        <v>190</v>
      </c>
      <c r="M27" s="116" t="s">
        <v>139</v>
      </c>
      <c r="N27" s="116">
        <v>18</v>
      </c>
      <c r="O27" s="115">
        <f>COUNTIF(S6b!$E$9:$E$58,"&lt;"&amp; N27)-COUNTIF(S6b!$E$9:$E$58,"&lt;"&amp;J27)</f>
        <v>0</v>
      </c>
      <c r="Q27" s="118">
        <v>17</v>
      </c>
      <c r="R27" s="116" t="s">
        <v>138</v>
      </c>
      <c r="S27" s="117" t="s">
        <v>190</v>
      </c>
      <c r="T27" s="116" t="s">
        <v>139</v>
      </c>
      <c r="U27" s="116">
        <v>18</v>
      </c>
      <c r="V27" s="115">
        <f>COUNTIF(S6b!$F$9:$F$58,"&lt;"&amp; U27)-COUNTIF(S6b!$F$9:$F$58,"&lt;"&amp;Q27)</f>
        <v>0</v>
      </c>
      <c r="X27" s="118">
        <v>17</v>
      </c>
      <c r="Y27" s="116" t="s">
        <v>138</v>
      </c>
      <c r="Z27" s="117" t="s">
        <v>190</v>
      </c>
      <c r="AA27" s="116" t="s">
        <v>139</v>
      </c>
      <c r="AB27" s="116">
        <v>18</v>
      </c>
      <c r="AC27" s="115">
        <f>COUNTIF(S6b!$G$9:$G$58,"&lt;"&amp; AB27)-COUNTIF(S6b!$G$9:$G$58,"&lt;"&amp;X27)</f>
        <v>2</v>
      </c>
      <c r="AE27" s="118">
        <v>17</v>
      </c>
      <c r="AF27" s="116" t="s">
        <v>138</v>
      </c>
      <c r="AG27" s="117" t="s">
        <v>190</v>
      </c>
      <c r="AH27" s="116" t="s">
        <v>139</v>
      </c>
      <c r="AI27" s="116">
        <v>18</v>
      </c>
      <c r="AJ27" s="115">
        <f>COUNTIF(S6b!$H$9:$H$58,"&lt;"&amp; AI27)-COUNTIF(S6b!$H$9:$H$58,"&lt;"&amp;AE27)</f>
        <v>5</v>
      </c>
    </row>
    <row r="28" spans="3:36" ht="16" customHeight="1">
      <c r="C28" s="118">
        <v>18</v>
      </c>
      <c r="D28" s="116" t="s">
        <v>138</v>
      </c>
      <c r="E28" s="117" t="s">
        <v>190</v>
      </c>
      <c r="F28" s="116" t="s">
        <v>139</v>
      </c>
      <c r="G28" s="116">
        <v>19</v>
      </c>
      <c r="H28" s="115">
        <f>COUNTIF(S6b!$D$9:$D$58,"&lt;"&amp; G28)-COUNTIF(S6b!$D$9:$D$58,"&lt;"&amp;C28)</f>
        <v>0</v>
      </c>
      <c r="J28" s="118">
        <v>18</v>
      </c>
      <c r="K28" s="116" t="s">
        <v>138</v>
      </c>
      <c r="L28" s="117" t="s">
        <v>190</v>
      </c>
      <c r="M28" s="116" t="s">
        <v>139</v>
      </c>
      <c r="N28" s="116">
        <v>19</v>
      </c>
      <c r="O28" s="115">
        <f>COUNTIF(S6b!$E$9:$E$58,"&lt;"&amp; N28)-COUNTIF(S6b!$E$9:$E$58,"&lt;"&amp;J28)</f>
        <v>0</v>
      </c>
      <c r="Q28" s="118">
        <v>18</v>
      </c>
      <c r="R28" s="116" t="s">
        <v>138</v>
      </c>
      <c r="S28" s="117" t="s">
        <v>190</v>
      </c>
      <c r="T28" s="116" t="s">
        <v>139</v>
      </c>
      <c r="U28" s="116">
        <v>19</v>
      </c>
      <c r="V28" s="115">
        <f>COUNTIF(S6b!$F$9:$F$58,"&lt;"&amp; U28)-COUNTIF(S6b!$F$9:$F$58,"&lt;"&amp;Q28)</f>
        <v>1</v>
      </c>
      <c r="X28" s="118">
        <v>18</v>
      </c>
      <c r="Y28" s="116" t="s">
        <v>138</v>
      </c>
      <c r="Z28" s="117" t="s">
        <v>190</v>
      </c>
      <c r="AA28" s="116" t="s">
        <v>139</v>
      </c>
      <c r="AB28" s="116">
        <v>19</v>
      </c>
      <c r="AC28" s="115">
        <f>COUNTIF(S6b!$G$9:$G$58,"&lt;"&amp; AB28)-COUNTIF(S6b!$G$9:$G$58,"&lt;"&amp;X28)</f>
        <v>1</v>
      </c>
      <c r="AE28" s="118">
        <v>18</v>
      </c>
      <c r="AF28" s="116" t="s">
        <v>138</v>
      </c>
      <c r="AG28" s="117" t="s">
        <v>190</v>
      </c>
      <c r="AH28" s="116" t="s">
        <v>139</v>
      </c>
      <c r="AI28" s="116">
        <v>19</v>
      </c>
      <c r="AJ28" s="115">
        <f>COUNTIF(S6b!$H$9:$H$58,"&lt;"&amp; AI28)-COUNTIF(S6b!$H$9:$H$58,"&lt;"&amp;AE28)</f>
        <v>1</v>
      </c>
    </row>
    <row r="29" spans="3:36">
      <c r="C29" s="118">
        <v>19</v>
      </c>
      <c r="D29" s="116" t="s">
        <v>138</v>
      </c>
      <c r="E29" s="117" t="s">
        <v>190</v>
      </c>
      <c r="F29" s="116" t="s">
        <v>139</v>
      </c>
      <c r="G29" s="116">
        <v>20</v>
      </c>
      <c r="H29" s="115">
        <f>COUNTIF(S6b!$D$9:$D$58,"&lt;"&amp; G29)-COUNTIF(S6b!$D$9:$D$58,"&lt;"&amp;C29)</f>
        <v>0</v>
      </c>
      <c r="J29" s="118">
        <v>19</v>
      </c>
      <c r="K29" s="116" t="s">
        <v>138</v>
      </c>
      <c r="L29" s="117" t="s">
        <v>190</v>
      </c>
      <c r="M29" s="116" t="s">
        <v>139</v>
      </c>
      <c r="N29" s="116">
        <v>20</v>
      </c>
      <c r="O29" s="115">
        <f>COUNTIF(S6b!$E$9:$E$58,"&lt;"&amp; N29)-COUNTIF(S6b!$E$9:$E$58,"&lt;"&amp;J29)</f>
        <v>0</v>
      </c>
      <c r="Q29" s="118">
        <v>19</v>
      </c>
      <c r="R29" s="116" t="s">
        <v>138</v>
      </c>
      <c r="S29" s="117" t="s">
        <v>190</v>
      </c>
      <c r="T29" s="116" t="s">
        <v>139</v>
      </c>
      <c r="U29" s="116">
        <v>20</v>
      </c>
      <c r="V29" s="115">
        <f>COUNTIF(S6b!$F$9:$F$58,"&lt;"&amp; U29)-COUNTIF(S6b!$F$9:$F$58,"&lt;"&amp;Q29)</f>
        <v>2</v>
      </c>
      <c r="X29" s="118">
        <v>19</v>
      </c>
      <c r="Y29" s="116" t="s">
        <v>138</v>
      </c>
      <c r="Z29" s="117" t="s">
        <v>190</v>
      </c>
      <c r="AA29" s="116" t="s">
        <v>139</v>
      </c>
      <c r="AB29" s="116">
        <v>20</v>
      </c>
      <c r="AC29" s="115">
        <f>COUNTIF(S6b!$G$9:$G$58,"&lt;"&amp; AB29)-COUNTIF(S6b!$G$9:$G$58,"&lt;"&amp;X29)</f>
        <v>2</v>
      </c>
      <c r="AE29" s="118">
        <v>19</v>
      </c>
      <c r="AF29" s="116" t="s">
        <v>138</v>
      </c>
      <c r="AG29" s="117" t="s">
        <v>190</v>
      </c>
      <c r="AH29" s="116" t="s">
        <v>139</v>
      </c>
      <c r="AI29" s="116">
        <v>20</v>
      </c>
      <c r="AJ29" s="115">
        <f>COUNTIF(S6b!$H$9:$H$58,"&lt;"&amp; AI29)-COUNTIF(S6b!$H$9:$H$58,"&lt;"&amp;AE29)</f>
        <v>2</v>
      </c>
    </row>
    <row r="30" spans="3:36" ht="15" thickBot="1">
      <c r="C30" s="118">
        <v>20</v>
      </c>
      <c r="D30" s="116" t="s">
        <v>138</v>
      </c>
      <c r="E30" s="117" t="s">
        <v>190</v>
      </c>
      <c r="F30" s="116"/>
      <c r="G30" s="116"/>
      <c r="H30" s="115">
        <f>COUNT(S6b!$D$9:$D$58)-COUNTIF(S6b!$D$9:$D$58,"&lt;"&amp; C30)</f>
        <v>0</v>
      </c>
      <c r="J30" s="118">
        <v>20</v>
      </c>
      <c r="K30" s="116" t="s">
        <v>138</v>
      </c>
      <c r="L30" s="117" t="s">
        <v>190</v>
      </c>
      <c r="M30" s="116"/>
      <c r="N30" s="116"/>
      <c r="O30" s="115">
        <f>COUNT(S6b!$E$9:$E$58)-COUNTIF(S6b!$E$9:$E$58,"&lt;"&amp; J30)</f>
        <v>0</v>
      </c>
      <c r="Q30" s="118">
        <v>20</v>
      </c>
      <c r="R30" s="116" t="s">
        <v>138</v>
      </c>
      <c r="S30" s="117" t="s">
        <v>190</v>
      </c>
      <c r="T30" s="116"/>
      <c r="U30" s="116"/>
      <c r="V30" s="115">
        <f>COUNT(S6b!$F$9:$F$58)-COUNTIF(S6b!$F$9:$F$58,"&lt;"&amp; Q30)</f>
        <v>4</v>
      </c>
      <c r="X30" s="118">
        <v>20</v>
      </c>
      <c r="Y30" s="116" t="s">
        <v>138</v>
      </c>
      <c r="Z30" s="117" t="s">
        <v>190</v>
      </c>
      <c r="AA30" s="116"/>
      <c r="AB30" s="116"/>
      <c r="AC30" s="115">
        <f>COUNT(S6b!$G$9:$G$58)-COUNTIF(S6b!$G$9:$G$58,"&lt;"&amp; X30)</f>
        <v>4</v>
      </c>
      <c r="AE30" s="118">
        <v>20</v>
      </c>
      <c r="AF30" s="116" t="s">
        <v>138</v>
      </c>
      <c r="AG30" s="117" t="s">
        <v>190</v>
      </c>
      <c r="AH30" s="116"/>
      <c r="AI30" s="116"/>
      <c r="AJ30" s="115">
        <f>COUNT(S6b!$H$9:$H$58)-COUNTIF(S6b!$H$9:$H$58,"&lt;"&amp; AE30)</f>
        <v>13</v>
      </c>
    </row>
    <row r="31" spans="3:36" s="215" customFormat="1" ht="15" thickBot="1">
      <c r="C31" s="294" t="s">
        <v>205</v>
      </c>
      <c r="D31" s="295"/>
      <c r="E31" s="295"/>
      <c r="F31" s="295"/>
      <c r="G31" s="296"/>
      <c r="H31" s="213">
        <f>SUM(H10:H30)</f>
        <v>50</v>
      </c>
      <c r="I31" s="123"/>
      <c r="J31" s="294" t="s">
        <v>205</v>
      </c>
      <c r="K31" s="295"/>
      <c r="L31" s="295"/>
      <c r="M31" s="295"/>
      <c r="N31" s="295"/>
      <c r="O31" s="213">
        <f>SUM(O10:O30)</f>
        <v>50</v>
      </c>
      <c r="P31" s="123"/>
      <c r="Q31" s="294" t="s">
        <v>205</v>
      </c>
      <c r="R31" s="295"/>
      <c r="S31" s="295"/>
      <c r="T31" s="295"/>
      <c r="U31" s="295"/>
      <c r="V31" s="213">
        <f>SUM(V10:V30)</f>
        <v>50</v>
      </c>
      <c r="W31" s="123"/>
      <c r="X31" s="294" t="s">
        <v>205</v>
      </c>
      <c r="Y31" s="295"/>
      <c r="Z31" s="295"/>
      <c r="AA31" s="295"/>
      <c r="AB31" s="295"/>
      <c r="AC31" s="213">
        <f>SUM(AC10:AC30)</f>
        <v>50</v>
      </c>
      <c r="AD31" s="123"/>
      <c r="AE31" s="294" t="s">
        <v>205</v>
      </c>
      <c r="AF31" s="295"/>
      <c r="AG31" s="295"/>
      <c r="AH31" s="295"/>
      <c r="AI31" s="296"/>
      <c r="AJ31" s="214">
        <f>SUM(AJ10:AJ30)</f>
        <v>50</v>
      </c>
    </row>
    <row r="34" spans="3:47" ht="15.9">
      <c r="AL34" s="151" t="s">
        <v>183</v>
      </c>
      <c r="AU34" s="159" t="s">
        <v>186</v>
      </c>
    </row>
    <row r="35" spans="3:47" ht="24" customHeight="1">
      <c r="C35" s="300" t="s">
        <v>93</v>
      </c>
      <c r="D35" s="300"/>
      <c r="E35" s="300"/>
      <c r="F35" s="300"/>
      <c r="G35" s="300"/>
      <c r="H35" s="300"/>
      <c r="I35" s="156"/>
      <c r="J35" s="299" t="s">
        <v>169</v>
      </c>
      <c r="K35" s="299"/>
      <c r="L35" s="299"/>
      <c r="M35" s="299"/>
      <c r="N35" s="299"/>
      <c r="O35" s="299"/>
      <c r="P35" s="299"/>
      <c r="Q35" s="299"/>
      <c r="R35" s="299"/>
      <c r="S35" s="299"/>
      <c r="T35" s="299"/>
      <c r="U35" s="299"/>
      <c r="V35" s="299"/>
      <c r="W35" s="299"/>
      <c r="X35" s="299"/>
      <c r="Y35" s="299"/>
      <c r="Z35" s="299"/>
      <c r="AA35" s="299"/>
      <c r="AB35" s="299"/>
      <c r="AC35" s="299"/>
      <c r="AD35" s="299"/>
      <c r="AE35" s="299"/>
      <c r="AF35" s="299"/>
      <c r="AG35" s="299"/>
      <c r="AH35" s="299"/>
      <c r="AI35" s="299"/>
      <c r="AJ35" s="299"/>
      <c r="AL35" s="151"/>
    </row>
    <row r="36" spans="3:47" ht="15" customHeight="1">
      <c r="H36" s="156"/>
      <c r="I36" s="156"/>
      <c r="J36" s="299"/>
      <c r="K36" s="299"/>
      <c r="L36" s="299"/>
      <c r="M36" s="299"/>
      <c r="N36" s="299"/>
      <c r="O36" s="299"/>
      <c r="P36" s="299"/>
      <c r="Q36" s="299"/>
      <c r="R36" s="299"/>
      <c r="S36" s="299"/>
      <c r="T36" s="299"/>
      <c r="U36" s="299"/>
      <c r="V36" s="299"/>
      <c r="W36" s="299"/>
      <c r="X36" s="299"/>
      <c r="Y36" s="299"/>
      <c r="Z36" s="299"/>
      <c r="AA36" s="299"/>
      <c r="AB36" s="299"/>
      <c r="AC36" s="299"/>
      <c r="AD36" s="299"/>
      <c r="AE36" s="299"/>
      <c r="AF36" s="299"/>
      <c r="AG36" s="299"/>
      <c r="AH36" s="299"/>
      <c r="AI36" s="299"/>
      <c r="AJ36" s="299"/>
    </row>
    <row r="37" spans="3:47" ht="15" customHeight="1">
      <c r="H37" s="156"/>
      <c r="I37" s="156"/>
      <c r="J37" s="299"/>
      <c r="K37" s="299"/>
      <c r="L37" s="299"/>
      <c r="M37" s="299"/>
      <c r="N37" s="299"/>
      <c r="O37" s="299"/>
      <c r="P37" s="299"/>
      <c r="Q37" s="299"/>
      <c r="R37" s="299"/>
      <c r="S37" s="299"/>
      <c r="T37" s="299"/>
      <c r="U37" s="299"/>
      <c r="V37" s="299"/>
      <c r="W37" s="299"/>
      <c r="X37" s="299"/>
      <c r="Y37" s="299"/>
      <c r="Z37" s="299"/>
      <c r="AA37" s="299"/>
      <c r="AB37" s="299"/>
      <c r="AC37" s="299"/>
      <c r="AD37" s="299"/>
      <c r="AE37" s="299"/>
      <c r="AF37" s="299"/>
      <c r="AG37" s="299"/>
      <c r="AH37" s="299"/>
      <c r="AI37" s="299"/>
      <c r="AJ37" s="299"/>
    </row>
    <row r="38" spans="3:47" ht="15" customHeight="1">
      <c r="H38" s="156"/>
      <c r="I38" s="156"/>
      <c r="J38" s="299"/>
      <c r="K38" s="299"/>
      <c r="L38" s="299"/>
      <c r="M38" s="299"/>
      <c r="N38" s="299"/>
      <c r="O38" s="299"/>
      <c r="P38" s="299"/>
      <c r="Q38" s="299"/>
      <c r="R38" s="299"/>
      <c r="S38" s="299"/>
      <c r="T38" s="299"/>
      <c r="U38" s="299"/>
      <c r="V38" s="299"/>
      <c r="W38" s="299"/>
      <c r="X38" s="299"/>
      <c r="Y38" s="299"/>
      <c r="Z38" s="299"/>
      <c r="AA38" s="299"/>
      <c r="AB38" s="299"/>
      <c r="AC38" s="299"/>
      <c r="AD38" s="299"/>
      <c r="AE38" s="299"/>
      <c r="AF38" s="299"/>
      <c r="AG38" s="299"/>
      <c r="AH38" s="299"/>
      <c r="AI38" s="299"/>
      <c r="AJ38" s="299"/>
    </row>
    <row r="39" spans="3:47" ht="15" customHeight="1">
      <c r="H39" s="156"/>
      <c r="I39" s="156"/>
      <c r="J39" s="299"/>
      <c r="K39" s="299"/>
      <c r="L39" s="299"/>
      <c r="M39" s="299"/>
      <c r="N39" s="299"/>
      <c r="O39" s="299"/>
      <c r="P39" s="299"/>
      <c r="Q39" s="299"/>
      <c r="R39" s="299"/>
      <c r="S39" s="299"/>
      <c r="T39" s="299"/>
      <c r="U39" s="299"/>
      <c r="V39" s="299"/>
      <c r="W39" s="299"/>
      <c r="X39" s="299"/>
      <c r="Y39" s="299"/>
      <c r="Z39" s="299"/>
      <c r="AA39" s="299"/>
      <c r="AB39" s="299"/>
      <c r="AC39" s="299"/>
      <c r="AD39" s="299"/>
      <c r="AE39" s="299"/>
      <c r="AF39" s="299"/>
      <c r="AG39" s="299"/>
      <c r="AH39" s="299"/>
      <c r="AI39" s="299"/>
      <c r="AJ39" s="299"/>
    </row>
    <row r="40" spans="3:47" ht="15" customHeight="1">
      <c r="H40" s="156"/>
      <c r="I40" s="156"/>
      <c r="J40" s="299"/>
      <c r="K40" s="299"/>
      <c r="L40" s="299"/>
      <c r="M40" s="299"/>
      <c r="N40" s="299"/>
      <c r="O40" s="299"/>
      <c r="P40" s="299"/>
      <c r="Q40" s="299"/>
      <c r="R40" s="299"/>
      <c r="S40" s="299"/>
      <c r="T40" s="299"/>
      <c r="U40" s="299"/>
      <c r="V40" s="299"/>
      <c r="W40" s="299"/>
      <c r="X40" s="299"/>
      <c r="Y40" s="299"/>
      <c r="Z40" s="299"/>
      <c r="AA40" s="299"/>
      <c r="AB40" s="299"/>
      <c r="AC40" s="299"/>
      <c r="AD40" s="299"/>
      <c r="AE40" s="299"/>
      <c r="AF40" s="299"/>
      <c r="AG40" s="299"/>
      <c r="AH40" s="299"/>
      <c r="AI40" s="299"/>
      <c r="AJ40" s="299"/>
    </row>
    <row r="41" spans="3:47" ht="15" customHeight="1">
      <c r="H41" s="156"/>
      <c r="I41" s="156"/>
      <c r="J41" s="299"/>
      <c r="K41" s="299"/>
      <c r="L41" s="299"/>
      <c r="M41" s="299"/>
      <c r="N41" s="299"/>
      <c r="O41" s="299"/>
      <c r="P41" s="299"/>
      <c r="Q41" s="299"/>
      <c r="R41" s="299"/>
      <c r="S41" s="299"/>
      <c r="T41" s="299"/>
      <c r="U41" s="299"/>
      <c r="V41" s="299"/>
      <c r="W41" s="299"/>
      <c r="X41" s="299"/>
      <c r="Y41" s="299"/>
      <c r="Z41" s="299"/>
      <c r="AA41" s="299"/>
      <c r="AB41" s="299"/>
      <c r="AC41" s="299"/>
      <c r="AD41" s="299"/>
      <c r="AE41" s="299"/>
      <c r="AF41" s="299"/>
      <c r="AG41" s="299"/>
      <c r="AH41" s="299"/>
      <c r="AI41" s="299"/>
      <c r="AJ41" s="299"/>
    </row>
    <row r="42" spans="3:47" ht="15" customHeight="1">
      <c r="H42" s="156"/>
      <c r="I42" s="156"/>
      <c r="J42" s="299"/>
      <c r="K42" s="299"/>
      <c r="L42" s="299"/>
      <c r="M42" s="299"/>
      <c r="N42" s="299"/>
      <c r="O42" s="299"/>
      <c r="P42" s="299"/>
      <c r="Q42" s="299"/>
      <c r="R42" s="299"/>
      <c r="S42" s="299"/>
      <c r="T42" s="299"/>
      <c r="U42" s="299"/>
      <c r="V42" s="299"/>
      <c r="W42" s="299"/>
      <c r="X42" s="299"/>
      <c r="Y42" s="299"/>
      <c r="Z42" s="299"/>
      <c r="AA42" s="299"/>
      <c r="AB42" s="299"/>
      <c r="AC42" s="299"/>
      <c r="AD42" s="299"/>
      <c r="AE42" s="299"/>
      <c r="AF42" s="299"/>
      <c r="AG42" s="299"/>
      <c r="AH42" s="299"/>
      <c r="AI42" s="299"/>
      <c r="AJ42" s="299"/>
    </row>
    <row r="43" spans="3:47" ht="15" customHeight="1">
      <c r="H43" s="156"/>
      <c r="I43" s="156"/>
      <c r="J43" s="299"/>
      <c r="K43" s="299"/>
      <c r="L43" s="299"/>
      <c r="M43" s="299"/>
      <c r="N43" s="299"/>
      <c r="O43" s="299"/>
      <c r="P43" s="299"/>
      <c r="Q43" s="299"/>
      <c r="R43" s="299"/>
      <c r="S43" s="299"/>
      <c r="T43" s="299"/>
      <c r="U43" s="299"/>
      <c r="V43" s="299"/>
      <c r="W43" s="299"/>
      <c r="X43" s="299"/>
      <c r="Y43" s="299"/>
      <c r="Z43" s="299"/>
      <c r="AA43" s="299"/>
      <c r="AB43" s="299"/>
      <c r="AC43" s="299"/>
      <c r="AD43" s="299"/>
      <c r="AE43" s="299"/>
      <c r="AF43" s="299"/>
      <c r="AG43" s="299"/>
      <c r="AH43" s="299"/>
      <c r="AI43" s="299"/>
      <c r="AJ43" s="299"/>
    </row>
    <row r="44" spans="3:47" ht="15" customHeight="1">
      <c r="H44" s="156"/>
      <c r="I44" s="156"/>
      <c r="J44" s="299"/>
      <c r="K44" s="299"/>
      <c r="L44" s="299"/>
      <c r="M44" s="299"/>
      <c r="N44" s="299"/>
      <c r="O44" s="299"/>
      <c r="P44" s="299"/>
      <c r="Q44" s="299"/>
      <c r="R44" s="299"/>
      <c r="S44" s="299"/>
      <c r="T44" s="299"/>
      <c r="U44" s="299"/>
      <c r="V44" s="299"/>
      <c r="W44" s="299"/>
      <c r="X44" s="299"/>
      <c r="Y44" s="299"/>
      <c r="Z44" s="299"/>
      <c r="AA44" s="299"/>
      <c r="AB44" s="299"/>
      <c r="AC44" s="299"/>
      <c r="AD44" s="299"/>
      <c r="AE44" s="299"/>
      <c r="AF44" s="299"/>
      <c r="AG44" s="299"/>
      <c r="AH44" s="299"/>
      <c r="AI44" s="299"/>
      <c r="AJ44" s="299"/>
    </row>
    <row r="45" spans="3:47" ht="15" customHeight="1">
      <c r="H45" s="156"/>
      <c r="I45" s="156"/>
      <c r="J45" s="299"/>
      <c r="K45" s="299"/>
      <c r="L45" s="299"/>
      <c r="M45" s="299"/>
      <c r="N45" s="299"/>
      <c r="O45" s="299"/>
      <c r="P45" s="299"/>
      <c r="Q45" s="299"/>
      <c r="R45" s="299"/>
      <c r="S45" s="299"/>
      <c r="T45" s="299"/>
      <c r="U45" s="299"/>
      <c r="V45" s="299"/>
      <c r="W45" s="299"/>
      <c r="X45" s="299"/>
      <c r="Y45" s="299"/>
      <c r="Z45" s="299"/>
      <c r="AA45" s="299"/>
      <c r="AB45" s="299"/>
      <c r="AC45" s="299"/>
      <c r="AD45" s="299"/>
      <c r="AE45" s="299"/>
      <c r="AF45" s="299"/>
      <c r="AG45" s="299"/>
      <c r="AH45" s="299"/>
      <c r="AI45" s="299"/>
      <c r="AJ45" s="299"/>
    </row>
    <row r="46" spans="3:47" ht="15" customHeight="1">
      <c r="H46" s="156"/>
      <c r="I46" s="156"/>
      <c r="J46" s="299"/>
      <c r="K46" s="299"/>
      <c r="L46" s="299"/>
      <c r="M46" s="299"/>
      <c r="N46" s="299"/>
      <c r="O46" s="299"/>
      <c r="P46" s="299"/>
      <c r="Q46" s="299"/>
      <c r="R46" s="299"/>
      <c r="S46" s="299"/>
      <c r="T46" s="299"/>
      <c r="U46" s="299"/>
      <c r="V46" s="299"/>
      <c r="W46" s="299"/>
      <c r="X46" s="299"/>
      <c r="Y46" s="299"/>
      <c r="Z46" s="299"/>
      <c r="AA46" s="299"/>
      <c r="AB46" s="299"/>
      <c r="AC46" s="299"/>
      <c r="AD46" s="299"/>
      <c r="AE46" s="299"/>
      <c r="AF46" s="299"/>
      <c r="AG46" s="299"/>
      <c r="AH46" s="299"/>
      <c r="AI46" s="299"/>
      <c r="AJ46" s="299"/>
    </row>
    <row r="47" spans="3:47">
      <c r="J47" s="299"/>
      <c r="K47" s="299"/>
      <c r="L47" s="299"/>
      <c r="M47" s="299"/>
      <c r="N47" s="299"/>
      <c r="O47" s="299"/>
      <c r="P47" s="299"/>
      <c r="Q47" s="299"/>
      <c r="R47" s="299"/>
      <c r="S47" s="299"/>
      <c r="T47" s="299"/>
      <c r="U47" s="299"/>
      <c r="V47" s="299"/>
      <c r="W47" s="299"/>
      <c r="X47" s="299"/>
      <c r="Y47" s="299"/>
      <c r="Z47" s="299"/>
      <c r="AA47" s="299"/>
      <c r="AB47" s="299"/>
      <c r="AC47" s="299"/>
      <c r="AD47" s="299"/>
      <c r="AE47" s="299"/>
      <c r="AF47" s="299"/>
      <c r="AG47" s="299"/>
      <c r="AH47" s="299"/>
      <c r="AI47" s="299"/>
      <c r="AJ47" s="299"/>
    </row>
    <row r="58" spans="38:38" ht="15.9">
      <c r="AL58" s="151" t="s">
        <v>184</v>
      </c>
    </row>
    <row r="59" spans="38:38" ht="15.9">
      <c r="AL59" s="151"/>
    </row>
    <row r="68" spans="3:36" ht="15.9">
      <c r="C68" s="127"/>
      <c r="D68" s="127"/>
      <c r="E68" s="127"/>
      <c r="F68" s="127"/>
      <c r="G68" s="127"/>
      <c r="H68" s="127"/>
      <c r="I68" s="127"/>
      <c r="J68" s="127"/>
      <c r="K68" s="127"/>
      <c r="L68" s="127"/>
      <c r="M68" s="127"/>
      <c r="N68" s="127"/>
      <c r="O68" s="127"/>
      <c r="P68" s="127"/>
      <c r="Q68" s="127"/>
      <c r="R68" s="127"/>
      <c r="S68" s="127"/>
      <c r="T68" s="127"/>
      <c r="U68" s="127"/>
      <c r="V68" s="127"/>
      <c r="W68" s="127"/>
      <c r="X68" s="127"/>
      <c r="Y68" s="127"/>
      <c r="Z68" s="127"/>
      <c r="AA68" s="127"/>
      <c r="AB68" s="127"/>
      <c r="AC68" s="127"/>
      <c r="AD68" s="127"/>
      <c r="AE68" s="127"/>
      <c r="AF68" s="127"/>
      <c r="AG68" s="127"/>
      <c r="AH68" s="127"/>
      <c r="AI68" s="127"/>
      <c r="AJ68" s="127"/>
    </row>
  </sheetData>
  <mergeCells count="23">
    <mergeCell ref="AL6:AM6"/>
    <mergeCell ref="AU8:AV8"/>
    <mergeCell ref="J35:AJ47"/>
    <mergeCell ref="C35:H35"/>
    <mergeCell ref="B1:H1"/>
    <mergeCell ref="B2:H2"/>
    <mergeCell ref="I1:AJ3"/>
    <mergeCell ref="AE8:AI9"/>
    <mergeCell ref="AJ8:AJ9"/>
    <mergeCell ref="AE31:AI31"/>
    <mergeCell ref="J8:N9"/>
    <mergeCell ref="O8:O9"/>
    <mergeCell ref="Q8:U9"/>
    <mergeCell ref="V8:V9"/>
    <mergeCell ref="AC8:AC9"/>
    <mergeCell ref="H8:H9"/>
    <mergeCell ref="C6:E6"/>
    <mergeCell ref="X8:AB9"/>
    <mergeCell ref="J31:N31"/>
    <mergeCell ref="Q31:U31"/>
    <mergeCell ref="X31:AB31"/>
    <mergeCell ref="C31:G31"/>
    <mergeCell ref="C8:G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Index</vt:lpstr>
      <vt:lpstr>Raw data</vt:lpstr>
      <vt:lpstr>S1a</vt:lpstr>
      <vt:lpstr>S1b</vt:lpstr>
      <vt:lpstr>S2</vt:lpstr>
      <vt:lpstr>S3</vt:lpstr>
      <vt:lpstr>S4</vt:lpstr>
      <vt:lpstr>S5</vt:lpstr>
      <vt:lpstr>S6a</vt:lpstr>
      <vt:lpstr>S6b</vt:lpstr>
      <vt:lpstr>S1a analysis</vt:lpstr>
      <vt:lpstr>S1b analysis</vt:lpstr>
      <vt:lpstr>ExtensionRawData</vt:lpstr>
      <vt:lpstr>E1</vt:lpstr>
      <vt:lpstr>E2</vt:lpstr>
      <vt:lpstr>E3</vt:lpstr>
      <vt:lpstr>Index!OLE_LINK1</vt:lpstr>
    </vt:vector>
  </TitlesOfParts>
  <Company>University of Surrey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Rayman JF Dr (Maths)</dc:creator>
  <cp:lastModifiedBy>jdeed</cp:lastModifiedBy>
  <dcterms:created xsi:type="dcterms:W3CDTF">2016-01-12T12:44:00Z</dcterms:created>
  <dcterms:modified xsi:type="dcterms:W3CDTF">2023-03-14T03:03:41Z</dcterms:modified>
</cp:coreProperties>
</file>