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2" l="1"/>
  <c r="F45" i="2"/>
  <c r="E45" i="2"/>
  <c r="D45" i="2"/>
  <c r="D40" i="2"/>
  <c r="C40" i="2"/>
  <c r="B40" i="2"/>
  <c r="F26" i="2"/>
  <c r="H26" i="2"/>
  <c r="G26" i="2"/>
  <c r="E26" i="2"/>
  <c r="G11" i="2"/>
  <c r="F11" i="2"/>
  <c r="C27" i="2"/>
  <c r="C28" i="2"/>
  <c r="C29" i="2"/>
  <c r="C30" i="2"/>
  <c r="C31" i="2"/>
  <c r="C32" i="2"/>
  <c r="C33" i="2"/>
  <c r="C34" i="2"/>
  <c r="C35" i="2"/>
  <c r="C36" i="2"/>
  <c r="C26" i="2"/>
  <c r="H11" i="2"/>
  <c r="E11" i="2"/>
  <c r="C12" i="2"/>
  <c r="C13" i="2"/>
  <c r="C14" i="2"/>
  <c r="C15" i="2"/>
  <c r="C16" i="2"/>
  <c r="C17" i="2"/>
  <c r="C18" i="2"/>
  <c r="C19" i="2"/>
  <c r="C20" i="2"/>
  <c r="C21" i="2"/>
  <c r="C11" i="2"/>
  <c r="H5" i="2" l="1"/>
  <c r="G5" i="2"/>
  <c r="F5" i="2"/>
  <c r="E5" i="2"/>
  <c r="C4" i="2"/>
  <c r="C5" i="2"/>
  <c r="C6" i="2"/>
  <c r="C3" i="2"/>
  <c r="E4" i="2" l="1"/>
  <c r="B6" i="1"/>
  <c r="C11" i="1" s="1"/>
</calcChain>
</file>

<file path=xl/sharedStrings.xml><?xml version="1.0" encoding="utf-8"?>
<sst xmlns="http://schemas.openxmlformats.org/spreadsheetml/2006/main" count="60" uniqueCount="44">
  <si>
    <t>Misura della tensione di offset e corrente di bias di amplificatori operazionali</t>
  </si>
  <si>
    <t>Rf</t>
  </si>
  <si>
    <t>Vos</t>
  </si>
  <si>
    <t>con resistenza</t>
  </si>
  <si>
    <t>Vout</t>
  </si>
  <si>
    <t>Ibias</t>
  </si>
  <si>
    <t>Vos ave</t>
  </si>
  <si>
    <t>Realizzazione e caratterizzazione di un amp delle differenze</t>
  </si>
  <si>
    <t>r1</t>
  </si>
  <si>
    <t>r2</t>
  </si>
  <si>
    <t>r3</t>
  </si>
  <si>
    <t>r4</t>
  </si>
  <si>
    <t>Gcm</t>
  </si>
  <si>
    <t>Gdm</t>
  </si>
  <si>
    <t xml:space="preserve">v2 </t>
  </si>
  <si>
    <t>v1</t>
  </si>
  <si>
    <t>vout</t>
  </si>
  <si>
    <t>vout mis</t>
  </si>
  <si>
    <t>v2</t>
  </si>
  <si>
    <t>v1=v2</t>
  </si>
  <si>
    <t>rin2</t>
  </si>
  <si>
    <t>mis</t>
  </si>
  <si>
    <t>exp</t>
  </si>
  <si>
    <t>rin1</t>
  </si>
  <si>
    <t>iout</t>
  </si>
  <si>
    <t>vin2</t>
  </si>
  <si>
    <t>vin1</t>
  </si>
  <si>
    <t>vvin2</t>
  </si>
  <si>
    <t>R(ohm)</t>
  </si>
  <si>
    <t>Errore</t>
  </si>
  <si>
    <t>Valori Attesi</t>
  </si>
  <si>
    <t>valore</t>
  </si>
  <si>
    <t>errore</t>
  </si>
  <si>
    <t>d/dr1</t>
  </si>
  <si>
    <t>d/dr2</t>
  </si>
  <si>
    <t>d/dr3</t>
  </si>
  <si>
    <t>d/dr4</t>
  </si>
  <si>
    <t>v1-v2</t>
  </si>
  <si>
    <t>r</t>
  </si>
  <si>
    <t>gdm mis 1</t>
  </si>
  <si>
    <t>y(0)</t>
  </si>
  <si>
    <t>x(0)</t>
  </si>
  <si>
    <t>Gdm mis</t>
  </si>
  <si>
    <t>CMRR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</si>
</sst>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Sheet2!$C$11:$C$21</c:f>
              <c:numCache>
                <c:formatCode>0.00E+00</c:formatCode>
                <c:ptCount val="11"/>
                <c:pt idx="0">
                  <c:v>-1</c:v>
                </c:pt>
                <c:pt idx="1">
                  <c:v>-0.79999999999999982</c:v>
                </c:pt>
                <c:pt idx="2">
                  <c:v>-0.59999999999999964</c:v>
                </c:pt>
                <c:pt idx="3">
                  <c:v>-0.40000000000000036</c:v>
                </c:pt>
                <c:pt idx="4">
                  <c:v>-0.20000000000000018</c:v>
                </c:pt>
                <c:pt idx="5">
                  <c:v>0</c:v>
                </c:pt>
                <c:pt idx="6">
                  <c:v>0.20000000000000018</c:v>
                </c:pt>
                <c:pt idx="7">
                  <c:v>0.40000000000000036</c:v>
                </c:pt>
                <c:pt idx="8">
                  <c:v>0.59999999999999964</c:v>
                </c:pt>
                <c:pt idx="9">
                  <c:v>0.79999999999999982</c:v>
                </c:pt>
                <c:pt idx="10">
                  <c:v>1</c:v>
                </c:pt>
              </c:numCache>
            </c:numRef>
          </c:xVal>
          <c:yVal>
            <c:numRef>
              <c:f>Sheet2!$B$11:$B$21</c:f>
              <c:numCache>
                <c:formatCode>General</c:formatCode>
                <c:ptCount val="11"/>
                <c:pt idx="0">
                  <c:v>6.8604000000000003</c:v>
                </c:pt>
                <c:pt idx="1">
                  <c:v>5.5232000000000001</c:v>
                </c:pt>
                <c:pt idx="2">
                  <c:v>4.1863000000000001</c:v>
                </c:pt>
                <c:pt idx="3">
                  <c:v>2.8494999999999999</c:v>
                </c:pt>
                <c:pt idx="4">
                  <c:v>1.51407</c:v>
                </c:pt>
                <c:pt idx="5" formatCode="0.00E+00">
                  <c:v>0.16900000000000001</c:v>
                </c:pt>
                <c:pt idx="6">
                  <c:v>-1.1715800000000001</c:v>
                </c:pt>
                <c:pt idx="7">
                  <c:v>-2.5108999999999999</c:v>
                </c:pt>
                <c:pt idx="8">
                  <c:v>-3.8483000000000001</c:v>
                </c:pt>
                <c:pt idx="9">
                  <c:v>-5.1849999999999996</c:v>
                </c:pt>
                <c:pt idx="10">
                  <c:v>-6.5216000000000003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0-4A5E-BF75-017B5EB1C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69776"/>
        <c:axId val="453570104"/>
      </c:scatterChart>
      <c:valAx>
        <c:axId val="4535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3570104"/>
        <c:crosses val="autoZero"/>
        <c:crossBetween val="midCat"/>
      </c:valAx>
      <c:valAx>
        <c:axId val="45357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356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Sheet2!$C$26:$C$36</c:f>
              <c:numCache>
                <c:formatCode>0.00E+00</c:formatCode>
                <c:ptCount val="11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  <c:pt idx="4">
                  <c:v>0.20000000000000018</c:v>
                </c:pt>
                <c:pt idx="5">
                  <c:v>0</c:v>
                </c:pt>
                <c:pt idx="6">
                  <c:v>-0.20000000000000018</c:v>
                </c:pt>
                <c:pt idx="7">
                  <c:v>-0.40000000000000036</c:v>
                </c:pt>
                <c:pt idx="8">
                  <c:v>-0.59999999999999964</c:v>
                </c:pt>
                <c:pt idx="9">
                  <c:v>-0.79999999999999982</c:v>
                </c:pt>
                <c:pt idx="10">
                  <c:v>-1</c:v>
                </c:pt>
              </c:numCache>
            </c:numRef>
          </c:xVal>
          <c:yVal>
            <c:numRef>
              <c:f>Sheet2!$B$26:$B$36</c:f>
              <c:numCache>
                <c:formatCode>General</c:formatCode>
                <c:ptCount val="11"/>
                <c:pt idx="0">
                  <c:v>-7.0015000000000001</c:v>
                </c:pt>
                <c:pt idx="1">
                  <c:v>-5.6424000000000003</c:v>
                </c:pt>
                <c:pt idx="2">
                  <c:v>-4.2774999999999999</c:v>
                </c:pt>
                <c:pt idx="3">
                  <c:v>-2.9108999999999998</c:v>
                </c:pt>
                <c:pt idx="4">
                  <c:v>-1.5367999999999999</c:v>
                </c:pt>
                <c:pt idx="5">
                  <c:v>-0.17113400000000001</c:v>
                </c:pt>
                <c:pt idx="6">
                  <c:v>1.1946000000000001</c:v>
                </c:pt>
                <c:pt idx="7">
                  <c:v>2.5594999999999999</c:v>
                </c:pt>
                <c:pt idx="8">
                  <c:v>3.9251999999999998</c:v>
                </c:pt>
                <c:pt idx="9">
                  <c:v>5.2901999999999996</c:v>
                </c:pt>
                <c:pt idx="10">
                  <c:v>6.6555999999999997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5-448B-BF6E-6ED43AB1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91936"/>
        <c:axId val="462092264"/>
      </c:scatterChart>
      <c:valAx>
        <c:axId val="46209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092264"/>
        <c:crosses val="autoZero"/>
        <c:crossBetween val="midCat"/>
      </c:valAx>
      <c:valAx>
        <c:axId val="46209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09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10</xdr:row>
      <xdr:rowOff>66675</xdr:rowOff>
    </xdr:from>
    <xdr:to>
      <xdr:col>19</xdr:col>
      <xdr:colOff>561975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A3711-29BB-46DB-96EB-6DA61992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23</xdr:row>
      <xdr:rowOff>180975</xdr:rowOff>
    </xdr:from>
    <xdr:to>
      <xdr:col>19</xdr:col>
      <xdr:colOff>428625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6B3E4C-1534-41CD-AF45-1F6178C69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C11"/>
    </sheetView>
  </sheetViews>
  <sheetFormatPr defaultRowHeight="15" x14ac:dyDescent="0.25"/>
  <sheetData>
    <row r="1" spans="1:3" x14ac:dyDescent="0.25">
      <c r="A1" t="s">
        <v>0</v>
      </c>
    </row>
    <row r="5" spans="1:3" x14ac:dyDescent="0.25">
      <c r="A5" t="s">
        <v>2</v>
      </c>
      <c r="B5" t="s">
        <v>6</v>
      </c>
    </row>
    <row r="6" spans="1:3" x14ac:dyDescent="0.25">
      <c r="A6" s="1">
        <v>-6.7500000000000004E-4</v>
      </c>
      <c r="B6" s="1">
        <f>AVERAGE(A6:A8)</f>
        <v>-6.7233333333333338E-4</v>
      </c>
    </row>
    <row r="7" spans="1:3" x14ac:dyDescent="0.25">
      <c r="A7" s="1">
        <v>-6.7000000000000002E-4</v>
      </c>
    </row>
    <row r="8" spans="1:3" x14ac:dyDescent="0.25">
      <c r="A8" s="1">
        <v>-6.7199999999999996E-4</v>
      </c>
    </row>
    <row r="9" spans="1:3" x14ac:dyDescent="0.25">
      <c r="A9" t="s">
        <v>3</v>
      </c>
    </row>
    <row r="10" spans="1:3" x14ac:dyDescent="0.25">
      <c r="A10" t="s">
        <v>4</v>
      </c>
      <c r="B10" t="s">
        <v>1</v>
      </c>
      <c r="C10" t="s">
        <v>5</v>
      </c>
    </row>
    <row r="11" spans="1:3" x14ac:dyDescent="0.25">
      <c r="A11" s="1">
        <v>0.20755000000000001</v>
      </c>
      <c r="B11" s="1">
        <v>21500000</v>
      </c>
      <c r="C11" s="1">
        <f>(A11-B6)/B11</f>
        <v>9.6847596899224816E-9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abSelected="1" topLeftCell="A67" workbookViewId="0">
      <selection activeCell="E82" sqref="E82"/>
    </sheetView>
  </sheetViews>
  <sheetFormatPr defaultRowHeight="15" x14ac:dyDescent="0.25"/>
  <cols>
    <col min="6" max="6" width="10.7109375" customWidth="1"/>
  </cols>
  <sheetData>
    <row r="1" spans="1:10" x14ac:dyDescent="0.25">
      <c r="A1" t="s">
        <v>7</v>
      </c>
    </row>
    <row r="2" spans="1:10" x14ac:dyDescent="0.25">
      <c r="B2" t="s">
        <v>28</v>
      </c>
      <c r="C2" t="s">
        <v>29</v>
      </c>
      <c r="D2" s="2" t="s">
        <v>30</v>
      </c>
      <c r="E2" s="2"/>
      <c r="F2" s="2"/>
    </row>
    <row r="3" spans="1:10" x14ac:dyDescent="0.25">
      <c r="A3" t="s">
        <v>8</v>
      </c>
      <c r="B3" s="1">
        <v>2200</v>
      </c>
      <c r="C3" s="1">
        <f>5*B3/100</f>
        <v>110</v>
      </c>
      <c r="E3" t="s">
        <v>31</v>
      </c>
      <c r="F3" t="s">
        <v>33</v>
      </c>
      <c r="G3" t="s">
        <v>34</v>
      </c>
      <c r="H3" t="s">
        <v>35</v>
      </c>
      <c r="I3" t="s">
        <v>36</v>
      </c>
      <c r="J3" t="s">
        <v>32</v>
      </c>
    </row>
    <row r="4" spans="1:10" x14ac:dyDescent="0.25">
      <c r="A4" t="s">
        <v>9</v>
      </c>
      <c r="B4" s="1">
        <v>15000</v>
      </c>
      <c r="C4" s="1">
        <f t="shared" ref="C4:C6" si="0">5*B4/100</f>
        <v>750</v>
      </c>
      <c r="D4" t="s">
        <v>13</v>
      </c>
      <c r="E4" s="1">
        <f>-0.5*(B4/B3+B4/B3*(1+B3/B4)/(1+B5/B6))</f>
        <v>-6.8181818181818183</v>
      </c>
    </row>
    <row r="5" spans="1:10" x14ac:dyDescent="0.25">
      <c r="A5" t="s">
        <v>10</v>
      </c>
      <c r="B5" s="1">
        <v>2200</v>
      </c>
      <c r="C5" s="1">
        <f t="shared" si="0"/>
        <v>110</v>
      </c>
      <c r="D5" t="s">
        <v>12</v>
      </c>
      <c r="E5" s="1">
        <f>-B4/B3+B4/B3*((1+B3/B4)/(1+B5/B6))</f>
        <v>0</v>
      </c>
      <c r="F5" s="1">
        <f>-E4/B3+(B4/B3)*(1/(B4*(1+B5/B6)))</f>
        <v>3.4955794733807421E-3</v>
      </c>
      <c r="G5" s="1">
        <f>E4/B4-1/(B4*(1+B5/B6))</f>
        <v>-5.1268498942917543E-4</v>
      </c>
      <c r="H5" s="1">
        <f>(B4/(B3*B6))*(1+B3/B4)/(1+B5/B6)^2</f>
        <v>3.964059196617336E-4</v>
      </c>
    </row>
    <row r="6" spans="1:10" x14ac:dyDescent="0.25">
      <c r="A6" t="s">
        <v>11</v>
      </c>
      <c r="B6" s="1">
        <v>15000</v>
      </c>
      <c r="C6" s="1">
        <f t="shared" si="0"/>
        <v>750</v>
      </c>
    </row>
    <row r="8" spans="1:10" x14ac:dyDescent="0.25">
      <c r="A8" t="s">
        <v>14</v>
      </c>
      <c r="B8" s="1">
        <v>5</v>
      </c>
    </row>
    <row r="10" spans="1:10" x14ac:dyDescent="0.25">
      <c r="A10" t="s">
        <v>15</v>
      </c>
      <c r="B10" t="s">
        <v>17</v>
      </c>
      <c r="C10" t="s">
        <v>37</v>
      </c>
      <c r="E10" t="s">
        <v>39</v>
      </c>
      <c r="F10" t="s">
        <v>40</v>
      </c>
      <c r="G10" t="s">
        <v>41</v>
      </c>
      <c r="H10" t="s">
        <v>38</v>
      </c>
    </row>
    <row r="11" spans="1:10" x14ac:dyDescent="0.25">
      <c r="A11">
        <v>4</v>
      </c>
      <c r="B11">
        <v>6.8604000000000003</v>
      </c>
      <c r="C11" s="1">
        <f>A11-$B$8</f>
        <v>-1</v>
      </c>
      <c r="D11" s="1"/>
      <c r="E11">
        <f>SLOPE(B11:B21,C11:C21)</f>
        <v>-6.6933204545454572</v>
      </c>
      <c r="F11">
        <f>INTERCEPT(B11:B21,C11:C21)</f>
        <v>0.16955363636363649</v>
      </c>
      <c r="G11">
        <f>INTERCEPT(C11:C21,B11:B21)</f>
        <v>2.5331757920279533E-2</v>
      </c>
      <c r="H11" s="3">
        <f>PEARSON(C11:C21,B11:B21)</f>
        <v>-0.99999981443558861</v>
      </c>
    </row>
    <row r="12" spans="1:10" x14ac:dyDescent="0.25">
      <c r="A12">
        <v>4.2</v>
      </c>
      <c r="B12">
        <v>5.5232000000000001</v>
      </c>
      <c r="C12" s="1">
        <f t="shared" ref="C12:C21" si="1">A12-$B$8</f>
        <v>-0.79999999999999982</v>
      </c>
      <c r="D12" s="1"/>
    </row>
    <row r="13" spans="1:10" x14ac:dyDescent="0.25">
      <c r="A13">
        <v>4.4000000000000004</v>
      </c>
      <c r="B13">
        <v>4.1863000000000001</v>
      </c>
      <c r="C13" s="1">
        <f t="shared" si="1"/>
        <v>-0.59999999999999964</v>
      </c>
      <c r="D13" s="1"/>
    </row>
    <row r="14" spans="1:10" x14ac:dyDescent="0.25">
      <c r="A14">
        <v>4.5999999999999996</v>
      </c>
      <c r="B14">
        <v>2.8494999999999999</v>
      </c>
      <c r="C14" s="1">
        <f t="shared" si="1"/>
        <v>-0.40000000000000036</v>
      </c>
      <c r="D14" s="1"/>
    </row>
    <row r="15" spans="1:10" x14ac:dyDescent="0.25">
      <c r="A15">
        <v>4.8</v>
      </c>
      <c r="B15">
        <v>1.51407</v>
      </c>
      <c r="C15" s="1">
        <f t="shared" si="1"/>
        <v>-0.20000000000000018</v>
      </c>
      <c r="D15" s="1"/>
    </row>
    <row r="16" spans="1:10" x14ac:dyDescent="0.25">
      <c r="A16">
        <v>5</v>
      </c>
      <c r="B16" s="1">
        <v>0.16900000000000001</v>
      </c>
      <c r="C16" s="1">
        <f t="shared" si="1"/>
        <v>0</v>
      </c>
      <c r="D16" s="1"/>
    </row>
    <row r="17" spans="1:8" x14ac:dyDescent="0.25">
      <c r="A17">
        <v>5.2</v>
      </c>
      <c r="B17">
        <v>-1.1715800000000001</v>
      </c>
      <c r="C17" s="1">
        <f t="shared" si="1"/>
        <v>0.20000000000000018</v>
      </c>
      <c r="D17" s="1"/>
    </row>
    <row r="18" spans="1:8" x14ac:dyDescent="0.25">
      <c r="A18">
        <v>5.4</v>
      </c>
      <c r="B18">
        <v>-2.5108999999999999</v>
      </c>
      <c r="C18" s="1">
        <f t="shared" si="1"/>
        <v>0.40000000000000036</v>
      </c>
      <c r="D18" s="1"/>
    </row>
    <row r="19" spans="1:8" x14ac:dyDescent="0.25">
      <c r="A19">
        <v>5.6</v>
      </c>
      <c r="B19">
        <v>-3.8483000000000001</v>
      </c>
      <c r="C19" s="1">
        <f t="shared" si="1"/>
        <v>0.59999999999999964</v>
      </c>
      <c r="D19" s="1"/>
    </row>
    <row r="20" spans="1:8" x14ac:dyDescent="0.25">
      <c r="A20">
        <v>5.8</v>
      </c>
      <c r="B20">
        <v>-5.1849999999999996</v>
      </c>
      <c r="C20" s="1">
        <f t="shared" si="1"/>
        <v>0.79999999999999982</v>
      </c>
      <c r="D20" s="1"/>
    </row>
    <row r="21" spans="1:8" x14ac:dyDescent="0.25">
      <c r="A21">
        <v>6</v>
      </c>
      <c r="B21">
        <v>-6.5216000000000003</v>
      </c>
      <c r="C21" s="1">
        <f t="shared" si="1"/>
        <v>1</v>
      </c>
      <c r="D21" s="1"/>
    </row>
    <row r="23" spans="1:8" x14ac:dyDescent="0.25">
      <c r="A23" t="s">
        <v>15</v>
      </c>
      <c r="B23">
        <v>5</v>
      </c>
    </row>
    <row r="25" spans="1:8" x14ac:dyDescent="0.25">
      <c r="A25" t="s">
        <v>18</v>
      </c>
      <c r="B25" t="s">
        <v>17</v>
      </c>
      <c r="C25" t="s">
        <v>37</v>
      </c>
      <c r="E25" t="s">
        <v>39</v>
      </c>
      <c r="F25" t="s">
        <v>40</v>
      </c>
      <c r="G25" t="s">
        <v>41</v>
      </c>
      <c r="H25" t="s">
        <v>38</v>
      </c>
    </row>
    <row r="26" spans="1:8" x14ac:dyDescent="0.25">
      <c r="A26">
        <v>4</v>
      </c>
      <c r="B26">
        <v>-7.0015000000000001</v>
      </c>
      <c r="C26" s="1">
        <f>$B$23-A26</f>
        <v>1</v>
      </c>
      <c r="D26" s="1"/>
      <c r="E26">
        <f>SLOPE(B26:B36,C26:C36)</f>
        <v>-6.8316454545454555</v>
      </c>
      <c r="F26">
        <f>INTERCEPT(B26:B36,C26:C36)</f>
        <v>-0.17410309090909043</v>
      </c>
      <c r="G26">
        <f>INTERCEPT(C26:C36,B26:B36)</f>
        <v>-2.5484783991879159E-2</v>
      </c>
      <c r="H26" s="3">
        <f>PEARSON(C26:C36,B26:B36)</f>
        <v>-0.99999976395908419</v>
      </c>
    </row>
    <row r="27" spans="1:8" x14ac:dyDescent="0.25">
      <c r="A27">
        <v>4.2</v>
      </c>
      <c r="B27">
        <v>-5.6424000000000003</v>
      </c>
      <c r="C27" s="1">
        <f t="shared" ref="C27:C36" si="2">$B$23-A27</f>
        <v>0.79999999999999982</v>
      </c>
      <c r="D27" s="1"/>
    </row>
    <row r="28" spans="1:8" x14ac:dyDescent="0.25">
      <c r="A28">
        <v>4.4000000000000004</v>
      </c>
      <c r="B28">
        <v>-4.2774999999999999</v>
      </c>
      <c r="C28" s="1">
        <f t="shared" si="2"/>
        <v>0.59999999999999964</v>
      </c>
      <c r="D28" s="1"/>
    </row>
    <row r="29" spans="1:8" x14ac:dyDescent="0.25">
      <c r="A29">
        <v>4.5999999999999996</v>
      </c>
      <c r="B29">
        <v>-2.9108999999999998</v>
      </c>
      <c r="C29" s="1">
        <f t="shared" si="2"/>
        <v>0.40000000000000036</v>
      </c>
      <c r="D29" s="1"/>
    </row>
    <row r="30" spans="1:8" x14ac:dyDescent="0.25">
      <c r="A30">
        <v>4.8</v>
      </c>
      <c r="B30">
        <v>-1.5367999999999999</v>
      </c>
      <c r="C30" s="1">
        <f t="shared" si="2"/>
        <v>0.20000000000000018</v>
      </c>
      <c r="D30" s="1"/>
    </row>
    <row r="31" spans="1:8" x14ac:dyDescent="0.25">
      <c r="A31">
        <v>5</v>
      </c>
      <c r="B31">
        <v>-0.17113400000000001</v>
      </c>
      <c r="C31" s="1">
        <f t="shared" si="2"/>
        <v>0</v>
      </c>
      <c r="D31" s="1"/>
    </row>
    <row r="32" spans="1:8" x14ac:dyDescent="0.25">
      <c r="A32">
        <v>5.2</v>
      </c>
      <c r="B32">
        <v>1.1946000000000001</v>
      </c>
      <c r="C32" s="1">
        <f t="shared" si="2"/>
        <v>-0.20000000000000018</v>
      </c>
      <c r="D32" s="1"/>
    </row>
    <row r="33" spans="1:6" x14ac:dyDescent="0.25">
      <c r="A33">
        <v>5.4</v>
      </c>
      <c r="B33">
        <v>2.5594999999999999</v>
      </c>
      <c r="C33" s="1">
        <f t="shared" si="2"/>
        <v>-0.40000000000000036</v>
      </c>
      <c r="D33" s="1"/>
    </row>
    <row r="34" spans="1:6" x14ac:dyDescent="0.25">
      <c r="A34">
        <v>5.6</v>
      </c>
      <c r="B34">
        <v>3.9251999999999998</v>
      </c>
      <c r="C34" s="1">
        <f t="shared" si="2"/>
        <v>-0.59999999999999964</v>
      </c>
      <c r="D34" s="1"/>
    </row>
    <row r="35" spans="1:6" x14ac:dyDescent="0.25">
      <c r="A35">
        <v>5.8</v>
      </c>
      <c r="B35">
        <v>5.2901999999999996</v>
      </c>
      <c r="C35" s="1">
        <f t="shared" si="2"/>
        <v>-0.79999999999999982</v>
      </c>
      <c r="D35" s="1"/>
    </row>
    <row r="36" spans="1:6" x14ac:dyDescent="0.25">
      <c r="A36">
        <v>6</v>
      </c>
      <c r="B36">
        <v>6.6555999999999997</v>
      </c>
      <c r="C36" s="1">
        <f t="shared" si="2"/>
        <v>-1</v>
      </c>
      <c r="D36" s="1"/>
    </row>
    <row r="39" spans="1:6" x14ac:dyDescent="0.25">
      <c r="B39" t="s">
        <v>42</v>
      </c>
      <c r="C39" t="s">
        <v>40</v>
      </c>
      <c r="D39" t="s">
        <v>41</v>
      </c>
    </row>
    <row r="40" spans="1:6" x14ac:dyDescent="0.25">
      <c r="B40">
        <f>AVERAGE(E11,E26)</f>
        <v>-6.7624829545454563</v>
      </c>
      <c r="C40">
        <f>AVERAGE(F11,F26)</f>
        <v>-2.2747272727269702E-3</v>
      </c>
      <c r="D40">
        <f>AVERAGE(G11,G26)</f>
        <v>-7.6513035799813042E-5</v>
      </c>
    </row>
    <row r="44" spans="1:6" x14ac:dyDescent="0.25">
      <c r="A44" t="s">
        <v>19</v>
      </c>
      <c r="B44" t="s">
        <v>16</v>
      </c>
      <c r="D44" t="s">
        <v>12</v>
      </c>
      <c r="E44" t="s">
        <v>40</v>
      </c>
      <c r="F44" t="s">
        <v>41</v>
      </c>
    </row>
    <row r="45" spans="1:6" x14ac:dyDescent="0.25">
      <c r="A45">
        <v>10</v>
      </c>
      <c r="B45" s="1">
        <v>2.1618999999999999E-2</v>
      </c>
      <c r="D45">
        <f>SLOPE(B45:B65,A45:A65)</f>
        <v>3.5344662337662342E-3</v>
      </c>
      <c r="E45">
        <f>INTERCEPT(B45:B65,A45:A65)</f>
        <v>9.7106190476190478E-3</v>
      </c>
      <c r="F45">
        <f>INTERCEPT(A45:A65,B45:B65)</f>
        <v>-0.25530725557305484</v>
      </c>
    </row>
    <row r="46" spans="1:6" x14ac:dyDescent="0.25">
      <c r="A46">
        <v>9</v>
      </c>
      <c r="B46" s="1">
        <v>1.8950000000000002E-2</v>
      </c>
    </row>
    <row r="47" spans="1:6" x14ac:dyDescent="0.25">
      <c r="A47">
        <v>8</v>
      </c>
      <c r="B47" s="1">
        <v>1.6400000000000001E-2</v>
      </c>
    </row>
    <row r="48" spans="1:6" x14ac:dyDescent="0.25">
      <c r="A48">
        <v>7</v>
      </c>
      <c r="B48" s="1">
        <v>1.37E-2</v>
      </c>
    </row>
    <row r="49" spans="1:2" x14ac:dyDescent="0.25">
      <c r="A49">
        <v>6</v>
      </c>
      <c r="B49" s="1">
        <v>1.12E-2</v>
      </c>
    </row>
    <row r="50" spans="1:2" x14ac:dyDescent="0.25">
      <c r="A50">
        <v>5</v>
      </c>
      <c r="B50" s="1">
        <v>8.3999999999999995E-3</v>
      </c>
    </row>
    <row r="51" spans="1:2" x14ac:dyDescent="0.25">
      <c r="A51">
        <v>4</v>
      </c>
      <c r="B51" s="1">
        <v>5.7000000000000002E-3</v>
      </c>
    </row>
    <row r="52" spans="1:2" x14ac:dyDescent="0.25">
      <c r="A52">
        <v>3</v>
      </c>
      <c r="B52" s="1">
        <v>3.0000000000000001E-3</v>
      </c>
    </row>
    <row r="53" spans="1:2" x14ac:dyDescent="0.25">
      <c r="A53">
        <v>2</v>
      </c>
      <c r="B53" s="1">
        <v>0.315</v>
      </c>
    </row>
    <row r="54" spans="1:2" x14ac:dyDescent="0.25">
      <c r="A54">
        <v>1</v>
      </c>
      <c r="B54" s="1">
        <v>-2.4199999999999998E-3</v>
      </c>
    </row>
    <row r="55" spans="1:2" x14ac:dyDescent="0.25">
      <c r="A55">
        <v>0</v>
      </c>
      <c r="B55" s="1">
        <v>-5.1679999999999999E-3</v>
      </c>
    </row>
    <row r="56" spans="1:2" x14ac:dyDescent="0.25">
      <c r="A56">
        <v>-1</v>
      </c>
      <c r="B56" s="1">
        <v>-7.9159999999999994E-3</v>
      </c>
    </row>
    <row r="57" spans="1:2" x14ac:dyDescent="0.25">
      <c r="A57">
        <v>-2</v>
      </c>
      <c r="B57" s="1">
        <v>-1.0666E-2</v>
      </c>
    </row>
    <row r="58" spans="1:2" x14ac:dyDescent="0.25">
      <c r="A58">
        <v>-3</v>
      </c>
      <c r="B58" s="1">
        <v>-1.3448999999999999E-2</v>
      </c>
    </row>
    <row r="59" spans="1:2" x14ac:dyDescent="0.25">
      <c r="A59">
        <v>-4</v>
      </c>
      <c r="B59" s="1">
        <v>-1.6088999999999999E-2</v>
      </c>
    </row>
    <row r="60" spans="1:2" x14ac:dyDescent="0.25">
      <c r="A60">
        <v>-5</v>
      </c>
      <c r="B60" s="1">
        <v>-1.8915000000000001E-2</v>
      </c>
    </row>
    <row r="61" spans="1:2" x14ac:dyDescent="0.25">
      <c r="A61">
        <v>-6</v>
      </c>
      <c r="B61" s="1">
        <v>-2.1628999999999999E-2</v>
      </c>
    </row>
    <row r="62" spans="1:2" x14ac:dyDescent="0.25">
      <c r="A62">
        <v>-7</v>
      </c>
      <c r="B62" s="1">
        <v>-2.4388E-2</v>
      </c>
    </row>
    <row r="63" spans="1:2" x14ac:dyDescent="0.25">
      <c r="A63">
        <v>-8</v>
      </c>
      <c r="B63" s="1">
        <v>-2.7075999999999999E-2</v>
      </c>
    </row>
    <row r="64" spans="1:2" x14ac:dyDescent="0.25">
      <c r="A64">
        <v>-9</v>
      </c>
      <c r="B64" s="1">
        <v>-2.9805000000000002E-2</v>
      </c>
    </row>
    <row r="65" spans="1:2" x14ac:dyDescent="0.25">
      <c r="A65">
        <v>-10</v>
      </c>
      <c r="B65" s="1">
        <v>-3.2524999999999998E-2</v>
      </c>
    </row>
    <row r="68" spans="1:2" x14ac:dyDescent="0.25">
      <c r="B68" t="s">
        <v>43</v>
      </c>
    </row>
    <row r="69" spans="1:2" x14ac:dyDescent="0.25">
      <c r="B69">
        <f>ABS(B40/D45)</f>
        <v>1913.2968055941878</v>
      </c>
    </row>
    <row r="72" spans="1:2" x14ac:dyDescent="0.25">
      <c r="A72" t="s">
        <v>20</v>
      </c>
    </row>
    <row r="73" spans="1:2" x14ac:dyDescent="0.25">
      <c r="A73" t="s">
        <v>21</v>
      </c>
      <c r="B73" t="s">
        <v>22</v>
      </c>
    </row>
    <row r="74" spans="1:2" x14ac:dyDescent="0.25">
      <c r="A74" s="1">
        <v>17080</v>
      </c>
      <c r="B74" s="1">
        <v>17200</v>
      </c>
    </row>
    <row r="75" spans="1:2" x14ac:dyDescent="0.25">
      <c r="A75" t="s">
        <v>23</v>
      </c>
    </row>
    <row r="76" spans="1:2" x14ac:dyDescent="0.25">
      <c r="A76" t="s">
        <v>21</v>
      </c>
      <c r="B76" t="s">
        <v>22</v>
      </c>
    </row>
    <row r="77" spans="1:2" x14ac:dyDescent="0.25">
      <c r="A77" s="1">
        <v>2166.1999999999998</v>
      </c>
      <c r="B77" s="1">
        <v>2200</v>
      </c>
    </row>
    <row r="79" spans="1:2" x14ac:dyDescent="0.25">
      <c r="A79" t="s">
        <v>25</v>
      </c>
      <c r="B79">
        <v>0</v>
      </c>
    </row>
    <row r="80" spans="1:2" x14ac:dyDescent="0.25">
      <c r="A80" t="s">
        <v>26</v>
      </c>
      <c r="B80" t="s">
        <v>24</v>
      </c>
    </row>
    <row r="81" spans="1:2" x14ac:dyDescent="0.25">
      <c r="A81">
        <v>-2.5</v>
      </c>
      <c r="B81" s="1">
        <v>-9.7311999999999995E-4</v>
      </c>
    </row>
    <row r="82" spans="1:2" x14ac:dyDescent="0.25">
      <c r="A82">
        <v>-2</v>
      </c>
      <c r="B82" s="1">
        <v>-8.9669999999999995E-4</v>
      </c>
    </row>
    <row r="83" spans="1:2" x14ac:dyDescent="0.25">
      <c r="A83">
        <v>-1.5</v>
      </c>
      <c r="B83" s="1">
        <v>-6.7226000000000005E-4</v>
      </c>
    </row>
    <row r="84" spans="1:2" x14ac:dyDescent="0.25">
      <c r="A84">
        <v>-1</v>
      </c>
      <c r="B84" s="1">
        <v>-4.4791999999999998E-4</v>
      </c>
    </row>
    <row r="85" spans="1:2" x14ac:dyDescent="0.25">
      <c r="A85">
        <v>-0.5</v>
      </c>
      <c r="B85" s="1">
        <v>-2.2352E-4</v>
      </c>
    </row>
    <row r="86" spans="1:2" x14ac:dyDescent="0.25">
      <c r="A86">
        <v>0</v>
      </c>
      <c r="B86" s="1">
        <v>9.4200000000000004E-7</v>
      </c>
    </row>
    <row r="87" spans="1:2" x14ac:dyDescent="0.25">
      <c r="A87">
        <v>0.5</v>
      </c>
      <c r="B87" s="1">
        <v>2.2531999999999999E-4</v>
      </c>
    </row>
    <row r="88" spans="1:2" x14ac:dyDescent="0.25">
      <c r="A88">
        <v>1</v>
      </c>
      <c r="B88" s="1">
        <v>4.4977999999999999E-4</v>
      </c>
    </row>
    <row r="89" spans="1:2" x14ac:dyDescent="0.25">
      <c r="A89">
        <v>1.5</v>
      </c>
      <c r="B89" s="1">
        <v>6.7414999999999999E-4</v>
      </c>
    </row>
    <row r="90" spans="1:2" x14ac:dyDescent="0.25">
      <c r="A90">
        <v>2</v>
      </c>
      <c r="B90" s="1">
        <v>8.7732999999999995E-4</v>
      </c>
    </row>
    <row r="91" spans="1:2" x14ac:dyDescent="0.25">
      <c r="A91">
        <v>2.5</v>
      </c>
      <c r="B91" s="1">
        <v>9.1175000000000002E-4</v>
      </c>
    </row>
    <row r="95" spans="1:2" x14ac:dyDescent="0.25">
      <c r="A95" t="s">
        <v>26</v>
      </c>
      <c r="B95">
        <v>0</v>
      </c>
    </row>
    <row r="96" spans="1:2" x14ac:dyDescent="0.25">
      <c r="A96" t="s">
        <v>27</v>
      </c>
      <c r="B96" t="s">
        <v>24</v>
      </c>
    </row>
    <row r="97" spans="1:2" x14ac:dyDescent="0.25">
      <c r="A97">
        <v>-2.5</v>
      </c>
      <c r="B97" s="1">
        <v>-1.4563600000000001E-4</v>
      </c>
    </row>
    <row r="98" spans="1:2" x14ac:dyDescent="0.25">
      <c r="A98">
        <v>-2</v>
      </c>
      <c r="B98" s="1">
        <v>-1.16502E-4</v>
      </c>
    </row>
    <row r="99" spans="1:2" x14ac:dyDescent="0.25">
      <c r="A99">
        <v>-1.5</v>
      </c>
      <c r="B99" s="1">
        <v>-8.7355999999999995E-5</v>
      </c>
    </row>
    <row r="100" spans="1:2" x14ac:dyDescent="0.25">
      <c r="A100">
        <v>-1</v>
      </c>
      <c r="B100" s="1">
        <v>-5.8216E-5</v>
      </c>
    </row>
    <row r="101" spans="1:2" x14ac:dyDescent="0.25">
      <c r="A101">
        <v>-0.5</v>
      </c>
      <c r="B101" s="1">
        <v>-2.9073000000000001E-5</v>
      </c>
    </row>
    <row r="102" spans="1:2" x14ac:dyDescent="0.25">
      <c r="A102">
        <v>0</v>
      </c>
      <c r="B102" s="1">
        <v>7.9000000000000006E-8</v>
      </c>
    </row>
    <row r="103" spans="1:2" x14ac:dyDescent="0.25">
      <c r="A103">
        <v>0.5</v>
      </c>
      <c r="B103" s="1">
        <v>2.9217000000000002E-5</v>
      </c>
    </row>
    <row r="104" spans="1:2" x14ac:dyDescent="0.25">
      <c r="A104">
        <v>1</v>
      </c>
      <c r="B104" s="1">
        <v>5.8362999999999997E-5</v>
      </c>
    </row>
    <row r="105" spans="1:2" x14ac:dyDescent="0.25">
      <c r="A105">
        <v>1.5</v>
      </c>
      <c r="B105" s="1">
        <v>8.7497000000000006E-5</v>
      </c>
    </row>
    <row r="106" spans="1:2" x14ac:dyDescent="0.25">
      <c r="A106">
        <v>2</v>
      </c>
      <c r="B106" s="1">
        <v>1.1663999999999999E-4</v>
      </c>
    </row>
    <row r="107" spans="1:2" x14ac:dyDescent="0.25">
      <c r="A107">
        <v>2.5</v>
      </c>
      <c r="B107" s="1">
        <v>1.4578E-4</v>
      </c>
    </row>
  </sheetData>
  <mergeCells count="1">
    <mergeCell ref="D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2017-04-09T15:30:41Z</dcterms:modified>
</cp:coreProperties>
</file>