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 firstSheet="18" activeTab="24"/>
  </bookViews>
  <sheets>
    <sheet name="Dati" sheetId="1" r:id="rId1"/>
    <sheet name="Misura prova" sheetId="2" r:id="rId2"/>
    <sheet name="Misura (1)" sheetId="9" r:id="rId3"/>
    <sheet name="Misura (2)" sheetId="10" r:id="rId4"/>
    <sheet name="Misura (3)" sheetId="11" r:id="rId5"/>
    <sheet name="Misura (4)" sheetId="13" r:id="rId6"/>
    <sheet name="Misura (5)" sheetId="14" r:id="rId7"/>
    <sheet name="Misura (6)" sheetId="15" r:id="rId8"/>
    <sheet name="Misura (7)" sheetId="16" r:id="rId9"/>
    <sheet name="Misura (8)" sheetId="17" r:id="rId10"/>
    <sheet name="Misura (9)" sheetId="19" r:id="rId11"/>
    <sheet name="Misura (10)" sheetId="21" r:id="rId12"/>
    <sheet name="Misura (11)" sheetId="22" r:id="rId13"/>
    <sheet name="Misura (12)" sheetId="23" r:id="rId14"/>
    <sheet name="Misura (13)" sheetId="24" r:id="rId15"/>
    <sheet name="Misura (14)" sheetId="26" r:id="rId16"/>
    <sheet name="Misura (15)" sheetId="27" r:id="rId17"/>
    <sheet name="Misura (16)" sheetId="28" r:id="rId18"/>
    <sheet name="Misura (17)" sheetId="30" r:id="rId19"/>
    <sheet name="Misura (18)" sheetId="31" r:id="rId20"/>
    <sheet name="Misura (19)" sheetId="32" r:id="rId21"/>
    <sheet name="Misura (20)" sheetId="33" r:id="rId22"/>
    <sheet name="Misura (21)" sheetId="34" r:id="rId23"/>
    <sheet name="Misura (22)" sheetId="35" r:id="rId24"/>
    <sheet name="Sheet21" sheetId="29" r:id="rId2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2" i="35" l="1" a="1"/>
  <c r="E32" i="35" s="1"/>
  <c r="F29" i="35"/>
  <c r="F28" i="35"/>
  <c r="L26" i="35"/>
  <c r="H26" i="35"/>
  <c r="L25" i="35"/>
  <c r="C25" i="35"/>
  <c r="L24" i="35"/>
  <c r="H24" i="35"/>
  <c r="C24" i="35"/>
  <c r="C23" i="35"/>
  <c r="L22" i="35"/>
  <c r="H23" i="35"/>
  <c r="C22" i="35"/>
  <c r="E16" i="35"/>
  <c r="D25" i="35" s="1"/>
  <c r="C38" i="35" s="1"/>
  <c r="C16" i="35"/>
  <c r="C12" i="35"/>
  <c r="B12" i="35"/>
  <c r="C26" i="35" s="1"/>
  <c r="A12" i="35"/>
  <c r="C11" i="35"/>
  <c r="B11" i="35"/>
  <c r="A11" i="35"/>
  <c r="C10" i="35"/>
  <c r="B10" i="35"/>
  <c r="A10" i="35"/>
  <c r="C9" i="35"/>
  <c r="A9" i="35"/>
  <c r="C8" i="35"/>
  <c r="A8" i="35"/>
  <c r="C7" i="35"/>
  <c r="B7" i="35"/>
  <c r="A7" i="35"/>
  <c r="C6" i="35"/>
  <c r="B6" i="35"/>
  <c r="A6" i="35"/>
  <c r="C5" i="35"/>
  <c r="B5" i="35"/>
  <c r="E18" i="35" s="1"/>
  <c r="A5" i="35"/>
  <c r="A1" i="35"/>
  <c r="G22" i="34"/>
  <c r="D32" i="34" a="1"/>
  <c r="E32" i="34" s="1"/>
  <c r="F29" i="34"/>
  <c r="F28" i="34"/>
  <c r="L26" i="34"/>
  <c r="H24" i="34"/>
  <c r="E16" i="34"/>
  <c r="C16" i="34"/>
  <c r="C12" i="34"/>
  <c r="B12" i="34"/>
  <c r="A12" i="34"/>
  <c r="C11" i="34"/>
  <c r="B11" i="34"/>
  <c r="A11" i="34"/>
  <c r="C10" i="34"/>
  <c r="B10" i="34"/>
  <c r="A10" i="34"/>
  <c r="C9" i="34"/>
  <c r="A9" i="34"/>
  <c r="C8" i="34"/>
  <c r="A8" i="34"/>
  <c r="C7" i="34"/>
  <c r="B7" i="34"/>
  <c r="A7" i="34"/>
  <c r="C6" i="34"/>
  <c r="B6" i="34"/>
  <c r="A6" i="34"/>
  <c r="C5" i="34"/>
  <c r="B5" i="34"/>
  <c r="E18" i="34" s="1"/>
  <c r="A5" i="34"/>
  <c r="A1" i="34"/>
  <c r="N23" i="22"/>
  <c r="N24" i="22"/>
  <c r="N25" i="22"/>
  <c r="N26" i="22"/>
  <c r="N22" i="22"/>
  <c r="J23" i="22"/>
  <c r="J24" i="22"/>
  <c r="J25" i="22"/>
  <c r="J26" i="22"/>
  <c r="J22" i="22"/>
  <c r="B13" i="26"/>
  <c r="G32" i="33"/>
  <c r="D32" i="33" a="1"/>
  <c r="E32" i="33" s="1"/>
  <c r="F29" i="33"/>
  <c r="F28" i="33"/>
  <c r="L26" i="33"/>
  <c r="H26" i="33"/>
  <c r="L25" i="33"/>
  <c r="C25" i="33"/>
  <c r="D25" i="33" s="1"/>
  <c r="L24" i="33"/>
  <c r="C24" i="33"/>
  <c r="L23" i="33"/>
  <c r="H23" i="33"/>
  <c r="C23" i="33"/>
  <c r="D23" i="33" s="1"/>
  <c r="H22" i="33"/>
  <c r="C22" i="33"/>
  <c r="E16" i="33"/>
  <c r="C16" i="33"/>
  <c r="C12" i="33"/>
  <c r="B12" i="33"/>
  <c r="C26" i="33" s="1"/>
  <c r="A12" i="33"/>
  <c r="C11" i="33"/>
  <c r="B11" i="33"/>
  <c r="A11" i="33"/>
  <c r="C10" i="33"/>
  <c r="B10" i="33"/>
  <c r="D22" i="33" s="1"/>
  <c r="A10" i="33"/>
  <c r="C9" i="33"/>
  <c r="A9" i="33"/>
  <c r="C8" i="33"/>
  <c r="A8" i="33"/>
  <c r="C7" i="33"/>
  <c r="B7" i="33"/>
  <c r="A7" i="33"/>
  <c r="C6" i="33"/>
  <c r="B6" i="33"/>
  <c r="A6" i="33"/>
  <c r="C5" i="33"/>
  <c r="B5" i="33"/>
  <c r="E18" i="33" s="1"/>
  <c r="A5" i="33"/>
  <c r="A1" i="33"/>
  <c r="K29" i="32"/>
  <c r="B25" i="32"/>
  <c r="D32" i="32" a="1"/>
  <c r="F29" i="32"/>
  <c r="F28" i="32"/>
  <c r="H25" i="32"/>
  <c r="E16" i="32"/>
  <c r="C16" i="32"/>
  <c r="C12" i="32"/>
  <c r="B12" i="32"/>
  <c r="A12" i="32"/>
  <c r="C11" i="32"/>
  <c r="B11" i="32"/>
  <c r="A11" i="32"/>
  <c r="C10" i="32"/>
  <c r="B10" i="32"/>
  <c r="A10" i="32"/>
  <c r="C9" i="32"/>
  <c r="A9" i="32"/>
  <c r="C8" i="32"/>
  <c r="A8" i="32"/>
  <c r="C7" i="32"/>
  <c r="B7" i="32"/>
  <c r="A7" i="32"/>
  <c r="C6" i="32"/>
  <c r="B6" i="32"/>
  <c r="A6" i="32"/>
  <c r="C5" i="32"/>
  <c r="B5" i="32"/>
  <c r="E18" i="32" s="1"/>
  <c r="A5" i="32"/>
  <c r="A1" i="32"/>
  <c r="F32" i="31"/>
  <c r="D32" i="31" a="1"/>
  <c r="E32" i="31" s="1"/>
  <c r="F29" i="31"/>
  <c r="F28" i="31"/>
  <c r="E16" i="31"/>
  <c r="C16" i="31"/>
  <c r="C12" i="31"/>
  <c r="B12" i="31"/>
  <c r="C25" i="31" s="1"/>
  <c r="A12" i="31"/>
  <c r="C11" i="31"/>
  <c r="B11" i="31"/>
  <c r="A11" i="31"/>
  <c r="C10" i="31"/>
  <c r="B10" i="31"/>
  <c r="A10" i="31"/>
  <c r="C9" i="31"/>
  <c r="A9" i="31"/>
  <c r="C8" i="31"/>
  <c r="A8" i="31"/>
  <c r="C7" i="31"/>
  <c r="B7" i="31"/>
  <c r="A7" i="31"/>
  <c r="C6" i="31"/>
  <c r="B6" i="31"/>
  <c r="A6" i="31"/>
  <c r="C5" i="31"/>
  <c r="B5" i="31"/>
  <c r="E18" i="31" s="1"/>
  <c r="A5" i="31"/>
  <c r="A1" i="31"/>
  <c r="D32" i="30" a="1"/>
  <c r="E32" i="30" s="1"/>
  <c r="F29" i="30"/>
  <c r="F28" i="30"/>
  <c r="L26" i="30"/>
  <c r="H24" i="30"/>
  <c r="E16" i="30"/>
  <c r="C16" i="30"/>
  <c r="C12" i="30"/>
  <c r="B12" i="30"/>
  <c r="A12" i="30"/>
  <c r="C11" i="30"/>
  <c r="B11" i="30"/>
  <c r="A11" i="30"/>
  <c r="C10" i="30"/>
  <c r="B10" i="30"/>
  <c r="A10" i="30"/>
  <c r="C9" i="30"/>
  <c r="A9" i="30"/>
  <c r="C8" i="30"/>
  <c r="A8" i="30"/>
  <c r="C7" i="30"/>
  <c r="B7" i="30"/>
  <c r="A7" i="30"/>
  <c r="C6" i="30"/>
  <c r="B6" i="30"/>
  <c r="A6" i="30"/>
  <c r="C5" i="30"/>
  <c r="B5" i="30"/>
  <c r="E18" i="30" s="1"/>
  <c r="A5" i="30"/>
  <c r="A1" i="30"/>
  <c r="D32" i="28" a="1"/>
  <c r="E32" i="28" s="1"/>
  <c r="F29" i="28"/>
  <c r="F28" i="28"/>
  <c r="L26" i="28"/>
  <c r="H24" i="28"/>
  <c r="E16" i="28"/>
  <c r="C16" i="28"/>
  <c r="C12" i="28"/>
  <c r="B12" i="28"/>
  <c r="A12" i="28"/>
  <c r="C11" i="28"/>
  <c r="B11" i="28"/>
  <c r="A11" i="28"/>
  <c r="C10" i="28"/>
  <c r="B10" i="28"/>
  <c r="A10" i="28"/>
  <c r="C9" i="28"/>
  <c r="A9" i="28"/>
  <c r="C8" i="28"/>
  <c r="A8" i="28"/>
  <c r="C7" i="28"/>
  <c r="B7" i="28"/>
  <c r="A7" i="28"/>
  <c r="C6" i="28"/>
  <c r="B6" i="28"/>
  <c r="A6" i="28"/>
  <c r="C5" i="28"/>
  <c r="B5" i="28"/>
  <c r="E18" i="28" s="1"/>
  <c r="A5" i="28"/>
  <c r="A1" i="28"/>
  <c r="D32" i="27" a="1"/>
  <c r="F29" i="27"/>
  <c r="F28" i="27"/>
  <c r="E16" i="27"/>
  <c r="C16" i="27"/>
  <c r="C12" i="27"/>
  <c r="B12" i="27"/>
  <c r="A12" i="27"/>
  <c r="C11" i="27"/>
  <c r="B11" i="27"/>
  <c r="A11" i="27"/>
  <c r="C10" i="27"/>
  <c r="B10" i="27"/>
  <c r="A10" i="27"/>
  <c r="C9" i="27"/>
  <c r="A9" i="27"/>
  <c r="C8" i="27"/>
  <c r="A8" i="27"/>
  <c r="C7" i="27"/>
  <c r="B7" i="27"/>
  <c r="A7" i="27"/>
  <c r="C6" i="27"/>
  <c r="B6" i="27"/>
  <c r="A6" i="27"/>
  <c r="C5" i="27"/>
  <c r="B5" i="27"/>
  <c r="E18" i="27" s="1"/>
  <c r="A5" i="27"/>
  <c r="A1" i="27"/>
  <c r="G32" i="26"/>
  <c r="D32" i="26" a="1"/>
  <c r="F29" i="26"/>
  <c r="F28" i="26"/>
  <c r="C25" i="26"/>
  <c r="L22" i="26"/>
  <c r="E16" i="26"/>
  <c r="D25" i="26" s="1"/>
  <c r="C16" i="26"/>
  <c r="C12" i="26"/>
  <c r="B12" i="26"/>
  <c r="A12" i="26"/>
  <c r="C11" i="26"/>
  <c r="B11" i="26"/>
  <c r="A11" i="26"/>
  <c r="C10" i="26"/>
  <c r="B10" i="26"/>
  <c r="A10" i="26"/>
  <c r="C9" i="26"/>
  <c r="A9" i="26"/>
  <c r="C8" i="26"/>
  <c r="A8" i="26"/>
  <c r="C7" i="26"/>
  <c r="B7" i="26"/>
  <c r="A7" i="26"/>
  <c r="C6" i="26"/>
  <c r="B6" i="26"/>
  <c r="A6" i="26"/>
  <c r="C5" i="26"/>
  <c r="B5" i="26"/>
  <c r="E18" i="26" s="1"/>
  <c r="A5" i="26"/>
  <c r="A1" i="26"/>
  <c r="F32" i="24"/>
  <c r="D32" i="24" a="1"/>
  <c r="E32" i="24" s="1"/>
  <c r="F29" i="24"/>
  <c r="F28" i="24"/>
  <c r="E16" i="24"/>
  <c r="C16" i="24"/>
  <c r="C12" i="24"/>
  <c r="B12" i="24"/>
  <c r="C25" i="24" s="1"/>
  <c r="A12" i="24"/>
  <c r="C11" i="24"/>
  <c r="B11" i="24"/>
  <c r="A11" i="24"/>
  <c r="C10" i="24"/>
  <c r="B10" i="24"/>
  <c r="A10" i="24"/>
  <c r="C9" i="24"/>
  <c r="A9" i="24"/>
  <c r="C8" i="24"/>
  <c r="A8" i="24"/>
  <c r="C7" i="24"/>
  <c r="B7" i="24"/>
  <c r="A7" i="24"/>
  <c r="C6" i="24"/>
  <c r="B6" i="24"/>
  <c r="A6" i="24"/>
  <c r="C5" i="24"/>
  <c r="B5" i="24"/>
  <c r="E18" i="24" s="1"/>
  <c r="A5" i="24"/>
  <c r="A1" i="24"/>
  <c r="F32" i="23"/>
  <c r="D32" i="23" a="1"/>
  <c r="E32" i="23" s="1"/>
  <c r="F29" i="23"/>
  <c r="F28" i="23"/>
  <c r="C25" i="23"/>
  <c r="L22" i="23"/>
  <c r="E16" i="23"/>
  <c r="C16" i="23"/>
  <c r="C12" i="23"/>
  <c r="B12" i="23"/>
  <c r="A12" i="23"/>
  <c r="C11" i="23"/>
  <c r="B11" i="23"/>
  <c r="A11" i="23"/>
  <c r="C10" i="23"/>
  <c r="B10" i="23"/>
  <c r="A10" i="23"/>
  <c r="C9" i="23"/>
  <c r="A9" i="23"/>
  <c r="C8" i="23"/>
  <c r="A8" i="23"/>
  <c r="C7" i="23"/>
  <c r="B7" i="23"/>
  <c r="A7" i="23"/>
  <c r="C6" i="23"/>
  <c r="B6" i="23"/>
  <c r="A6" i="23"/>
  <c r="C5" i="23"/>
  <c r="B5" i="23"/>
  <c r="E18" i="23" s="1"/>
  <c r="A5" i="23"/>
  <c r="A1" i="23"/>
  <c r="B13" i="15"/>
  <c r="B13" i="16"/>
  <c r="B13" i="17"/>
  <c r="B13" i="19"/>
  <c r="B13" i="21"/>
  <c r="D32" i="22" a="1"/>
  <c r="E32" i="22" s="1"/>
  <c r="F29" i="22"/>
  <c r="F28" i="22"/>
  <c r="L26" i="22"/>
  <c r="H24" i="22"/>
  <c r="C23" i="22"/>
  <c r="E16" i="22"/>
  <c r="C16" i="22"/>
  <c r="C12" i="22"/>
  <c r="B12" i="22"/>
  <c r="A12" i="22"/>
  <c r="C11" i="22"/>
  <c r="B11" i="22"/>
  <c r="A11" i="22"/>
  <c r="C10" i="22"/>
  <c r="B10" i="22"/>
  <c r="A10" i="22"/>
  <c r="C9" i="22"/>
  <c r="A9" i="22"/>
  <c r="C8" i="22"/>
  <c r="A8" i="22"/>
  <c r="C7" i="22"/>
  <c r="B7" i="22"/>
  <c r="A7" i="22"/>
  <c r="C6" i="22"/>
  <c r="B6" i="22"/>
  <c r="A6" i="22"/>
  <c r="C5" i="22"/>
  <c r="B5" i="22"/>
  <c r="E18" i="22" s="1"/>
  <c r="A5" i="22"/>
  <c r="A1" i="22"/>
  <c r="D32" i="21" a="1"/>
  <c r="E32" i="21" s="1"/>
  <c r="F29" i="21"/>
  <c r="F28" i="21"/>
  <c r="L26" i="21"/>
  <c r="H24" i="21"/>
  <c r="C23" i="21"/>
  <c r="E16" i="21"/>
  <c r="C16" i="21"/>
  <c r="C12" i="21"/>
  <c r="B12" i="21"/>
  <c r="A12" i="21"/>
  <c r="C11" i="21"/>
  <c r="B11" i="21"/>
  <c r="A11" i="21"/>
  <c r="C10" i="21"/>
  <c r="B10" i="21"/>
  <c r="D23" i="21" s="1"/>
  <c r="C36" i="21" s="1"/>
  <c r="A10" i="21"/>
  <c r="C9" i="21"/>
  <c r="A9" i="21"/>
  <c r="C8" i="21"/>
  <c r="A8" i="21"/>
  <c r="C7" i="21"/>
  <c r="B7" i="21"/>
  <c r="A7" i="21"/>
  <c r="C6" i="21"/>
  <c r="B6" i="21"/>
  <c r="A6" i="21"/>
  <c r="C5" i="21"/>
  <c r="B5" i="21"/>
  <c r="E18" i="21" s="1"/>
  <c r="A5" i="21"/>
  <c r="A1" i="21"/>
  <c r="D32" i="19" a="1"/>
  <c r="E32" i="19" s="1"/>
  <c r="F29" i="19"/>
  <c r="F28" i="19"/>
  <c r="L26" i="19"/>
  <c r="H24" i="19"/>
  <c r="C23" i="19"/>
  <c r="E16" i="19"/>
  <c r="C16" i="19"/>
  <c r="C12" i="19"/>
  <c r="B12" i="19"/>
  <c r="A12" i="19"/>
  <c r="C11" i="19"/>
  <c r="B11" i="19"/>
  <c r="A11" i="19"/>
  <c r="C10" i="19"/>
  <c r="B10" i="19"/>
  <c r="D23" i="19" s="1"/>
  <c r="C36" i="19" s="1"/>
  <c r="A10" i="19"/>
  <c r="C9" i="19"/>
  <c r="A9" i="19"/>
  <c r="C8" i="19"/>
  <c r="A8" i="19"/>
  <c r="C7" i="19"/>
  <c r="B7" i="19"/>
  <c r="A7" i="19"/>
  <c r="C6" i="19"/>
  <c r="B6" i="19"/>
  <c r="A6" i="19"/>
  <c r="C5" i="19"/>
  <c r="B5" i="19"/>
  <c r="E18" i="19" s="1"/>
  <c r="A5" i="19"/>
  <c r="A1" i="19"/>
  <c r="F32" i="17"/>
  <c r="D32" i="17" a="1"/>
  <c r="E32" i="17" s="1"/>
  <c r="F29" i="17"/>
  <c r="F28" i="17"/>
  <c r="L26" i="17"/>
  <c r="C25" i="17"/>
  <c r="H24" i="17"/>
  <c r="L22" i="17"/>
  <c r="E16" i="17"/>
  <c r="C16" i="17"/>
  <c r="C12" i="17"/>
  <c r="B12" i="17"/>
  <c r="C26" i="17" s="1"/>
  <c r="A12" i="17"/>
  <c r="C11" i="17"/>
  <c r="B11" i="17"/>
  <c r="A11" i="17"/>
  <c r="C10" i="17"/>
  <c r="B10" i="17"/>
  <c r="A10" i="17"/>
  <c r="C9" i="17"/>
  <c r="A9" i="17"/>
  <c r="C8" i="17"/>
  <c r="A8" i="17"/>
  <c r="C7" i="17"/>
  <c r="B7" i="17"/>
  <c r="A7" i="17"/>
  <c r="C6" i="17"/>
  <c r="B6" i="17"/>
  <c r="A6" i="17"/>
  <c r="C5" i="17"/>
  <c r="B5" i="17"/>
  <c r="E18" i="17" s="1"/>
  <c r="A5" i="17"/>
  <c r="A1" i="17"/>
  <c r="D32" i="16" a="1"/>
  <c r="E32" i="16" s="1"/>
  <c r="F29" i="16"/>
  <c r="F28" i="16"/>
  <c r="L26" i="16"/>
  <c r="H24" i="16"/>
  <c r="C23" i="16"/>
  <c r="E16" i="16"/>
  <c r="C16" i="16"/>
  <c r="C12" i="16"/>
  <c r="B12" i="16"/>
  <c r="A12" i="16"/>
  <c r="C11" i="16"/>
  <c r="B11" i="16"/>
  <c r="A11" i="16"/>
  <c r="C10" i="16"/>
  <c r="B10" i="16"/>
  <c r="D23" i="16" s="1"/>
  <c r="C36" i="16" s="1"/>
  <c r="A10" i="16"/>
  <c r="C9" i="16"/>
  <c r="A9" i="16"/>
  <c r="C8" i="16"/>
  <c r="A8" i="16"/>
  <c r="C7" i="16"/>
  <c r="B7" i="16"/>
  <c r="A7" i="16"/>
  <c r="C6" i="16"/>
  <c r="B6" i="16"/>
  <c r="A6" i="16"/>
  <c r="C5" i="16"/>
  <c r="B5" i="16"/>
  <c r="E18" i="16" s="1"/>
  <c r="A5" i="16"/>
  <c r="A1" i="16"/>
  <c r="F32" i="15"/>
  <c r="D32" i="15" a="1"/>
  <c r="E32" i="15" s="1"/>
  <c r="F29" i="15"/>
  <c r="F28" i="15"/>
  <c r="L26" i="15"/>
  <c r="C25" i="15"/>
  <c r="H24" i="15"/>
  <c r="L22" i="15"/>
  <c r="E16" i="15"/>
  <c r="C16" i="15"/>
  <c r="C12" i="15"/>
  <c r="B12" i="15"/>
  <c r="C26" i="15" s="1"/>
  <c r="A12" i="15"/>
  <c r="C11" i="15"/>
  <c r="B11" i="15"/>
  <c r="A11" i="15"/>
  <c r="C10" i="15"/>
  <c r="B10" i="15"/>
  <c r="A10" i="15"/>
  <c r="C9" i="15"/>
  <c r="A9" i="15"/>
  <c r="C8" i="15"/>
  <c r="A8" i="15"/>
  <c r="C7" i="15"/>
  <c r="B7" i="15"/>
  <c r="A7" i="15"/>
  <c r="C6" i="15"/>
  <c r="B6" i="15"/>
  <c r="A6" i="15"/>
  <c r="C5" i="15"/>
  <c r="B5" i="15"/>
  <c r="E18" i="15" s="1"/>
  <c r="A5" i="15"/>
  <c r="A1" i="15"/>
  <c r="D32" i="14" a="1"/>
  <c r="E32" i="14" s="1"/>
  <c r="F29" i="14"/>
  <c r="F28" i="14"/>
  <c r="L26" i="14"/>
  <c r="H24" i="14"/>
  <c r="E16" i="14"/>
  <c r="C16" i="14"/>
  <c r="C12" i="14"/>
  <c r="B12" i="14"/>
  <c r="C23" i="14" s="1"/>
  <c r="A12" i="14"/>
  <c r="C11" i="14"/>
  <c r="B11" i="14"/>
  <c r="A11" i="14"/>
  <c r="C10" i="14"/>
  <c r="B10" i="14"/>
  <c r="A10" i="14"/>
  <c r="C9" i="14"/>
  <c r="A9" i="14"/>
  <c r="C8" i="14"/>
  <c r="A8" i="14"/>
  <c r="C7" i="14"/>
  <c r="B7" i="14"/>
  <c r="A7" i="14"/>
  <c r="C6" i="14"/>
  <c r="B6" i="14"/>
  <c r="A6" i="14"/>
  <c r="C5" i="14"/>
  <c r="B5" i="14"/>
  <c r="E18" i="14" s="1"/>
  <c r="A5" i="14"/>
  <c r="A1" i="14"/>
  <c r="D32" i="13" a="1"/>
  <c r="E32" i="13" s="1"/>
  <c r="F29" i="13"/>
  <c r="F28" i="13"/>
  <c r="L26" i="13"/>
  <c r="H24" i="13"/>
  <c r="C23" i="13"/>
  <c r="E16" i="13"/>
  <c r="C16" i="13"/>
  <c r="C12" i="13"/>
  <c r="B12" i="13"/>
  <c r="A12" i="13"/>
  <c r="C11" i="13"/>
  <c r="B11" i="13"/>
  <c r="A11" i="13"/>
  <c r="C10" i="13"/>
  <c r="B10" i="13"/>
  <c r="D23" i="13" s="1"/>
  <c r="C36" i="13" s="1"/>
  <c r="A10" i="13"/>
  <c r="C9" i="13"/>
  <c r="A9" i="13"/>
  <c r="C8" i="13"/>
  <c r="A8" i="13"/>
  <c r="C7" i="13"/>
  <c r="B7" i="13"/>
  <c r="A7" i="13"/>
  <c r="C6" i="13"/>
  <c r="B6" i="13"/>
  <c r="A6" i="13"/>
  <c r="C5" i="13"/>
  <c r="B5" i="13"/>
  <c r="E18" i="13" s="1"/>
  <c r="A5" i="13"/>
  <c r="A1" i="13"/>
  <c r="D32" i="11" a="1"/>
  <c r="E32" i="11" s="1"/>
  <c r="F29" i="11"/>
  <c r="F28" i="11"/>
  <c r="L26" i="11"/>
  <c r="H24" i="11"/>
  <c r="C23" i="11"/>
  <c r="E16" i="11"/>
  <c r="C16" i="11"/>
  <c r="C12" i="11"/>
  <c r="B12" i="11"/>
  <c r="A12" i="11"/>
  <c r="C11" i="11"/>
  <c r="B11" i="11"/>
  <c r="A11" i="11"/>
  <c r="C10" i="11"/>
  <c r="B10" i="11"/>
  <c r="D23" i="11" s="1"/>
  <c r="C36" i="11" s="1"/>
  <c r="A10" i="11"/>
  <c r="C9" i="11"/>
  <c r="A9" i="11"/>
  <c r="C8" i="11"/>
  <c r="A8" i="11"/>
  <c r="C7" i="11"/>
  <c r="B7" i="11"/>
  <c r="A7" i="11"/>
  <c r="C6" i="11"/>
  <c r="B6" i="11"/>
  <c r="A6" i="11"/>
  <c r="C5" i="11"/>
  <c r="B5" i="11"/>
  <c r="E18" i="11" s="1"/>
  <c r="A5" i="11"/>
  <c r="A1" i="11"/>
  <c r="D32" i="10" a="1"/>
  <c r="E32" i="10" s="1"/>
  <c r="F29" i="10"/>
  <c r="F28" i="10"/>
  <c r="L26" i="10"/>
  <c r="H24" i="10"/>
  <c r="C23" i="10"/>
  <c r="E16" i="10"/>
  <c r="C16" i="10"/>
  <c r="C12" i="10"/>
  <c r="B12" i="10"/>
  <c r="A12" i="10"/>
  <c r="C11" i="10"/>
  <c r="B11" i="10"/>
  <c r="A11" i="10"/>
  <c r="C10" i="10"/>
  <c r="B10" i="10"/>
  <c r="A10" i="10"/>
  <c r="C9" i="10"/>
  <c r="A9" i="10"/>
  <c r="C8" i="10"/>
  <c r="A8" i="10"/>
  <c r="C7" i="10"/>
  <c r="B7" i="10"/>
  <c r="A7" i="10"/>
  <c r="C6" i="10"/>
  <c r="B6" i="10"/>
  <c r="A6" i="10"/>
  <c r="C5" i="10"/>
  <c r="B5" i="10"/>
  <c r="E18" i="10" s="1"/>
  <c r="A5" i="10"/>
  <c r="A1" i="10"/>
  <c r="L22" i="9"/>
  <c r="H22" i="9"/>
  <c r="D32" i="9" a="1"/>
  <c r="E32" i="9" s="1"/>
  <c r="F29" i="9"/>
  <c r="F28" i="9"/>
  <c r="L26" i="9"/>
  <c r="H24" i="9"/>
  <c r="C23" i="9"/>
  <c r="E16" i="9"/>
  <c r="C16" i="9"/>
  <c r="C12" i="9"/>
  <c r="B12" i="9"/>
  <c r="A12" i="9"/>
  <c r="C11" i="9"/>
  <c r="B11" i="9"/>
  <c r="A11" i="9"/>
  <c r="C10" i="9"/>
  <c r="B10" i="9"/>
  <c r="A10" i="9"/>
  <c r="C9" i="9"/>
  <c r="A9" i="9"/>
  <c r="C8" i="9"/>
  <c r="A8" i="9"/>
  <c r="C7" i="9"/>
  <c r="B7" i="9"/>
  <c r="A7" i="9"/>
  <c r="C6" i="9"/>
  <c r="B6" i="9"/>
  <c r="A6" i="9"/>
  <c r="C5" i="9"/>
  <c r="B5" i="9"/>
  <c r="E18" i="9" s="1"/>
  <c r="A5" i="9"/>
  <c r="A1" i="9"/>
  <c r="H28" i="2"/>
  <c r="B50" i="2"/>
  <c r="B51" i="2"/>
  <c r="B52" i="2"/>
  <c r="B53" i="2"/>
  <c r="B49" i="2"/>
  <c r="C50" i="2"/>
  <c r="C51" i="2"/>
  <c r="C52" i="2"/>
  <c r="C53" i="2"/>
  <c r="C49" i="2"/>
  <c r="H29" i="2"/>
  <c r="B48" i="2" s="1"/>
  <c r="C45" i="2"/>
  <c r="C46" i="2"/>
  <c r="C47" i="2"/>
  <c r="C48" i="2"/>
  <c r="C44" i="2"/>
  <c r="I26" i="2"/>
  <c r="I25" i="2"/>
  <c r="I24" i="2"/>
  <c r="I23" i="2"/>
  <c r="I22" i="2"/>
  <c r="B28" i="35" l="1"/>
  <c r="D26" i="35"/>
  <c r="C39" i="35" s="1"/>
  <c r="L28" i="35"/>
  <c r="M28" i="35" s="1"/>
  <c r="H32" i="35"/>
  <c r="D32" i="35"/>
  <c r="D23" i="35"/>
  <c r="D22" i="35"/>
  <c r="H22" i="35"/>
  <c r="F32" i="35"/>
  <c r="C28" i="35"/>
  <c r="D24" i="35"/>
  <c r="G32" i="35"/>
  <c r="L23" i="35"/>
  <c r="K28" i="35" s="1"/>
  <c r="H25" i="35"/>
  <c r="H32" i="34"/>
  <c r="C26" i="34"/>
  <c r="H25" i="34"/>
  <c r="L23" i="34"/>
  <c r="C22" i="34"/>
  <c r="C23" i="34"/>
  <c r="D23" i="34" s="1"/>
  <c r="D26" i="34"/>
  <c r="D32" i="34"/>
  <c r="H22" i="34"/>
  <c r="C24" i="34"/>
  <c r="D24" i="34" s="1"/>
  <c r="L24" i="34"/>
  <c r="F32" i="34"/>
  <c r="L22" i="34"/>
  <c r="H23" i="34"/>
  <c r="C25" i="34"/>
  <c r="D25" i="34" s="1"/>
  <c r="L25" i="34"/>
  <c r="H26" i="34"/>
  <c r="G32" i="34"/>
  <c r="C38" i="33"/>
  <c r="C36" i="33"/>
  <c r="H32" i="33"/>
  <c r="C35" i="33"/>
  <c r="D24" i="33"/>
  <c r="D26" i="33"/>
  <c r="C29" i="33"/>
  <c r="D32" i="33"/>
  <c r="C28" i="33"/>
  <c r="E22" i="33" s="1"/>
  <c r="B35" i="33" s="1"/>
  <c r="B28" i="33"/>
  <c r="F32" i="33"/>
  <c r="L22" i="33"/>
  <c r="H24" i="33"/>
  <c r="G28" i="33" s="1"/>
  <c r="H25" i="33"/>
  <c r="H28" i="33" s="1"/>
  <c r="I28" i="33" s="1"/>
  <c r="H26" i="32"/>
  <c r="L24" i="32"/>
  <c r="C23" i="32"/>
  <c r="D23" i="32" s="1"/>
  <c r="H22" i="32"/>
  <c r="L26" i="32"/>
  <c r="C26" i="32"/>
  <c r="H24" i="32"/>
  <c r="L23" i="32"/>
  <c r="L25" i="32"/>
  <c r="C25" i="32"/>
  <c r="D25" i="32" s="1"/>
  <c r="H23" i="32"/>
  <c r="L22" i="32"/>
  <c r="C24" i="32"/>
  <c r="D24" i="32" s="1"/>
  <c r="C22" i="32"/>
  <c r="D22" i="32" s="1"/>
  <c r="D26" i="32"/>
  <c r="H32" i="32"/>
  <c r="D32" i="32"/>
  <c r="G32" i="32"/>
  <c r="F32" i="32"/>
  <c r="E32" i="32"/>
  <c r="L26" i="31"/>
  <c r="L22" i="31"/>
  <c r="C26" i="31"/>
  <c r="D26" i="31" s="1"/>
  <c r="H25" i="31"/>
  <c r="L23" i="31"/>
  <c r="C22" i="31"/>
  <c r="H26" i="31"/>
  <c r="L24" i="31"/>
  <c r="C23" i="31"/>
  <c r="D23" i="31" s="1"/>
  <c r="H22" i="31"/>
  <c r="L25" i="31"/>
  <c r="C24" i="31"/>
  <c r="D24" i="31" s="1"/>
  <c r="H23" i="31"/>
  <c r="H24" i="31"/>
  <c r="D25" i="31"/>
  <c r="G32" i="31"/>
  <c r="D32" i="31"/>
  <c r="H32" i="31"/>
  <c r="H32" i="30"/>
  <c r="C26" i="30"/>
  <c r="D26" i="30" s="1"/>
  <c r="H25" i="30"/>
  <c r="L23" i="30"/>
  <c r="C22" i="30"/>
  <c r="C23" i="30"/>
  <c r="D23" i="30" s="1"/>
  <c r="D32" i="30"/>
  <c r="H22" i="30"/>
  <c r="C24" i="30"/>
  <c r="D24" i="30" s="1"/>
  <c r="L24" i="30"/>
  <c r="F32" i="30"/>
  <c r="L22" i="30"/>
  <c r="H23" i="30"/>
  <c r="C25" i="30"/>
  <c r="D25" i="30" s="1"/>
  <c r="L25" i="30"/>
  <c r="H26" i="30"/>
  <c r="G32" i="30"/>
  <c r="H32" i="28"/>
  <c r="C26" i="28"/>
  <c r="H25" i="28"/>
  <c r="L23" i="28"/>
  <c r="C22" i="28"/>
  <c r="C23" i="28"/>
  <c r="D23" i="28" s="1"/>
  <c r="D26" i="28"/>
  <c r="D32" i="28"/>
  <c r="H22" i="28"/>
  <c r="C24" i="28"/>
  <c r="D24" i="28" s="1"/>
  <c r="L24" i="28"/>
  <c r="F32" i="28"/>
  <c r="L22" i="28"/>
  <c r="H23" i="28"/>
  <c r="C25" i="28"/>
  <c r="D25" i="28" s="1"/>
  <c r="L25" i="28"/>
  <c r="H26" i="28"/>
  <c r="G32" i="28"/>
  <c r="C26" i="27"/>
  <c r="D26" i="27" s="1"/>
  <c r="H25" i="27"/>
  <c r="L23" i="27"/>
  <c r="C22" i="27"/>
  <c r="H26" i="27"/>
  <c r="L24" i="27"/>
  <c r="C23" i="27"/>
  <c r="D23" i="27" s="1"/>
  <c r="H22" i="27"/>
  <c r="C24" i="27"/>
  <c r="E32" i="27"/>
  <c r="H32" i="27"/>
  <c r="D32" i="27"/>
  <c r="H23" i="27"/>
  <c r="L25" i="27"/>
  <c r="F32" i="27"/>
  <c r="H24" i="27"/>
  <c r="L26" i="27"/>
  <c r="L22" i="27"/>
  <c r="C25" i="27"/>
  <c r="D25" i="27" s="1"/>
  <c r="G32" i="27"/>
  <c r="D24" i="27"/>
  <c r="C38" i="26"/>
  <c r="C26" i="26"/>
  <c r="H25" i="26"/>
  <c r="L23" i="26"/>
  <c r="L28" i="26" s="1"/>
  <c r="M28" i="26" s="1"/>
  <c r="C22" i="26"/>
  <c r="H26" i="26"/>
  <c r="L24" i="26"/>
  <c r="C23" i="26"/>
  <c r="D23" i="26" s="1"/>
  <c r="H22" i="26"/>
  <c r="C24" i="26"/>
  <c r="D24" i="26" s="1"/>
  <c r="H24" i="26"/>
  <c r="L26" i="26"/>
  <c r="E32" i="26"/>
  <c r="H32" i="26"/>
  <c r="D32" i="26"/>
  <c r="D26" i="26"/>
  <c r="H23" i="26"/>
  <c r="L25" i="26"/>
  <c r="F32" i="26"/>
  <c r="H24" i="24"/>
  <c r="L22" i="24"/>
  <c r="C26" i="24"/>
  <c r="D26" i="24" s="1"/>
  <c r="H25" i="24"/>
  <c r="L23" i="24"/>
  <c r="C22" i="24"/>
  <c r="C24" i="24"/>
  <c r="D24" i="24" s="1"/>
  <c r="H26" i="24"/>
  <c r="L24" i="24"/>
  <c r="C23" i="24"/>
  <c r="D23" i="24" s="1"/>
  <c r="H22" i="24"/>
  <c r="L25" i="24"/>
  <c r="H23" i="24"/>
  <c r="L26" i="24"/>
  <c r="D25" i="24"/>
  <c r="G32" i="24"/>
  <c r="D32" i="24"/>
  <c r="H32" i="24"/>
  <c r="C26" i="23"/>
  <c r="D26" i="23" s="1"/>
  <c r="H25" i="23"/>
  <c r="L23" i="23"/>
  <c r="K28" i="23" s="1"/>
  <c r="C22" i="23"/>
  <c r="H26" i="23"/>
  <c r="L24" i="23"/>
  <c r="C23" i="23"/>
  <c r="D23" i="23" s="1"/>
  <c r="H22" i="23"/>
  <c r="L25" i="23"/>
  <c r="C24" i="23"/>
  <c r="D24" i="23" s="1"/>
  <c r="H23" i="23"/>
  <c r="D22" i="23"/>
  <c r="H24" i="23"/>
  <c r="L26" i="23"/>
  <c r="D25" i="23"/>
  <c r="G32" i="23"/>
  <c r="D32" i="23"/>
  <c r="H32" i="23"/>
  <c r="D23" i="22"/>
  <c r="C36" i="22" s="1"/>
  <c r="H32" i="22"/>
  <c r="D32" i="22"/>
  <c r="C26" i="22"/>
  <c r="D26" i="22" s="1"/>
  <c r="H25" i="22"/>
  <c r="L23" i="22"/>
  <c r="C22" i="22"/>
  <c r="H22" i="22"/>
  <c r="C24" i="22"/>
  <c r="D24" i="22" s="1"/>
  <c r="L24" i="22"/>
  <c r="F32" i="22"/>
  <c r="L22" i="22"/>
  <c r="H23" i="22"/>
  <c r="C25" i="22"/>
  <c r="D25" i="22" s="1"/>
  <c r="L25" i="22"/>
  <c r="H26" i="22"/>
  <c r="G32" i="22"/>
  <c r="H32" i="21"/>
  <c r="D32" i="21"/>
  <c r="C26" i="21"/>
  <c r="D26" i="21" s="1"/>
  <c r="H25" i="21"/>
  <c r="L23" i="21"/>
  <c r="C22" i="21"/>
  <c r="H22" i="21"/>
  <c r="C24" i="21"/>
  <c r="D24" i="21" s="1"/>
  <c r="L24" i="21"/>
  <c r="F32" i="21"/>
  <c r="L22" i="21"/>
  <c r="H23" i="21"/>
  <c r="C25" i="21"/>
  <c r="D25" i="21" s="1"/>
  <c r="L25" i="21"/>
  <c r="H26" i="21"/>
  <c r="G32" i="21"/>
  <c r="H32" i="19"/>
  <c r="D32" i="19"/>
  <c r="C26" i="19"/>
  <c r="D26" i="19" s="1"/>
  <c r="H25" i="19"/>
  <c r="L23" i="19"/>
  <c r="C22" i="19"/>
  <c r="H22" i="19"/>
  <c r="C24" i="19"/>
  <c r="D24" i="19" s="1"/>
  <c r="L24" i="19"/>
  <c r="F32" i="19"/>
  <c r="L22" i="19"/>
  <c r="H23" i="19"/>
  <c r="C25" i="19"/>
  <c r="D25" i="19" s="1"/>
  <c r="L25" i="19"/>
  <c r="H26" i="19"/>
  <c r="G32" i="19"/>
  <c r="D26" i="17"/>
  <c r="C39" i="17" s="1"/>
  <c r="H23" i="17"/>
  <c r="C24" i="17"/>
  <c r="D24" i="17" s="1"/>
  <c r="D25" i="17"/>
  <c r="L25" i="17"/>
  <c r="G32" i="17"/>
  <c r="H22" i="17"/>
  <c r="C23" i="17"/>
  <c r="D23" i="17" s="1"/>
  <c r="L24" i="17"/>
  <c r="H26" i="17"/>
  <c r="D32" i="17"/>
  <c r="H32" i="17"/>
  <c r="C22" i="17"/>
  <c r="L23" i="17"/>
  <c r="H25" i="17"/>
  <c r="H32" i="16"/>
  <c r="D32" i="16"/>
  <c r="C26" i="16"/>
  <c r="D26" i="16" s="1"/>
  <c r="H25" i="16"/>
  <c r="L23" i="16"/>
  <c r="C22" i="16"/>
  <c r="H22" i="16"/>
  <c r="C24" i="16"/>
  <c r="D24" i="16" s="1"/>
  <c r="L24" i="16"/>
  <c r="F32" i="16"/>
  <c r="L22" i="16"/>
  <c r="H23" i="16"/>
  <c r="C25" i="16"/>
  <c r="D25" i="16" s="1"/>
  <c r="L25" i="16"/>
  <c r="H26" i="16"/>
  <c r="G32" i="16"/>
  <c r="D26" i="15"/>
  <c r="H23" i="15"/>
  <c r="C24" i="15"/>
  <c r="D24" i="15" s="1"/>
  <c r="D25" i="15"/>
  <c r="L25" i="15"/>
  <c r="G32" i="15"/>
  <c r="H22" i="15"/>
  <c r="C23" i="15"/>
  <c r="D23" i="15" s="1"/>
  <c r="L24" i="15"/>
  <c r="H26" i="15"/>
  <c r="D32" i="15"/>
  <c r="H32" i="15"/>
  <c r="C22" i="15"/>
  <c r="L23" i="15"/>
  <c r="H25" i="15"/>
  <c r="D23" i="14"/>
  <c r="C36" i="14" s="1"/>
  <c r="H32" i="14"/>
  <c r="D32" i="14"/>
  <c r="C26" i="14"/>
  <c r="D26" i="14" s="1"/>
  <c r="H25" i="14"/>
  <c r="L23" i="14"/>
  <c r="C22" i="14"/>
  <c r="H22" i="14"/>
  <c r="C24" i="14"/>
  <c r="D24" i="14" s="1"/>
  <c r="L24" i="14"/>
  <c r="F32" i="14"/>
  <c r="L22" i="14"/>
  <c r="H23" i="14"/>
  <c r="C25" i="14"/>
  <c r="D25" i="14" s="1"/>
  <c r="L25" i="14"/>
  <c r="H26" i="14"/>
  <c r="G32" i="14"/>
  <c r="H32" i="13"/>
  <c r="D32" i="13"/>
  <c r="C26" i="13"/>
  <c r="D26" i="13" s="1"/>
  <c r="H25" i="13"/>
  <c r="L23" i="13"/>
  <c r="C22" i="13"/>
  <c r="H22" i="13"/>
  <c r="C24" i="13"/>
  <c r="D24" i="13" s="1"/>
  <c r="L24" i="13"/>
  <c r="F32" i="13"/>
  <c r="L22" i="13"/>
  <c r="H23" i="13"/>
  <c r="C25" i="13"/>
  <c r="D25" i="13" s="1"/>
  <c r="L25" i="13"/>
  <c r="H26" i="13"/>
  <c r="G32" i="13"/>
  <c r="H32" i="11"/>
  <c r="D32" i="11"/>
  <c r="C26" i="11"/>
  <c r="D26" i="11" s="1"/>
  <c r="H25" i="11"/>
  <c r="L23" i="11"/>
  <c r="C22" i="11"/>
  <c r="H22" i="11"/>
  <c r="C24" i="11"/>
  <c r="D24" i="11" s="1"/>
  <c r="L24" i="11"/>
  <c r="F32" i="11"/>
  <c r="L22" i="11"/>
  <c r="H23" i="11"/>
  <c r="C25" i="11"/>
  <c r="D25" i="11" s="1"/>
  <c r="L25" i="11"/>
  <c r="H26" i="11"/>
  <c r="G32" i="11"/>
  <c r="D23" i="10"/>
  <c r="C36" i="10" s="1"/>
  <c r="H32" i="10"/>
  <c r="D32" i="10"/>
  <c r="C26" i="10"/>
  <c r="D26" i="10" s="1"/>
  <c r="H25" i="10"/>
  <c r="L23" i="10"/>
  <c r="C22" i="10"/>
  <c r="H22" i="10"/>
  <c r="C24" i="10"/>
  <c r="D24" i="10" s="1"/>
  <c r="L24" i="10"/>
  <c r="F32" i="10"/>
  <c r="L22" i="10"/>
  <c r="H23" i="10"/>
  <c r="C25" i="10"/>
  <c r="D25" i="10" s="1"/>
  <c r="L25" i="10"/>
  <c r="H26" i="10"/>
  <c r="G32" i="10"/>
  <c r="D23" i="9"/>
  <c r="C36" i="9" s="1"/>
  <c r="H32" i="9"/>
  <c r="D32" i="9"/>
  <c r="C26" i="9"/>
  <c r="D26" i="9" s="1"/>
  <c r="H25" i="9"/>
  <c r="L23" i="9"/>
  <c r="C22" i="9"/>
  <c r="C24" i="9"/>
  <c r="D24" i="9" s="1"/>
  <c r="L24" i="9"/>
  <c r="F32" i="9"/>
  <c r="H23" i="9"/>
  <c r="C25" i="9"/>
  <c r="D25" i="9" s="1"/>
  <c r="L25" i="9"/>
  <c r="H26" i="9"/>
  <c r="G32" i="9"/>
  <c r="B47" i="2"/>
  <c r="B46" i="2"/>
  <c r="B44" i="2"/>
  <c r="B45" i="2"/>
  <c r="C16" i="2"/>
  <c r="G16" i="1"/>
  <c r="B5" i="1"/>
  <c r="B5" i="2" s="1"/>
  <c r="E18" i="2" s="1"/>
  <c r="G14" i="1"/>
  <c r="E16" i="2"/>
  <c r="G9" i="1"/>
  <c r="G10" i="1"/>
  <c r="G11" i="1"/>
  <c r="G12" i="1"/>
  <c r="G13" i="1"/>
  <c r="G8" i="1"/>
  <c r="E26" i="35" l="1"/>
  <c r="B39" i="35" s="1"/>
  <c r="C36" i="35"/>
  <c r="E23" i="35"/>
  <c r="B36" i="35" s="1"/>
  <c r="H28" i="35"/>
  <c r="I28" i="35" s="1"/>
  <c r="G28" i="35"/>
  <c r="E25" i="35"/>
  <c r="B38" i="35" s="1"/>
  <c r="E24" i="35"/>
  <c r="B37" i="35" s="1"/>
  <c r="C37" i="35"/>
  <c r="C35" i="35"/>
  <c r="B29" i="35"/>
  <c r="C29" i="35"/>
  <c r="E22" i="35"/>
  <c r="B35" i="35" s="1"/>
  <c r="C37" i="34"/>
  <c r="C36" i="34"/>
  <c r="C39" i="34"/>
  <c r="L28" i="34"/>
  <c r="M28" i="34" s="1"/>
  <c r="K28" i="34"/>
  <c r="C38" i="34"/>
  <c r="H28" i="34"/>
  <c r="I28" i="34" s="1"/>
  <c r="G28" i="34"/>
  <c r="C28" i="34"/>
  <c r="E24" i="34" s="1"/>
  <c r="B37" i="34" s="1"/>
  <c r="B28" i="34"/>
  <c r="D22" i="34"/>
  <c r="E23" i="33"/>
  <c r="B36" i="33" s="1"/>
  <c r="C39" i="33"/>
  <c r="E26" i="33"/>
  <c r="B39" i="33" s="1"/>
  <c r="D33" i="33" a="1"/>
  <c r="E24" i="33"/>
  <c r="B37" i="33" s="1"/>
  <c r="C37" i="33"/>
  <c r="E25" i="33"/>
  <c r="B38" i="33" s="1"/>
  <c r="K28" i="33"/>
  <c r="L28" i="33"/>
  <c r="M28" i="33" s="1"/>
  <c r="B29" i="33"/>
  <c r="C37" i="32"/>
  <c r="C39" i="32"/>
  <c r="L28" i="32"/>
  <c r="M28" i="32" s="1"/>
  <c r="K28" i="32"/>
  <c r="H28" i="32"/>
  <c r="I28" i="32" s="1"/>
  <c r="G28" i="32"/>
  <c r="B29" i="32"/>
  <c r="C35" i="32"/>
  <c r="C29" i="32"/>
  <c r="C36" i="32"/>
  <c r="E25" i="32"/>
  <c r="B38" i="32" s="1"/>
  <c r="C38" i="32"/>
  <c r="B28" i="32"/>
  <c r="C28" i="32"/>
  <c r="E24" i="32" s="1"/>
  <c r="B37" i="32" s="1"/>
  <c r="C39" i="31"/>
  <c r="C37" i="31"/>
  <c r="C36" i="31"/>
  <c r="C38" i="31"/>
  <c r="L28" i="31"/>
  <c r="M28" i="31" s="1"/>
  <c r="K28" i="31"/>
  <c r="H28" i="31"/>
  <c r="I28" i="31" s="1"/>
  <c r="G28" i="31"/>
  <c r="C28" i="31"/>
  <c r="E26" i="31" s="1"/>
  <c r="B39" i="31" s="1"/>
  <c r="B28" i="31"/>
  <c r="D22" i="31"/>
  <c r="C37" i="30"/>
  <c r="C36" i="30"/>
  <c r="C39" i="30"/>
  <c r="L28" i="30"/>
  <c r="M28" i="30" s="1"/>
  <c r="K28" i="30"/>
  <c r="C38" i="30"/>
  <c r="H28" i="30"/>
  <c r="I28" i="30" s="1"/>
  <c r="G28" i="30"/>
  <c r="C28" i="30"/>
  <c r="E24" i="30" s="1"/>
  <c r="B37" i="30" s="1"/>
  <c r="B28" i="30"/>
  <c r="D22" i="30"/>
  <c r="C37" i="28"/>
  <c r="C36" i="28"/>
  <c r="C39" i="28"/>
  <c r="L28" i="28"/>
  <c r="M28" i="28" s="1"/>
  <c r="K28" i="28"/>
  <c r="C38" i="28"/>
  <c r="H28" i="28"/>
  <c r="I28" i="28" s="1"/>
  <c r="G28" i="28"/>
  <c r="C28" i="28"/>
  <c r="E24" i="28" s="1"/>
  <c r="B37" i="28" s="1"/>
  <c r="B28" i="28"/>
  <c r="D22" i="28"/>
  <c r="C36" i="27"/>
  <c r="C39" i="27"/>
  <c r="E26" i="27"/>
  <c r="B39" i="27" s="1"/>
  <c r="C37" i="27"/>
  <c r="K28" i="27"/>
  <c r="L28" i="27"/>
  <c r="M28" i="27" s="1"/>
  <c r="C38" i="27"/>
  <c r="H28" i="27"/>
  <c r="I28" i="27" s="1"/>
  <c r="G28" i="27"/>
  <c r="C28" i="27"/>
  <c r="E24" i="27" s="1"/>
  <c r="B37" i="27" s="1"/>
  <c r="B28" i="27"/>
  <c r="D22" i="27"/>
  <c r="K28" i="26"/>
  <c r="C37" i="26"/>
  <c r="C28" i="26"/>
  <c r="E25" i="26" s="1"/>
  <c r="B38" i="26" s="1"/>
  <c r="B28" i="26"/>
  <c r="C36" i="26"/>
  <c r="C39" i="26"/>
  <c r="E26" i="26"/>
  <c r="B39" i="26" s="1"/>
  <c r="H28" i="26"/>
  <c r="I28" i="26" s="1"/>
  <c r="G28" i="26"/>
  <c r="D22" i="26"/>
  <c r="C39" i="24"/>
  <c r="C36" i="24"/>
  <c r="E23" i="24"/>
  <c r="B36" i="24" s="1"/>
  <c r="C37" i="24"/>
  <c r="C28" i="24"/>
  <c r="E24" i="24" s="1"/>
  <c r="B37" i="24" s="1"/>
  <c r="B28" i="24"/>
  <c r="D22" i="24"/>
  <c r="L28" i="24"/>
  <c r="M28" i="24" s="1"/>
  <c r="K28" i="24"/>
  <c r="C38" i="24"/>
  <c r="H28" i="24"/>
  <c r="I28" i="24" s="1"/>
  <c r="G28" i="24"/>
  <c r="C36" i="23"/>
  <c r="C38" i="23"/>
  <c r="C37" i="23"/>
  <c r="L28" i="23"/>
  <c r="M28" i="23" s="1"/>
  <c r="C35" i="23"/>
  <c r="B29" i="23"/>
  <c r="C29" i="23"/>
  <c r="H28" i="23"/>
  <c r="I28" i="23" s="1"/>
  <c r="G28" i="23"/>
  <c r="C28" i="23"/>
  <c r="E24" i="23" s="1"/>
  <c r="B37" i="23" s="1"/>
  <c r="B28" i="23"/>
  <c r="C39" i="23"/>
  <c r="C39" i="22"/>
  <c r="L28" i="22"/>
  <c r="M28" i="22" s="1"/>
  <c r="K28" i="22"/>
  <c r="H28" i="22"/>
  <c r="I28" i="22" s="1"/>
  <c r="G28" i="22"/>
  <c r="C38" i="22"/>
  <c r="C28" i="22"/>
  <c r="E23" i="22" s="1"/>
  <c r="B36" i="22" s="1"/>
  <c r="B28" i="22"/>
  <c r="D22" i="22"/>
  <c r="C37" i="22"/>
  <c r="C39" i="21"/>
  <c r="L28" i="21"/>
  <c r="M28" i="21" s="1"/>
  <c r="K28" i="21"/>
  <c r="H28" i="21"/>
  <c r="I28" i="21" s="1"/>
  <c r="G28" i="21"/>
  <c r="C38" i="21"/>
  <c r="C28" i="21"/>
  <c r="E23" i="21" s="1"/>
  <c r="B36" i="21" s="1"/>
  <c r="B28" i="21"/>
  <c r="D22" i="21"/>
  <c r="C37" i="21"/>
  <c r="C39" i="19"/>
  <c r="L28" i="19"/>
  <c r="M28" i="19" s="1"/>
  <c r="K28" i="19"/>
  <c r="H28" i="19"/>
  <c r="I28" i="19" s="1"/>
  <c r="G28" i="19"/>
  <c r="C38" i="19"/>
  <c r="C28" i="19"/>
  <c r="E23" i="19" s="1"/>
  <c r="B36" i="19" s="1"/>
  <c r="B28" i="19"/>
  <c r="D22" i="19"/>
  <c r="C37" i="19"/>
  <c r="K28" i="17"/>
  <c r="C37" i="17"/>
  <c r="C36" i="17"/>
  <c r="C28" i="17"/>
  <c r="E26" i="17" s="1"/>
  <c r="B39" i="17" s="1"/>
  <c r="B28" i="17"/>
  <c r="D22" i="17"/>
  <c r="L28" i="17"/>
  <c r="M28" i="17" s="1"/>
  <c r="H28" i="17"/>
  <c r="I28" i="17" s="1"/>
  <c r="G28" i="17"/>
  <c r="C38" i="17"/>
  <c r="C39" i="16"/>
  <c r="L28" i="16"/>
  <c r="M28" i="16" s="1"/>
  <c r="K28" i="16"/>
  <c r="H28" i="16"/>
  <c r="I28" i="16" s="1"/>
  <c r="G28" i="16"/>
  <c r="C38" i="16"/>
  <c r="C28" i="16"/>
  <c r="E23" i="16" s="1"/>
  <c r="B36" i="16" s="1"/>
  <c r="B28" i="16"/>
  <c r="D22" i="16"/>
  <c r="C37" i="16"/>
  <c r="K28" i="15"/>
  <c r="L28" i="15"/>
  <c r="M28" i="15" s="1"/>
  <c r="C36" i="15"/>
  <c r="C37" i="15"/>
  <c r="C28" i="15"/>
  <c r="E23" i="15" s="1"/>
  <c r="B36" i="15" s="1"/>
  <c r="B28" i="15"/>
  <c r="C39" i="15"/>
  <c r="H28" i="15"/>
  <c r="I28" i="15" s="1"/>
  <c r="G28" i="15"/>
  <c r="C38" i="15"/>
  <c r="D22" i="15"/>
  <c r="C39" i="14"/>
  <c r="L28" i="14"/>
  <c r="M28" i="14" s="1"/>
  <c r="K28" i="14"/>
  <c r="H28" i="14"/>
  <c r="I28" i="14" s="1"/>
  <c r="G28" i="14"/>
  <c r="C38" i="14"/>
  <c r="C28" i="14"/>
  <c r="E23" i="14" s="1"/>
  <c r="B36" i="14" s="1"/>
  <c r="B28" i="14"/>
  <c r="D22" i="14"/>
  <c r="C37" i="14"/>
  <c r="C39" i="13"/>
  <c r="L28" i="13"/>
  <c r="M28" i="13" s="1"/>
  <c r="K28" i="13"/>
  <c r="H28" i="13"/>
  <c r="I28" i="13" s="1"/>
  <c r="G28" i="13"/>
  <c r="C38" i="13"/>
  <c r="C28" i="13"/>
  <c r="E23" i="13" s="1"/>
  <c r="B36" i="13" s="1"/>
  <c r="B28" i="13"/>
  <c r="D22" i="13"/>
  <c r="C37" i="13"/>
  <c r="C39" i="11"/>
  <c r="L28" i="11"/>
  <c r="M28" i="11" s="1"/>
  <c r="K28" i="11"/>
  <c r="H28" i="11"/>
  <c r="I28" i="11" s="1"/>
  <c r="G28" i="11"/>
  <c r="C38" i="11"/>
  <c r="C28" i="11"/>
  <c r="E23" i="11" s="1"/>
  <c r="B36" i="11" s="1"/>
  <c r="B28" i="11"/>
  <c r="D22" i="11"/>
  <c r="C37" i="11"/>
  <c r="C39" i="10"/>
  <c r="L28" i="10"/>
  <c r="M28" i="10" s="1"/>
  <c r="K28" i="10"/>
  <c r="H28" i="10"/>
  <c r="I28" i="10" s="1"/>
  <c r="G28" i="10"/>
  <c r="C38" i="10"/>
  <c r="C28" i="10"/>
  <c r="E23" i="10" s="1"/>
  <c r="B36" i="10" s="1"/>
  <c r="B28" i="10"/>
  <c r="D22" i="10"/>
  <c r="C37" i="10"/>
  <c r="C39" i="9"/>
  <c r="L28" i="9"/>
  <c r="M28" i="9" s="1"/>
  <c r="K28" i="9"/>
  <c r="H28" i="9"/>
  <c r="I28" i="9" s="1"/>
  <c r="G28" i="9"/>
  <c r="C38" i="9"/>
  <c r="C28" i="9"/>
  <c r="E23" i="9" s="1"/>
  <c r="B36" i="9" s="1"/>
  <c r="B28" i="9"/>
  <c r="D22" i="9"/>
  <c r="C37" i="9"/>
  <c r="F29" i="2"/>
  <c r="F28" i="2"/>
  <c r="D32" i="2" a="1"/>
  <c r="E32" i="2" s="1"/>
  <c r="C12" i="2"/>
  <c r="B12" i="2"/>
  <c r="H24" i="2" s="1"/>
  <c r="A12" i="2"/>
  <c r="A5" i="2"/>
  <c r="A6" i="2"/>
  <c r="A7" i="2"/>
  <c r="A8" i="2"/>
  <c r="A9" i="2"/>
  <c r="A10" i="2"/>
  <c r="A11" i="2"/>
  <c r="C6" i="2"/>
  <c r="C7" i="2"/>
  <c r="C8" i="2"/>
  <c r="C9" i="2"/>
  <c r="C10" i="2"/>
  <c r="C11" i="2"/>
  <c r="B11" i="2"/>
  <c r="B6" i="2"/>
  <c r="B7" i="2"/>
  <c r="B10" i="2"/>
  <c r="A1" i="2"/>
  <c r="C5" i="1"/>
  <c r="C5" i="2" s="1"/>
  <c r="D33" i="35" l="1" a="1"/>
  <c r="I26" i="35"/>
  <c r="C48" i="35" s="1"/>
  <c r="M24" i="35"/>
  <c r="C51" i="35" s="1"/>
  <c r="I22" i="35"/>
  <c r="D29" i="35"/>
  <c r="I25" i="35"/>
  <c r="C47" i="35" s="1"/>
  <c r="M26" i="35"/>
  <c r="C53" i="35" s="1"/>
  <c r="I24" i="35"/>
  <c r="C46" i="35" s="1"/>
  <c r="M23" i="35"/>
  <c r="C50" i="35" s="1"/>
  <c r="E17" i="35"/>
  <c r="M25" i="35"/>
  <c r="C52" i="35" s="1"/>
  <c r="I23" i="35"/>
  <c r="C45" i="35" s="1"/>
  <c r="M22" i="35"/>
  <c r="E23" i="34"/>
  <c r="B36" i="34" s="1"/>
  <c r="E25" i="34"/>
  <c r="B38" i="34" s="1"/>
  <c r="E26" i="34"/>
  <c r="B39" i="34" s="1"/>
  <c r="C35" i="34"/>
  <c r="B29" i="34"/>
  <c r="C29" i="34"/>
  <c r="E22" i="34"/>
  <c r="B35" i="34" s="1"/>
  <c r="F34" i="33"/>
  <c r="G33" i="33"/>
  <c r="G39" i="33" s="1"/>
  <c r="E34" i="33"/>
  <c r="E33" i="33"/>
  <c r="E37" i="33" s="1"/>
  <c r="D34" i="33"/>
  <c r="D33" i="33"/>
  <c r="H34" i="33"/>
  <c r="H33" i="33"/>
  <c r="G34" i="33"/>
  <c r="F33" i="33"/>
  <c r="I26" i="33"/>
  <c r="C48" i="33" s="1"/>
  <c r="M23" i="33"/>
  <c r="C50" i="33" s="1"/>
  <c r="D29" i="33"/>
  <c r="I25" i="33"/>
  <c r="C47" i="33" s="1"/>
  <c r="I23" i="33"/>
  <c r="C45" i="33" s="1"/>
  <c r="M22" i="33"/>
  <c r="M26" i="33"/>
  <c r="C53" i="33" s="1"/>
  <c r="M24" i="33"/>
  <c r="C51" i="33" s="1"/>
  <c r="I22" i="33"/>
  <c r="M25" i="33"/>
  <c r="C52" i="33" s="1"/>
  <c r="E17" i="33"/>
  <c r="I24" i="33"/>
  <c r="C46" i="33" s="1"/>
  <c r="F37" i="33"/>
  <c r="G37" i="33"/>
  <c r="D39" i="33"/>
  <c r="E26" i="32"/>
  <c r="B39" i="32" s="1"/>
  <c r="E23" i="32"/>
  <c r="B36" i="32" s="1"/>
  <c r="E22" i="32"/>
  <c r="B35" i="32" s="1"/>
  <c r="M25" i="32"/>
  <c r="C52" i="32" s="1"/>
  <c r="I23" i="32"/>
  <c r="C45" i="32" s="1"/>
  <c r="M22" i="32"/>
  <c r="I26" i="32"/>
  <c r="C48" i="32" s="1"/>
  <c r="M24" i="32"/>
  <c r="C51" i="32" s="1"/>
  <c r="D29" i="32"/>
  <c r="I24" i="32"/>
  <c r="C46" i="32" s="1"/>
  <c r="I25" i="32"/>
  <c r="C47" i="32" s="1"/>
  <c r="M26" i="32"/>
  <c r="C53" i="32" s="1"/>
  <c r="M23" i="32"/>
  <c r="C50" i="32" s="1"/>
  <c r="I22" i="32"/>
  <c r="E17" i="32"/>
  <c r="E24" i="31"/>
  <c r="B37" i="31" s="1"/>
  <c r="E25" i="31"/>
  <c r="B38" i="31" s="1"/>
  <c r="E23" i="31"/>
  <c r="B36" i="31" s="1"/>
  <c r="C35" i="31"/>
  <c r="B29" i="31"/>
  <c r="E22" i="31"/>
  <c r="B35" i="31" s="1"/>
  <c r="C29" i="31"/>
  <c r="E23" i="30"/>
  <c r="B36" i="30" s="1"/>
  <c r="E25" i="30"/>
  <c r="B38" i="30" s="1"/>
  <c r="E26" i="30"/>
  <c r="B39" i="30" s="1"/>
  <c r="C35" i="30"/>
  <c r="B29" i="30"/>
  <c r="C29" i="30"/>
  <c r="E22" i="30"/>
  <c r="B35" i="30" s="1"/>
  <c r="E23" i="28"/>
  <c r="B36" i="28" s="1"/>
  <c r="E25" i="28"/>
  <c r="B38" i="28" s="1"/>
  <c r="E26" i="28"/>
  <c r="B39" i="28" s="1"/>
  <c r="C35" i="28"/>
  <c r="B29" i="28"/>
  <c r="C29" i="28"/>
  <c r="E22" i="28"/>
  <c r="B35" i="28" s="1"/>
  <c r="D33" i="28" s="1" a="1"/>
  <c r="E23" i="27"/>
  <c r="B36" i="27" s="1"/>
  <c r="C35" i="27"/>
  <c r="B29" i="27"/>
  <c r="C29" i="27"/>
  <c r="E22" i="27"/>
  <c r="B35" i="27" s="1"/>
  <c r="E25" i="27"/>
  <c r="B38" i="27" s="1"/>
  <c r="E23" i="26"/>
  <c r="B36" i="26" s="1"/>
  <c r="C35" i="26"/>
  <c r="B29" i="26"/>
  <c r="E22" i="26"/>
  <c r="B35" i="26" s="1"/>
  <c r="C29" i="26"/>
  <c r="E24" i="26"/>
  <c r="B37" i="26" s="1"/>
  <c r="E26" i="24"/>
  <c r="B39" i="24" s="1"/>
  <c r="E25" i="24"/>
  <c r="B38" i="24" s="1"/>
  <c r="C35" i="24"/>
  <c r="B29" i="24"/>
  <c r="C29" i="24"/>
  <c r="E22" i="24"/>
  <c r="B35" i="24" s="1"/>
  <c r="E25" i="23"/>
  <c r="B38" i="23" s="1"/>
  <c r="E22" i="23"/>
  <c r="B35" i="23" s="1"/>
  <c r="E23" i="23"/>
  <c r="B36" i="23" s="1"/>
  <c r="E26" i="23"/>
  <c r="B39" i="23" s="1"/>
  <c r="I26" i="23"/>
  <c r="C48" i="23" s="1"/>
  <c r="M24" i="23"/>
  <c r="C51" i="23" s="1"/>
  <c r="I22" i="23"/>
  <c r="M25" i="23"/>
  <c r="C52" i="23" s="1"/>
  <c r="I23" i="23"/>
  <c r="C45" i="23" s="1"/>
  <c r="D29" i="23"/>
  <c r="M26" i="23"/>
  <c r="C53" i="23" s="1"/>
  <c r="I24" i="23"/>
  <c r="C46" i="23" s="1"/>
  <c r="M22" i="23"/>
  <c r="M23" i="23"/>
  <c r="C50" i="23" s="1"/>
  <c r="I25" i="23"/>
  <c r="C47" i="23" s="1"/>
  <c r="E17" i="23"/>
  <c r="E25" i="22"/>
  <c r="B38" i="22" s="1"/>
  <c r="E24" i="22"/>
  <c r="B37" i="22" s="1"/>
  <c r="E26" i="22"/>
  <c r="B39" i="22" s="1"/>
  <c r="C35" i="22"/>
  <c r="B29" i="22"/>
  <c r="C29" i="22"/>
  <c r="E22" i="22"/>
  <c r="B35" i="22" s="1"/>
  <c r="D33" i="22" s="1" a="1"/>
  <c r="E24" i="21"/>
  <c r="B37" i="21" s="1"/>
  <c r="E25" i="21"/>
  <c r="B38" i="21" s="1"/>
  <c r="E26" i="21"/>
  <c r="B39" i="21" s="1"/>
  <c r="C35" i="21"/>
  <c r="B29" i="21"/>
  <c r="C29" i="21"/>
  <c r="E22" i="21"/>
  <c r="B35" i="21" s="1"/>
  <c r="D33" i="21" s="1" a="1"/>
  <c r="E24" i="19"/>
  <c r="B37" i="19" s="1"/>
  <c r="E25" i="19"/>
  <c r="B38" i="19" s="1"/>
  <c r="E26" i="19"/>
  <c r="B39" i="19" s="1"/>
  <c r="C35" i="19"/>
  <c r="B29" i="19"/>
  <c r="C29" i="19"/>
  <c r="E22" i="19"/>
  <c r="B35" i="19" s="1"/>
  <c r="D33" i="19" s="1" a="1"/>
  <c r="E23" i="17"/>
  <c r="B36" i="17" s="1"/>
  <c r="E25" i="17"/>
  <c r="B38" i="17" s="1"/>
  <c r="C35" i="17"/>
  <c r="B29" i="17"/>
  <c r="E22" i="17"/>
  <c r="B35" i="17" s="1"/>
  <c r="C29" i="17"/>
  <c r="E24" i="17"/>
  <c r="B37" i="17" s="1"/>
  <c r="E24" i="16"/>
  <c r="B37" i="16" s="1"/>
  <c r="E25" i="16"/>
  <c r="B38" i="16" s="1"/>
  <c r="E26" i="16"/>
  <c r="B39" i="16" s="1"/>
  <c r="C35" i="16"/>
  <c r="B29" i="16"/>
  <c r="C29" i="16"/>
  <c r="E22" i="16"/>
  <c r="B35" i="16" s="1"/>
  <c r="D33" i="16" s="1" a="1"/>
  <c r="E26" i="15"/>
  <c r="B39" i="15" s="1"/>
  <c r="E25" i="15"/>
  <c r="B38" i="15" s="1"/>
  <c r="E24" i="15"/>
  <c r="B37" i="15" s="1"/>
  <c r="C35" i="15"/>
  <c r="B29" i="15"/>
  <c r="E22" i="15"/>
  <c r="B35" i="15" s="1"/>
  <c r="C29" i="15"/>
  <c r="E25" i="14"/>
  <c r="B38" i="14" s="1"/>
  <c r="E24" i="14"/>
  <c r="B37" i="14" s="1"/>
  <c r="E26" i="14"/>
  <c r="B39" i="14" s="1"/>
  <c r="C35" i="14"/>
  <c r="B29" i="14"/>
  <c r="C29" i="14"/>
  <c r="E22" i="14"/>
  <c r="B35" i="14" s="1"/>
  <c r="E24" i="13"/>
  <c r="B37" i="13" s="1"/>
  <c r="E25" i="13"/>
  <c r="B38" i="13" s="1"/>
  <c r="E26" i="13"/>
  <c r="B39" i="13" s="1"/>
  <c r="C35" i="13"/>
  <c r="B29" i="13"/>
  <c r="C29" i="13"/>
  <c r="E22" i="13"/>
  <c r="B35" i="13" s="1"/>
  <c r="E24" i="11"/>
  <c r="B37" i="11" s="1"/>
  <c r="E25" i="11"/>
  <c r="B38" i="11" s="1"/>
  <c r="E26" i="11"/>
  <c r="B39" i="11" s="1"/>
  <c r="C35" i="11"/>
  <c r="B29" i="11"/>
  <c r="C29" i="11"/>
  <c r="E22" i="11"/>
  <c r="B35" i="11" s="1"/>
  <c r="D33" i="11" s="1" a="1"/>
  <c r="E24" i="10"/>
  <c r="B37" i="10" s="1"/>
  <c r="E25" i="10"/>
  <c r="B38" i="10" s="1"/>
  <c r="E26" i="10"/>
  <c r="B39" i="10" s="1"/>
  <c r="C35" i="10"/>
  <c r="B29" i="10"/>
  <c r="C29" i="10"/>
  <c r="E22" i="10"/>
  <c r="B35" i="10" s="1"/>
  <c r="D33" i="10" s="1" a="1"/>
  <c r="E24" i="9"/>
  <c r="B37" i="9" s="1"/>
  <c r="E25" i="9"/>
  <c r="B38" i="9" s="1"/>
  <c r="E26" i="9"/>
  <c r="B39" i="9" s="1"/>
  <c r="C35" i="9"/>
  <c r="B29" i="9"/>
  <c r="C29" i="9"/>
  <c r="E22" i="9"/>
  <c r="B35" i="9" s="1"/>
  <c r="D33" i="9" s="1" a="1"/>
  <c r="H23" i="2"/>
  <c r="H26" i="2"/>
  <c r="C22" i="2"/>
  <c r="L26" i="2"/>
  <c r="L25" i="2"/>
  <c r="H22" i="2"/>
  <c r="L24" i="2"/>
  <c r="L22" i="2"/>
  <c r="L28" i="2" s="1"/>
  <c r="M28" i="2" s="1"/>
  <c r="L23" i="2"/>
  <c r="H25" i="2"/>
  <c r="D32" i="2"/>
  <c r="H32" i="2"/>
  <c r="G32" i="2"/>
  <c r="F32" i="2"/>
  <c r="C23" i="2"/>
  <c r="D23" i="2" s="1"/>
  <c r="C36" i="2" s="1"/>
  <c r="L29" i="35" l="1"/>
  <c r="C49" i="35"/>
  <c r="K29" i="35"/>
  <c r="G29" i="35"/>
  <c r="B13" i="35" s="1"/>
  <c r="C44" i="35"/>
  <c r="H29" i="35"/>
  <c r="F34" i="35"/>
  <c r="G33" i="35"/>
  <c r="G34" i="35"/>
  <c r="F33" i="35"/>
  <c r="E34" i="35"/>
  <c r="E33" i="35"/>
  <c r="D34" i="35"/>
  <c r="D33" i="35"/>
  <c r="H34" i="35"/>
  <c r="H33" i="35"/>
  <c r="D33" i="34" a="1"/>
  <c r="F34" i="34" s="1"/>
  <c r="D33" i="34"/>
  <c r="I26" i="34"/>
  <c r="C48" i="34" s="1"/>
  <c r="M24" i="34"/>
  <c r="C51" i="34" s="1"/>
  <c r="I22" i="34"/>
  <c r="D29" i="34"/>
  <c r="I25" i="34"/>
  <c r="C47" i="34" s="1"/>
  <c r="M26" i="34"/>
  <c r="C53" i="34" s="1"/>
  <c r="I24" i="34"/>
  <c r="C46" i="34" s="1"/>
  <c r="M23" i="34"/>
  <c r="C50" i="34" s="1"/>
  <c r="M25" i="34"/>
  <c r="C52" i="34" s="1"/>
  <c r="I23" i="34"/>
  <c r="C45" i="34" s="1"/>
  <c r="M22" i="34"/>
  <c r="E17" i="34"/>
  <c r="F39" i="33"/>
  <c r="D37" i="33"/>
  <c r="L29" i="33"/>
  <c r="C49" i="33"/>
  <c r="K29" i="33"/>
  <c r="E39" i="33"/>
  <c r="G29" i="33"/>
  <c r="H29" i="33"/>
  <c r="C44" i="33"/>
  <c r="H38" i="33"/>
  <c r="H35" i="33"/>
  <c r="H36" i="33"/>
  <c r="E35" i="33"/>
  <c r="E36" i="33"/>
  <c r="E38" i="33"/>
  <c r="H37" i="33"/>
  <c r="H39" i="33"/>
  <c r="G35" i="33"/>
  <c r="G36" i="33"/>
  <c r="G38" i="33"/>
  <c r="D38" i="33"/>
  <c r="D35" i="33"/>
  <c r="D36" i="33"/>
  <c r="F36" i="33"/>
  <c r="F35" i="33"/>
  <c r="F38" i="33"/>
  <c r="C44" i="32"/>
  <c r="G29" i="32"/>
  <c r="H29" i="32"/>
  <c r="C49" i="32"/>
  <c r="L29" i="32"/>
  <c r="D33" i="32" a="1"/>
  <c r="D33" i="31" a="1"/>
  <c r="I26" i="31"/>
  <c r="C48" i="31" s="1"/>
  <c r="M24" i="31"/>
  <c r="C51" i="31" s="1"/>
  <c r="I22" i="31"/>
  <c r="M25" i="31"/>
  <c r="C52" i="31" s="1"/>
  <c r="I23" i="31"/>
  <c r="C45" i="31" s="1"/>
  <c r="D29" i="31"/>
  <c r="M26" i="31"/>
  <c r="C53" i="31" s="1"/>
  <c r="I24" i="31"/>
  <c r="C46" i="31" s="1"/>
  <c r="M22" i="31"/>
  <c r="M23" i="31"/>
  <c r="C50" i="31" s="1"/>
  <c r="I25" i="31"/>
  <c r="C47" i="31" s="1"/>
  <c r="E17" i="31"/>
  <c r="D33" i="30" a="1"/>
  <c r="F34" i="30" s="1"/>
  <c r="I26" i="30"/>
  <c r="C48" i="30" s="1"/>
  <c r="M24" i="30"/>
  <c r="C51" i="30" s="1"/>
  <c r="I22" i="30"/>
  <c r="D29" i="30"/>
  <c r="I25" i="30"/>
  <c r="C47" i="30" s="1"/>
  <c r="M26" i="30"/>
  <c r="C53" i="30" s="1"/>
  <c r="I24" i="30"/>
  <c r="C46" i="30" s="1"/>
  <c r="M23" i="30"/>
  <c r="C50" i="30" s="1"/>
  <c r="M25" i="30"/>
  <c r="C52" i="30" s="1"/>
  <c r="I23" i="30"/>
  <c r="C45" i="30" s="1"/>
  <c r="M22" i="30"/>
  <c r="E17" i="30"/>
  <c r="F34" i="28"/>
  <c r="G33" i="28"/>
  <c r="G34" i="28"/>
  <c r="F33" i="28"/>
  <c r="F35" i="28" s="1"/>
  <c r="E34" i="28"/>
  <c r="E33" i="28"/>
  <c r="D34" i="28"/>
  <c r="D33" i="28"/>
  <c r="H34" i="28"/>
  <c r="H33" i="28"/>
  <c r="I26" i="28"/>
  <c r="C48" i="28" s="1"/>
  <c r="M24" i="28"/>
  <c r="C51" i="28" s="1"/>
  <c r="I22" i="28"/>
  <c r="D29" i="28"/>
  <c r="I25" i="28"/>
  <c r="C47" i="28" s="1"/>
  <c r="M26" i="28"/>
  <c r="C53" i="28" s="1"/>
  <c r="I24" i="28"/>
  <c r="C46" i="28" s="1"/>
  <c r="M23" i="28"/>
  <c r="C50" i="28" s="1"/>
  <c r="M25" i="28"/>
  <c r="C52" i="28" s="1"/>
  <c r="I23" i="28"/>
  <c r="C45" i="28" s="1"/>
  <c r="M22" i="28"/>
  <c r="E17" i="28"/>
  <c r="G35" i="28"/>
  <c r="E35" i="28"/>
  <c r="H35" i="28"/>
  <c r="D33" i="27" a="1"/>
  <c r="I26" i="27"/>
  <c r="C48" i="27" s="1"/>
  <c r="M24" i="27"/>
  <c r="C51" i="27" s="1"/>
  <c r="I22" i="27"/>
  <c r="M25" i="27"/>
  <c r="C52" i="27" s="1"/>
  <c r="I23" i="27"/>
  <c r="C45" i="27" s="1"/>
  <c r="M23" i="27"/>
  <c r="C50" i="27" s="1"/>
  <c r="I25" i="27"/>
  <c r="C47" i="27" s="1"/>
  <c r="E17" i="27"/>
  <c r="M26" i="27"/>
  <c r="C53" i="27" s="1"/>
  <c r="I24" i="27"/>
  <c r="C46" i="27" s="1"/>
  <c r="D29" i="27"/>
  <c r="M22" i="27"/>
  <c r="F34" i="27"/>
  <c r="F35" i="27" s="1"/>
  <c r="G33" i="27"/>
  <c r="E34" i="27"/>
  <c r="F33" i="27"/>
  <c r="D34" i="27"/>
  <c r="E33" i="27"/>
  <c r="H33" i="27"/>
  <c r="H34" i="27"/>
  <c r="G34" i="27"/>
  <c r="D33" i="27"/>
  <c r="D35" i="27" s="1"/>
  <c r="G35" i="27"/>
  <c r="I26" i="26"/>
  <c r="C48" i="26" s="1"/>
  <c r="M24" i="26"/>
  <c r="C51" i="26" s="1"/>
  <c r="I22" i="26"/>
  <c r="M25" i="26"/>
  <c r="C52" i="26" s="1"/>
  <c r="I23" i="26"/>
  <c r="C45" i="26" s="1"/>
  <c r="M26" i="26"/>
  <c r="C53" i="26" s="1"/>
  <c r="I24" i="26"/>
  <c r="C46" i="26" s="1"/>
  <c r="I25" i="26"/>
  <c r="C47" i="26" s="1"/>
  <c r="D29" i="26"/>
  <c r="M22" i="26"/>
  <c r="M23" i="26"/>
  <c r="C50" i="26" s="1"/>
  <c r="E17" i="26"/>
  <c r="D33" i="26" a="1"/>
  <c r="D33" i="24" a="1"/>
  <c r="F34" i="24" s="1"/>
  <c r="I26" i="24"/>
  <c r="C48" i="24" s="1"/>
  <c r="M24" i="24"/>
  <c r="C51" i="24" s="1"/>
  <c r="I22" i="24"/>
  <c r="M25" i="24"/>
  <c r="C52" i="24" s="1"/>
  <c r="I23" i="24"/>
  <c r="C45" i="24" s="1"/>
  <c r="I24" i="24"/>
  <c r="C46" i="24" s="1"/>
  <c r="D29" i="24"/>
  <c r="M26" i="24"/>
  <c r="C53" i="24" s="1"/>
  <c r="M22" i="24"/>
  <c r="M23" i="24"/>
  <c r="C50" i="24" s="1"/>
  <c r="I25" i="24"/>
  <c r="C47" i="24" s="1"/>
  <c r="E17" i="24"/>
  <c r="D33" i="24"/>
  <c r="D34" i="24"/>
  <c r="G29" i="23"/>
  <c r="H29" i="23"/>
  <c r="C44" i="23"/>
  <c r="L29" i="23"/>
  <c r="K29" i="23"/>
  <c r="C49" i="23"/>
  <c r="D33" i="23" a="1"/>
  <c r="F34" i="22"/>
  <c r="G33" i="22"/>
  <c r="G34" i="22"/>
  <c r="F33" i="22"/>
  <c r="F35" i="22" s="1"/>
  <c r="E34" i="22"/>
  <c r="E33" i="22"/>
  <c r="D34" i="22"/>
  <c r="D33" i="22"/>
  <c r="H34" i="22"/>
  <c r="H33" i="22"/>
  <c r="I26" i="22"/>
  <c r="C48" i="22" s="1"/>
  <c r="M24" i="22"/>
  <c r="C51" i="22" s="1"/>
  <c r="I22" i="22"/>
  <c r="D29" i="22"/>
  <c r="I25" i="22"/>
  <c r="C47" i="22" s="1"/>
  <c r="M26" i="22"/>
  <c r="C53" i="22" s="1"/>
  <c r="I24" i="22"/>
  <c r="C46" i="22" s="1"/>
  <c r="M23" i="22"/>
  <c r="C50" i="22" s="1"/>
  <c r="M25" i="22"/>
  <c r="C52" i="22" s="1"/>
  <c r="I23" i="22"/>
  <c r="C45" i="22" s="1"/>
  <c r="M22" i="22"/>
  <c r="E17" i="22"/>
  <c r="G35" i="22"/>
  <c r="E35" i="22"/>
  <c r="H35" i="22"/>
  <c r="F34" i="21"/>
  <c r="G33" i="21"/>
  <c r="G34" i="21"/>
  <c r="F33" i="21"/>
  <c r="F35" i="21" s="1"/>
  <c r="E34" i="21"/>
  <c r="E33" i="21"/>
  <c r="D34" i="21"/>
  <c r="D33" i="21"/>
  <c r="H34" i="21"/>
  <c r="H33" i="21"/>
  <c r="I26" i="21"/>
  <c r="C48" i="21" s="1"/>
  <c r="M24" i="21"/>
  <c r="C51" i="21" s="1"/>
  <c r="I22" i="21"/>
  <c r="D29" i="21"/>
  <c r="I25" i="21"/>
  <c r="C47" i="21" s="1"/>
  <c r="M26" i="21"/>
  <c r="C53" i="21" s="1"/>
  <c r="I24" i="21"/>
  <c r="C46" i="21" s="1"/>
  <c r="M23" i="21"/>
  <c r="C50" i="21" s="1"/>
  <c r="M25" i="21"/>
  <c r="C52" i="21" s="1"/>
  <c r="I23" i="21"/>
  <c r="C45" i="21" s="1"/>
  <c r="M22" i="21"/>
  <c r="E17" i="21"/>
  <c r="G35" i="21"/>
  <c r="E35" i="21"/>
  <c r="H35" i="21"/>
  <c r="F34" i="19"/>
  <c r="G33" i="19"/>
  <c r="G34" i="19"/>
  <c r="F33" i="19"/>
  <c r="F35" i="19" s="1"/>
  <c r="E34" i="19"/>
  <c r="E33" i="19"/>
  <c r="D34" i="19"/>
  <c r="D33" i="19"/>
  <c r="H34" i="19"/>
  <c r="H33" i="19"/>
  <c r="I26" i="19"/>
  <c r="C48" i="19" s="1"/>
  <c r="M24" i="19"/>
  <c r="C51" i="19" s="1"/>
  <c r="I22" i="19"/>
  <c r="D29" i="19"/>
  <c r="I25" i="19"/>
  <c r="C47" i="19" s="1"/>
  <c r="M26" i="19"/>
  <c r="C53" i="19" s="1"/>
  <c r="I24" i="19"/>
  <c r="C46" i="19" s="1"/>
  <c r="M23" i="19"/>
  <c r="C50" i="19" s="1"/>
  <c r="M25" i="19"/>
  <c r="C52" i="19" s="1"/>
  <c r="I23" i="19"/>
  <c r="C45" i="19" s="1"/>
  <c r="M22" i="19"/>
  <c r="E17" i="19"/>
  <c r="G35" i="19"/>
  <c r="E35" i="19"/>
  <c r="H35" i="19"/>
  <c r="D33" i="17" a="1"/>
  <c r="F34" i="17" s="1"/>
  <c r="I26" i="17"/>
  <c r="C48" i="17" s="1"/>
  <c r="M24" i="17"/>
  <c r="C51" i="17" s="1"/>
  <c r="I22" i="17"/>
  <c r="M25" i="17"/>
  <c r="C52" i="17" s="1"/>
  <c r="I23" i="17"/>
  <c r="C45" i="17" s="1"/>
  <c r="D29" i="17"/>
  <c r="M26" i="17"/>
  <c r="C53" i="17" s="1"/>
  <c r="I24" i="17"/>
  <c r="C46" i="17" s="1"/>
  <c r="M22" i="17"/>
  <c r="M23" i="17"/>
  <c r="C50" i="17" s="1"/>
  <c r="I25" i="17"/>
  <c r="C47" i="17" s="1"/>
  <c r="E17" i="17"/>
  <c r="D33" i="17"/>
  <c r="E34" i="17"/>
  <c r="G34" i="17"/>
  <c r="H34" i="17"/>
  <c r="E33" i="17"/>
  <c r="F34" i="16"/>
  <c r="G33" i="16"/>
  <c r="G34" i="16"/>
  <c r="F33" i="16"/>
  <c r="F35" i="16" s="1"/>
  <c r="E34" i="16"/>
  <c r="E33" i="16"/>
  <c r="D34" i="16"/>
  <c r="D33" i="16"/>
  <c r="H34" i="16"/>
  <c r="H33" i="16"/>
  <c r="I26" i="16"/>
  <c r="C48" i="16" s="1"/>
  <c r="M24" i="16"/>
  <c r="C51" i="16" s="1"/>
  <c r="I22" i="16"/>
  <c r="D29" i="16"/>
  <c r="I25" i="16"/>
  <c r="C47" i="16" s="1"/>
  <c r="M26" i="16"/>
  <c r="C53" i="16" s="1"/>
  <c r="I24" i="16"/>
  <c r="C46" i="16" s="1"/>
  <c r="M23" i="16"/>
  <c r="C50" i="16" s="1"/>
  <c r="M25" i="16"/>
  <c r="C52" i="16" s="1"/>
  <c r="I23" i="16"/>
  <c r="C45" i="16" s="1"/>
  <c r="M22" i="16"/>
  <c r="E17" i="16"/>
  <c r="G35" i="16"/>
  <c r="E35" i="16"/>
  <c r="H35" i="16"/>
  <c r="D33" i="15" a="1"/>
  <c r="F34" i="15" s="1"/>
  <c r="I26" i="15"/>
  <c r="C48" i="15" s="1"/>
  <c r="M24" i="15"/>
  <c r="C51" i="15" s="1"/>
  <c r="I22" i="15"/>
  <c r="M25" i="15"/>
  <c r="C52" i="15" s="1"/>
  <c r="I23" i="15"/>
  <c r="C45" i="15" s="1"/>
  <c r="D29" i="15"/>
  <c r="M26" i="15"/>
  <c r="C53" i="15" s="1"/>
  <c r="I24" i="15"/>
  <c r="C46" i="15" s="1"/>
  <c r="M22" i="15"/>
  <c r="I25" i="15"/>
  <c r="C47" i="15" s="1"/>
  <c r="M23" i="15"/>
  <c r="C50" i="15" s="1"/>
  <c r="E17" i="15"/>
  <c r="D33" i="14" a="1"/>
  <c r="F34" i="14" s="1"/>
  <c r="G34" i="14"/>
  <c r="F33" i="14"/>
  <c r="D34" i="14"/>
  <c r="D33" i="14"/>
  <c r="I26" i="14"/>
  <c r="C48" i="14" s="1"/>
  <c r="M24" i="14"/>
  <c r="C51" i="14" s="1"/>
  <c r="I22" i="14"/>
  <c r="D29" i="14"/>
  <c r="I25" i="14"/>
  <c r="C47" i="14" s="1"/>
  <c r="M26" i="14"/>
  <c r="C53" i="14" s="1"/>
  <c r="I24" i="14"/>
  <c r="C46" i="14" s="1"/>
  <c r="M23" i="14"/>
  <c r="C50" i="14" s="1"/>
  <c r="M25" i="14"/>
  <c r="C52" i="14" s="1"/>
  <c r="I23" i="14"/>
  <c r="C45" i="14" s="1"/>
  <c r="M22" i="14"/>
  <c r="E17" i="14"/>
  <c r="D33" i="13" a="1"/>
  <c r="F34" i="13" s="1"/>
  <c r="I26" i="13"/>
  <c r="C48" i="13" s="1"/>
  <c r="M24" i="13"/>
  <c r="C51" i="13" s="1"/>
  <c r="I22" i="13"/>
  <c r="D29" i="13"/>
  <c r="I25" i="13"/>
  <c r="C47" i="13" s="1"/>
  <c r="M26" i="13"/>
  <c r="C53" i="13" s="1"/>
  <c r="I24" i="13"/>
  <c r="C46" i="13" s="1"/>
  <c r="M23" i="13"/>
  <c r="C50" i="13" s="1"/>
  <c r="M25" i="13"/>
  <c r="C52" i="13" s="1"/>
  <c r="I23" i="13"/>
  <c r="C45" i="13" s="1"/>
  <c r="M22" i="13"/>
  <c r="E17" i="13"/>
  <c r="F34" i="11"/>
  <c r="G33" i="11"/>
  <c r="G34" i="11"/>
  <c r="F33" i="11"/>
  <c r="F35" i="11" s="1"/>
  <c r="E34" i="11"/>
  <c r="E33" i="11"/>
  <c r="D34" i="11"/>
  <c r="D33" i="11"/>
  <c r="H34" i="11"/>
  <c r="H33" i="11"/>
  <c r="I26" i="11"/>
  <c r="C48" i="11" s="1"/>
  <c r="M24" i="11"/>
  <c r="C51" i="11" s="1"/>
  <c r="I22" i="11"/>
  <c r="D29" i="11"/>
  <c r="I25" i="11"/>
  <c r="C47" i="11" s="1"/>
  <c r="M26" i="11"/>
  <c r="C53" i="11" s="1"/>
  <c r="I24" i="11"/>
  <c r="C46" i="11" s="1"/>
  <c r="M23" i="11"/>
  <c r="C50" i="11" s="1"/>
  <c r="M25" i="11"/>
  <c r="C52" i="11" s="1"/>
  <c r="I23" i="11"/>
  <c r="C45" i="11" s="1"/>
  <c r="M22" i="11"/>
  <c r="E17" i="11"/>
  <c r="G35" i="11"/>
  <c r="E35" i="11"/>
  <c r="H35" i="11"/>
  <c r="F34" i="10"/>
  <c r="G33" i="10"/>
  <c r="G34" i="10"/>
  <c r="F33" i="10"/>
  <c r="F35" i="10" s="1"/>
  <c r="E34" i="10"/>
  <c r="E33" i="10"/>
  <c r="D34" i="10"/>
  <c r="D33" i="10"/>
  <c r="H34" i="10"/>
  <c r="H33" i="10"/>
  <c r="I26" i="10"/>
  <c r="C48" i="10" s="1"/>
  <c r="M24" i="10"/>
  <c r="C51" i="10" s="1"/>
  <c r="I22" i="10"/>
  <c r="D29" i="10"/>
  <c r="I25" i="10"/>
  <c r="C47" i="10" s="1"/>
  <c r="M26" i="10"/>
  <c r="C53" i="10" s="1"/>
  <c r="I24" i="10"/>
  <c r="C46" i="10" s="1"/>
  <c r="M23" i="10"/>
  <c r="C50" i="10" s="1"/>
  <c r="M25" i="10"/>
  <c r="C52" i="10" s="1"/>
  <c r="I23" i="10"/>
  <c r="C45" i="10" s="1"/>
  <c r="M22" i="10"/>
  <c r="E17" i="10"/>
  <c r="G35" i="10"/>
  <c r="E35" i="10"/>
  <c r="H35" i="10"/>
  <c r="F34" i="9"/>
  <c r="G33" i="9"/>
  <c r="G34" i="9"/>
  <c r="F33" i="9"/>
  <c r="F35" i="9" s="1"/>
  <c r="E34" i="9"/>
  <c r="E33" i="9"/>
  <c r="D34" i="9"/>
  <c r="D33" i="9"/>
  <c r="H34" i="9"/>
  <c r="H33" i="9"/>
  <c r="I26" i="9"/>
  <c r="C48" i="9" s="1"/>
  <c r="M24" i="9"/>
  <c r="C51" i="9" s="1"/>
  <c r="I22" i="9"/>
  <c r="D29" i="9"/>
  <c r="I25" i="9"/>
  <c r="C47" i="9" s="1"/>
  <c r="M26" i="9"/>
  <c r="C53" i="9" s="1"/>
  <c r="I24" i="9"/>
  <c r="C46" i="9" s="1"/>
  <c r="M23" i="9"/>
  <c r="C50" i="9" s="1"/>
  <c r="M25" i="9"/>
  <c r="C52" i="9" s="1"/>
  <c r="I23" i="9"/>
  <c r="C45" i="9" s="1"/>
  <c r="M22" i="9"/>
  <c r="E17" i="9"/>
  <c r="G35" i="9"/>
  <c r="E35" i="9"/>
  <c r="H35" i="9"/>
  <c r="G28" i="2"/>
  <c r="I28" i="2"/>
  <c r="K28" i="2"/>
  <c r="C26" i="2"/>
  <c r="D26" i="2" s="1"/>
  <c r="C39" i="2" s="1"/>
  <c r="C24" i="2"/>
  <c r="D24" i="2" s="1"/>
  <c r="C37" i="2" s="1"/>
  <c r="C25" i="2"/>
  <c r="D25" i="2" s="1"/>
  <c r="C38" i="2" s="1"/>
  <c r="B45" i="35" l="1"/>
  <c r="B44" i="35"/>
  <c r="B47" i="35"/>
  <c r="I29" i="35"/>
  <c r="B48" i="35"/>
  <c r="B46" i="35"/>
  <c r="D38" i="35"/>
  <c r="D39" i="35"/>
  <c r="D36" i="35"/>
  <c r="D35" i="35"/>
  <c r="D37" i="35"/>
  <c r="G38" i="35"/>
  <c r="G39" i="35"/>
  <c r="G35" i="35"/>
  <c r="G37" i="35"/>
  <c r="G36" i="35"/>
  <c r="M29" i="35"/>
  <c r="B53" i="35"/>
  <c r="B51" i="35"/>
  <c r="B49" i="35"/>
  <c r="B52" i="35"/>
  <c r="B50" i="35"/>
  <c r="H38" i="35"/>
  <c r="H39" i="35"/>
  <c r="H37" i="35"/>
  <c r="H35" i="35"/>
  <c r="H36" i="35"/>
  <c r="E38" i="35"/>
  <c r="E39" i="35"/>
  <c r="E35" i="35"/>
  <c r="E37" i="35"/>
  <c r="E36" i="35"/>
  <c r="F38" i="35"/>
  <c r="F39" i="35"/>
  <c r="F35" i="35"/>
  <c r="F37" i="35"/>
  <c r="F36" i="35"/>
  <c r="E33" i="34"/>
  <c r="F33" i="34"/>
  <c r="H33" i="34"/>
  <c r="G34" i="34"/>
  <c r="G36" i="34" s="1"/>
  <c r="D34" i="34"/>
  <c r="D38" i="34" s="1"/>
  <c r="G33" i="34"/>
  <c r="H34" i="34"/>
  <c r="H35" i="34" s="1"/>
  <c r="E34" i="34"/>
  <c r="E35" i="34" s="1"/>
  <c r="F35" i="34"/>
  <c r="L29" i="34"/>
  <c r="C49" i="34"/>
  <c r="K29" i="34"/>
  <c r="G29" i="34"/>
  <c r="C44" i="34"/>
  <c r="H29" i="34"/>
  <c r="F38" i="34"/>
  <c r="F39" i="34"/>
  <c r="F36" i="34"/>
  <c r="F37" i="34"/>
  <c r="B13" i="33"/>
  <c r="B53" i="33"/>
  <c r="B51" i="33"/>
  <c r="B49" i="33"/>
  <c r="B52" i="33"/>
  <c r="B50" i="33"/>
  <c r="M29" i="33"/>
  <c r="B44" i="33"/>
  <c r="B47" i="33"/>
  <c r="I29" i="33"/>
  <c r="B46" i="33"/>
  <c r="B48" i="33"/>
  <c r="B45" i="33"/>
  <c r="E34" i="32"/>
  <c r="F33" i="32"/>
  <c r="G34" i="32"/>
  <c r="G33" i="32"/>
  <c r="F34" i="32"/>
  <c r="E33" i="32"/>
  <c r="D34" i="32"/>
  <c r="H33" i="32"/>
  <c r="D33" i="32"/>
  <c r="H34" i="32"/>
  <c r="M29" i="32"/>
  <c r="B53" i="32"/>
  <c r="B51" i="32"/>
  <c r="B49" i="32"/>
  <c r="B52" i="32"/>
  <c r="B50" i="32"/>
  <c r="B13" i="32"/>
  <c r="B45" i="32"/>
  <c r="B44" i="32"/>
  <c r="B47" i="32"/>
  <c r="B48" i="32"/>
  <c r="B46" i="32"/>
  <c r="I29" i="32"/>
  <c r="L29" i="31"/>
  <c r="K29" i="31"/>
  <c r="C49" i="31"/>
  <c r="F34" i="31"/>
  <c r="G33" i="31"/>
  <c r="E34" i="31"/>
  <c r="F33" i="31"/>
  <c r="H34" i="31"/>
  <c r="D34" i="31"/>
  <c r="E33" i="31"/>
  <c r="G34" i="31"/>
  <c r="D33" i="31"/>
  <c r="H33" i="31"/>
  <c r="G29" i="31"/>
  <c r="C44" i="31"/>
  <c r="H29" i="31"/>
  <c r="D33" i="30"/>
  <c r="D34" i="30"/>
  <c r="D35" i="30" s="1"/>
  <c r="F33" i="30"/>
  <c r="F38" i="30" s="1"/>
  <c r="G34" i="30"/>
  <c r="G36" i="30" s="1"/>
  <c r="H33" i="30"/>
  <c r="E33" i="30"/>
  <c r="G33" i="30"/>
  <c r="H34" i="30"/>
  <c r="E34" i="30"/>
  <c r="D38" i="30"/>
  <c r="D39" i="30"/>
  <c r="D36" i="30"/>
  <c r="L29" i="30"/>
  <c r="C49" i="30"/>
  <c r="K29" i="30"/>
  <c r="G29" i="30"/>
  <c r="C44" i="30"/>
  <c r="H29" i="30"/>
  <c r="F36" i="30"/>
  <c r="D37" i="28"/>
  <c r="D38" i="28"/>
  <c r="D39" i="28"/>
  <c r="D36" i="28"/>
  <c r="G36" i="28"/>
  <c r="G37" i="28"/>
  <c r="G38" i="28"/>
  <c r="G39" i="28"/>
  <c r="D35" i="28"/>
  <c r="L29" i="28"/>
  <c r="C49" i="28"/>
  <c r="K29" i="28"/>
  <c r="G29" i="28"/>
  <c r="C44" i="28"/>
  <c r="H29" i="28"/>
  <c r="H36" i="28"/>
  <c r="H37" i="28"/>
  <c r="H38" i="28"/>
  <c r="H39" i="28"/>
  <c r="E36" i="28"/>
  <c r="E37" i="28"/>
  <c r="E38" i="28"/>
  <c r="E39" i="28"/>
  <c r="F38" i="28"/>
  <c r="F39" i="28"/>
  <c r="F36" i="28"/>
  <c r="F37" i="28"/>
  <c r="H35" i="27"/>
  <c r="L29" i="27"/>
  <c r="C49" i="27"/>
  <c r="K29" i="27"/>
  <c r="G29" i="27"/>
  <c r="C44" i="27"/>
  <c r="H29" i="27"/>
  <c r="H39" i="27"/>
  <c r="H37" i="27"/>
  <c r="H36" i="27"/>
  <c r="H38" i="27"/>
  <c r="E39" i="27"/>
  <c r="E36" i="27"/>
  <c r="E38" i="27"/>
  <c r="E37" i="27"/>
  <c r="E35" i="27"/>
  <c r="G39" i="27"/>
  <c r="G38" i="27"/>
  <c r="G37" i="27"/>
  <c r="G36" i="27"/>
  <c r="D39" i="27"/>
  <c r="D38" i="27"/>
  <c r="D37" i="27"/>
  <c r="D36" i="27"/>
  <c r="F36" i="27"/>
  <c r="F37" i="27"/>
  <c r="F39" i="27"/>
  <c r="F38" i="27"/>
  <c r="G29" i="26"/>
  <c r="C44" i="26"/>
  <c r="H29" i="26"/>
  <c r="L29" i="26"/>
  <c r="C49" i="26"/>
  <c r="K29" i="26"/>
  <c r="F34" i="26"/>
  <c r="G33" i="26"/>
  <c r="E34" i="26"/>
  <c r="F33" i="26"/>
  <c r="H33" i="26"/>
  <c r="H34" i="26"/>
  <c r="E33" i="26"/>
  <c r="G34" i="26"/>
  <c r="D33" i="26"/>
  <c r="D34" i="26"/>
  <c r="E34" i="24"/>
  <c r="H33" i="24"/>
  <c r="G34" i="24"/>
  <c r="G38" i="24" s="1"/>
  <c r="H34" i="24"/>
  <c r="H39" i="24" s="1"/>
  <c r="G33" i="24"/>
  <c r="E33" i="24"/>
  <c r="F33" i="24"/>
  <c r="F38" i="24" s="1"/>
  <c r="D35" i="24"/>
  <c r="G29" i="24"/>
  <c r="H29" i="24"/>
  <c r="C44" i="24"/>
  <c r="D36" i="24"/>
  <c r="D39" i="24"/>
  <c r="D38" i="24"/>
  <c r="D37" i="24"/>
  <c r="E36" i="24"/>
  <c r="E38" i="24"/>
  <c r="E35" i="24"/>
  <c r="L29" i="24"/>
  <c r="K29" i="24"/>
  <c r="C49" i="24"/>
  <c r="B44" i="23"/>
  <c r="B46" i="23"/>
  <c r="I29" i="23"/>
  <c r="B48" i="23"/>
  <c r="B47" i="23"/>
  <c r="B45" i="23"/>
  <c r="F34" i="23"/>
  <c r="G33" i="23"/>
  <c r="D33" i="23"/>
  <c r="E34" i="23"/>
  <c r="F33" i="23"/>
  <c r="G34" i="23"/>
  <c r="H34" i="23"/>
  <c r="D34" i="23"/>
  <c r="E33" i="23"/>
  <c r="H33" i="23"/>
  <c r="B13" i="23"/>
  <c r="B53" i="23"/>
  <c r="B50" i="23"/>
  <c r="B52" i="23"/>
  <c r="B51" i="23"/>
  <c r="M29" i="23"/>
  <c r="B49" i="23"/>
  <c r="D36" i="22"/>
  <c r="D37" i="22"/>
  <c r="D38" i="22"/>
  <c r="D39" i="22"/>
  <c r="G36" i="22"/>
  <c r="G38" i="22"/>
  <c r="G37" i="22"/>
  <c r="G39" i="22"/>
  <c r="D35" i="22"/>
  <c r="L29" i="22"/>
  <c r="C49" i="22"/>
  <c r="K29" i="22"/>
  <c r="G29" i="22"/>
  <c r="C44" i="22"/>
  <c r="H29" i="22"/>
  <c r="H36" i="22"/>
  <c r="H39" i="22"/>
  <c r="H37" i="22"/>
  <c r="H38" i="22"/>
  <c r="E36" i="22"/>
  <c r="E38" i="22"/>
  <c r="E37" i="22"/>
  <c r="E39" i="22"/>
  <c r="F36" i="22"/>
  <c r="F38" i="22"/>
  <c r="F39" i="22"/>
  <c r="F37" i="22"/>
  <c r="D36" i="21"/>
  <c r="D37" i="21"/>
  <c r="D38" i="21"/>
  <c r="D39" i="21"/>
  <c r="G36" i="21"/>
  <c r="G38" i="21"/>
  <c r="G37" i="21"/>
  <c r="G39" i="21"/>
  <c r="D35" i="21"/>
  <c r="L29" i="21"/>
  <c r="C49" i="21"/>
  <c r="K29" i="21"/>
  <c r="G29" i="21"/>
  <c r="C44" i="21"/>
  <c r="H29" i="21"/>
  <c r="H36" i="21"/>
  <c r="H39" i="21"/>
  <c r="H37" i="21"/>
  <c r="H38" i="21"/>
  <c r="E36" i="21"/>
  <c r="E38" i="21"/>
  <c r="E37" i="21"/>
  <c r="E39" i="21"/>
  <c r="F36" i="21"/>
  <c r="F38" i="21"/>
  <c r="F39" i="21"/>
  <c r="F37" i="21"/>
  <c r="D36" i="19"/>
  <c r="D37" i="19"/>
  <c r="D38" i="19"/>
  <c r="D39" i="19"/>
  <c r="G36" i="19"/>
  <c r="G38" i="19"/>
  <c r="G37" i="19"/>
  <c r="G39" i="19"/>
  <c r="D35" i="19"/>
  <c r="L29" i="19"/>
  <c r="C49" i="19"/>
  <c r="K29" i="19"/>
  <c r="G29" i="19"/>
  <c r="C44" i="19"/>
  <c r="H29" i="19"/>
  <c r="H36" i="19"/>
  <c r="H39" i="19"/>
  <c r="H37" i="19"/>
  <c r="H38" i="19"/>
  <c r="E36" i="19"/>
  <c r="E38" i="19"/>
  <c r="E37" i="19"/>
  <c r="E39" i="19"/>
  <c r="F36" i="19"/>
  <c r="F38" i="19"/>
  <c r="F39" i="19"/>
  <c r="F37" i="19"/>
  <c r="H33" i="17"/>
  <c r="G33" i="17"/>
  <c r="G35" i="17" s="1"/>
  <c r="H35" i="17"/>
  <c r="D34" i="17"/>
  <c r="D39" i="17" s="1"/>
  <c r="F33" i="17"/>
  <c r="F35" i="17" s="1"/>
  <c r="E35" i="17"/>
  <c r="G29" i="17"/>
  <c r="C44" i="17"/>
  <c r="H29" i="17"/>
  <c r="G39" i="17"/>
  <c r="G38" i="17"/>
  <c r="G37" i="17"/>
  <c r="G36" i="17"/>
  <c r="H39" i="17"/>
  <c r="H37" i="17"/>
  <c r="H36" i="17"/>
  <c r="H38" i="17"/>
  <c r="E39" i="17"/>
  <c r="E36" i="17"/>
  <c r="E38" i="17"/>
  <c r="E37" i="17"/>
  <c r="D36" i="17"/>
  <c r="L29" i="17"/>
  <c r="K29" i="17"/>
  <c r="C49" i="17"/>
  <c r="D36" i="16"/>
  <c r="D37" i="16"/>
  <c r="D38" i="16"/>
  <c r="D39" i="16"/>
  <c r="G36" i="16"/>
  <c r="G38" i="16"/>
  <c r="G37" i="16"/>
  <c r="G39" i="16"/>
  <c r="D35" i="16"/>
  <c r="L29" i="16"/>
  <c r="C49" i="16"/>
  <c r="K29" i="16"/>
  <c r="G29" i="16"/>
  <c r="C44" i="16"/>
  <c r="H29" i="16"/>
  <c r="H36" i="16"/>
  <c r="H39" i="16"/>
  <c r="H37" i="16"/>
  <c r="H38" i="16"/>
  <c r="E36" i="16"/>
  <c r="E38" i="16"/>
  <c r="E37" i="16"/>
  <c r="E39" i="16"/>
  <c r="F36" i="16"/>
  <c r="F38" i="16"/>
  <c r="F39" i="16"/>
  <c r="F37" i="16"/>
  <c r="D34" i="15"/>
  <c r="H34" i="15"/>
  <c r="E34" i="15"/>
  <c r="E39" i="15" s="1"/>
  <c r="D33" i="15"/>
  <c r="D35" i="15" s="1"/>
  <c r="G34" i="15"/>
  <c r="H33" i="15"/>
  <c r="H36" i="15" s="1"/>
  <c r="G33" i="15"/>
  <c r="E33" i="15"/>
  <c r="E37" i="15" s="1"/>
  <c r="F33" i="15"/>
  <c r="F35" i="15" s="1"/>
  <c r="G29" i="15"/>
  <c r="H29" i="15"/>
  <c r="C44" i="15"/>
  <c r="D39" i="15"/>
  <c r="E38" i="15"/>
  <c r="L29" i="15"/>
  <c r="K29" i="15"/>
  <c r="C49" i="15"/>
  <c r="H33" i="14"/>
  <c r="E33" i="14"/>
  <c r="G33" i="14"/>
  <c r="G35" i="14" s="1"/>
  <c r="H34" i="14"/>
  <c r="H35" i="14" s="1"/>
  <c r="E34" i="14"/>
  <c r="E35" i="14" s="1"/>
  <c r="F35" i="14"/>
  <c r="D36" i="14"/>
  <c r="D37" i="14"/>
  <c r="D38" i="14"/>
  <c r="D39" i="14"/>
  <c r="G36" i="14"/>
  <c r="G38" i="14"/>
  <c r="G37" i="14"/>
  <c r="G39" i="14"/>
  <c r="D35" i="14"/>
  <c r="L29" i="14"/>
  <c r="C49" i="14"/>
  <c r="K29" i="14"/>
  <c r="G29" i="14"/>
  <c r="C44" i="14"/>
  <c r="H29" i="14"/>
  <c r="H37" i="14"/>
  <c r="E36" i="14"/>
  <c r="E38" i="14"/>
  <c r="E37" i="14"/>
  <c r="E39" i="14"/>
  <c r="F36" i="14"/>
  <c r="F38" i="14"/>
  <c r="F39" i="14"/>
  <c r="F37" i="14"/>
  <c r="H33" i="13"/>
  <c r="D33" i="13"/>
  <c r="E33" i="13"/>
  <c r="E36" i="13" s="1"/>
  <c r="F33" i="13"/>
  <c r="F36" i="13" s="1"/>
  <c r="G34" i="13"/>
  <c r="D34" i="13"/>
  <c r="D36" i="13" s="1"/>
  <c r="G33" i="13"/>
  <c r="H34" i="13"/>
  <c r="H35" i="13" s="1"/>
  <c r="E34" i="13"/>
  <c r="D39" i="13"/>
  <c r="L29" i="13"/>
  <c r="C49" i="13"/>
  <c r="K29" i="13"/>
  <c r="G29" i="13"/>
  <c r="C44" i="13"/>
  <c r="H29" i="13"/>
  <c r="D36" i="11"/>
  <c r="D37" i="11"/>
  <c r="D38" i="11"/>
  <c r="D39" i="11"/>
  <c r="G36" i="11"/>
  <c r="G38" i="11"/>
  <c r="G37" i="11"/>
  <c r="G39" i="11"/>
  <c r="D35" i="11"/>
  <c r="L29" i="11"/>
  <c r="C49" i="11"/>
  <c r="K29" i="11"/>
  <c r="G29" i="11"/>
  <c r="C44" i="11"/>
  <c r="H29" i="11"/>
  <c r="H36" i="11"/>
  <c r="H39" i="11"/>
  <c r="H37" i="11"/>
  <c r="H38" i="11"/>
  <c r="E36" i="11"/>
  <c r="E38" i="11"/>
  <c r="E37" i="11"/>
  <c r="E39" i="11"/>
  <c r="F36" i="11"/>
  <c r="F38" i="11"/>
  <c r="F39" i="11"/>
  <c r="F37" i="11"/>
  <c r="D36" i="10"/>
  <c r="D37" i="10"/>
  <c r="D38" i="10"/>
  <c r="D39" i="10"/>
  <c r="G36" i="10"/>
  <c r="G38" i="10"/>
  <c r="G37" i="10"/>
  <c r="G39" i="10"/>
  <c r="D35" i="10"/>
  <c r="L29" i="10"/>
  <c r="C49" i="10"/>
  <c r="K29" i="10"/>
  <c r="G29" i="10"/>
  <c r="C44" i="10"/>
  <c r="H29" i="10"/>
  <c r="H36" i="10"/>
  <c r="H39" i="10"/>
  <c r="H37" i="10"/>
  <c r="H38" i="10"/>
  <c r="E36" i="10"/>
  <c r="E38" i="10"/>
  <c r="E37" i="10"/>
  <c r="E39" i="10"/>
  <c r="F36" i="10"/>
  <c r="F38" i="10"/>
  <c r="F39" i="10"/>
  <c r="F37" i="10"/>
  <c r="D36" i="9"/>
  <c r="D37" i="9"/>
  <c r="D38" i="9"/>
  <c r="D39" i="9"/>
  <c r="G36" i="9"/>
  <c r="G38" i="9"/>
  <c r="G37" i="9"/>
  <c r="G39" i="9"/>
  <c r="D35" i="9"/>
  <c r="L29" i="9"/>
  <c r="C49" i="9"/>
  <c r="K29" i="9"/>
  <c r="G29" i="9"/>
  <c r="C44" i="9"/>
  <c r="H29" i="9"/>
  <c r="H36" i="9"/>
  <c r="H39" i="9"/>
  <c r="H37" i="9"/>
  <c r="H38" i="9"/>
  <c r="E36" i="9"/>
  <c r="E38" i="9"/>
  <c r="E37" i="9"/>
  <c r="E39" i="9"/>
  <c r="F36" i="9"/>
  <c r="F38" i="9"/>
  <c r="F39" i="9"/>
  <c r="F37" i="9"/>
  <c r="C28" i="2"/>
  <c r="E23" i="2" s="1"/>
  <c r="B36" i="2" s="1"/>
  <c r="B28" i="2"/>
  <c r="D22" i="2"/>
  <c r="C35" i="2" s="1"/>
  <c r="D41" i="35" l="1" a="1"/>
  <c r="E36" i="34"/>
  <c r="E37" i="34"/>
  <c r="H38" i="34"/>
  <c r="E39" i="34"/>
  <c r="D36" i="34"/>
  <c r="E38" i="34"/>
  <c r="D37" i="34"/>
  <c r="G35" i="34"/>
  <c r="D35" i="34"/>
  <c r="D39" i="34"/>
  <c r="G37" i="34"/>
  <c r="H36" i="34"/>
  <c r="G39" i="34"/>
  <c r="H37" i="34"/>
  <c r="H39" i="34"/>
  <c r="G38" i="34"/>
  <c r="M29" i="34"/>
  <c r="B53" i="34"/>
  <c r="B51" i="34"/>
  <c r="B49" i="34"/>
  <c r="B52" i="34"/>
  <c r="B50" i="34"/>
  <c r="B45" i="34"/>
  <c r="B44" i="34"/>
  <c r="B47" i="34"/>
  <c r="I29" i="34"/>
  <c r="B48" i="34"/>
  <c r="B46" i="34"/>
  <c r="B13" i="34"/>
  <c r="D41" i="33" a="1"/>
  <c r="D41" i="32" a="1"/>
  <c r="G38" i="32"/>
  <c r="G35" i="32"/>
  <c r="G39" i="32"/>
  <c r="G36" i="32"/>
  <c r="G37" i="32"/>
  <c r="H35" i="32"/>
  <c r="H39" i="32"/>
  <c r="H36" i="32"/>
  <c r="H37" i="32"/>
  <c r="H38" i="32"/>
  <c r="D38" i="32"/>
  <c r="D37" i="32"/>
  <c r="D35" i="32"/>
  <c r="D39" i="32"/>
  <c r="D36" i="32"/>
  <c r="F37" i="32"/>
  <c r="F38" i="32"/>
  <c r="F35" i="32"/>
  <c r="F36" i="32"/>
  <c r="F39" i="32"/>
  <c r="E38" i="32"/>
  <c r="E37" i="32"/>
  <c r="E35" i="32"/>
  <c r="E39" i="32"/>
  <c r="E36" i="32"/>
  <c r="B48" i="31"/>
  <c r="B47" i="31"/>
  <c r="B45" i="31"/>
  <c r="B44" i="31"/>
  <c r="I29" i="31"/>
  <c r="B46" i="31"/>
  <c r="D37" i="31"/>
  <c r="D36" i="31"/>
  <c r="D38" i="31"/>
  <c r="D39" i="31"/>
  <c r="D35" i="31"/>
  <c r="B52" i="31"/>
  <c r="B51" i="31"/>
  <c r="B50" i="31"/>
  <c r="B49" i="31"/>
  <c r="B53" i="31"/>
  <c r="M29" i="31"/>
  <c r="B13" i="31"/>
  <c r="H39" i="31"/>
  <c r="H38" i="31"/>
  <c r="H36" i="31"/>
  <c r="H37" i="31"/>
  <c r="H35" i="31"/>
  <c r="F38" i="31"/>
  <c r="F39" i="31"/>
  <c r="F37" i="31"/>
  <c r="F36" i="31"/>
  <c r="F35" i="31"/>
  <c r="E37" i="31"/>
  <c r="E36" i="31"/>
  <c r="E38" i="31"/>
  <c r="E39" i="31"/>
  <c r="E35" i="31"/>
  <c r="G38" i="31"/>
  <c r="G39" i="31"/>
  <c r="G36" i="31"/>
  <c r="G37" i="31"/>
  <c r="G35" i="31"/>
  <c r="F37" i="30"/>
  <c r="E36" i="30"/>
  <c r="F39" i="30"/>
  <c r="F35" i="30"/>
  <c r="D37" i="30"/>
  <c r="H37" i="30"/>
  <c r="G35" i="30"/>
  <c r="E37" i="30"/>
  <c r="H38" i="30"/>
  <c r="E39" i="30"/>
  <c r="E38" i="30"/>
  <c r="G38" i="30"/>
  <c r="E35" i="30"/>
  <c r="G39" i="30"/>
  <c r="G37" i="30"/>
  <c r="H36" i="30"/>
  <c r="H39" i="30"/>
  <c r="H35" i="30"/>
  <c r="M29" i="30"/>
  <c r="B53" i="30"/>
  <c r="B51" i="30"/>
  <c r="B49" i="30"/>
  <c r="B52" i="30"/>
  <c r="B50" i="30"/>
  <c r="B45" i="30"/>
  <c r="B44" i="30"/>
  <c r="B47" i="30"/>
  <c r="I29" i="30"/>
  <c r="B48" i="30"/>
  <c r="B46" i="30"/>
  <c r="B13" i="30"/>
  <c r="M29" i="28"/>
  <c r="B53" i="28"/>
  <c r="B51" i="28"/>
  <c r="B49" i="28"/>
  <c r="B52" i="28"/>
  <c r="B50" i="28"/>
  <c r="B45" i="28"/>
  <c r="B44" i="28"/>
  <c r="B47" i="28"/>
  <c r="I29" i="28"/>
  <c r="B48" i="28"/>
  <c r="B46" i="28"/>
  <c r="B13" i="28"/>
  <c r="B13" i="27"/>
  <c r="B47" i="27"/>
  <c r="I29" i="27"/>
  <c r="B45" i="27"/>
  <c r="B48" i="27"/>
  <c r="B44" i="27"/>
  <c r="B46" i="27"/>
  <c r="B51" i="27"/>
  <c r="B50" i="27"/>
  <c r="M29" i="27"/>
  <c r="B52" i="27"/>
  <c r="B53" i="27"/>
  <c r="B49" i="27"/>
  <c r="D38" i="26"/>
  <c r="D36" i="26"/>
  <c r="D39" i="26"/>
  <c r="D37" i="26"/>
  <c r="D35" i="26"/>
  <c r="H38" i="26"/>
  <c r="H39" i="26"/>
  <c r="H37" i="26"/>
  <c r="H36" i="26"/>
  <c r="H35" i="26"/>
  <c r="F38" i="26"/>
  <c r="F37" i="26"/>
  <c r="F39" i="26"/>
  <c r="F36" i="26"/>
  <c r="F35" i="26"/>
  <c r="G38" i="26"/>
  <c r="G37" i="26"/>
  <c r="G36" i="26"/>
  <c r="G39" i="26"/>
  <c r="G35" i="26"/>
  <c r="B51" i="26"/>
  <c r="B53" i="26"/>
  <c r="B49" i="26"/>
  <c r="M29" i="26"/>
  <c r="B52" i="26"/>
  <c r="B50" i="26"/>
  <c r="E38" i="26"/>
  <c r="E37" i="26"/>
  <c r="E36" i="26"/>
  <c r="E39" i="26"/>
  <c r="E35" i="26"/>
  <c r="B47" i="26"/>
  <c r="B46" i="26"/>
  <c r="B48" i="26"/>
  <c r="B44" i="26"/>
  <c r="D41" i="26" s="1" a="1"/>
  <c r="B45" i="26"/>
  <c r="I29" i="26"/>
  <c r="F39" i="24"/>
  <c r="E39" i="24"/>
  <c r="H35" i="24"/>
  <c r="H36" i="24"/>
  <c r="G39" i="24"/>
  <c r="G35" i="24"/>
  <c r="G36" i="24"/>
  <c r="H38" i="24"/>
  <c r="G37" i="24"/>
  <c r="H37" i="24"/>
  <c r="E37" i="24"/>
  <c r="F37" i="24"/>
  <c r="F35" i="24"/>
  <c r="F36" i="24"/>
  <c r="B51" i="24"/>
  <c r="B53" i="24"/>
  <c r="B50" i="24"/>
  <c r="B49" i="24"/>
  <c r="B52" i="24"/>
  <c r="M29" i="24"/>
  <c r="B48" i="24"/>
  <c r="I29" i="24"/>
  <c r="B47" i="24"/>
  <c r="B46" i="24"/>
  <c r="B45" i="24"/>
  <c r="B44" i="24"/>
  <c r="B13" i="24"/>
  <c r="F38" i="23"/>
  <c r="F39" i="23"/>
  <c r="F35" i="23"/>
  <c r="F36" i="23"/>
  <c r="F37" i="23"/>
  <c r="D35" i="23"/>
  <c r="D37" i="23"/>
  <c r="D36" i="23"/>
  <c r="D39" i="23"/>
  <c r="D38" i="23"/>
  <c r="E38" i="23"/>
  <c r="E37" i="23"/>
  <c r="E36" i="23"/>
  <c r="E39" i="23"/>
  <c r="E35" i="23"/>
  <c r="H36" i="23"/>
  <c r="H39" i="23"/>
  <c r="H37" i="23"/>
  <c r="H38" i="23"/>
  <c r="H35" i="23"/>
  <c r="D41" i="23" a="1"/>
  <c r="G38" i="23"/>
  <c r="G37" i="23"/>
  <c r="G35" i="23"/>
  <c r="G39" i="23"/>
  <c r="G36" i="23"/>
  <c r="B13" i="22"/>
  <c r="M29" i="22"/>
  <c r="B53" i="22"/>
  <c r="B51" i="22"/>
  <c r="B49" i="22"/>
  <c r="B52" i="22"/>
  <c r="B50" i="22"/>
  <c r="B45" i="22"/>
  <c r="B44" i="22"/>
  <c r="B47" i="22"/>
  <c r="I29" i="22"/>
  <c r="B48" i="22"/>
  <c r="B46" i="22"/>
  <c r="M29" i="21"/>
  <c r="B53" i="21"/>
  <c r="B51" i="21"/>
  <c r="B49" i="21"/>
  <c r="B52" i="21"/>
  <c r="B50" i="21"/>
  <c r="B45" i="21"/>
  <c r="B44" i="21"/>
  <c r="B47" i="21"/>
  <c r="I29" i="21"/>
  <c r="B48" i="21"/>
  <c r="B46" i="21"/>
  <c r="M29" i="19"/>
  <c r="B53" i="19"/>
  <c r="B51" i="19"/>
  <c r="B49" i="19"/>
  <c r="B52" i="19"/>
  <c r="B50" i="19"/>
  <c r="B45" i="19"/>
  <c r="B44" i="19"/>
  <c r="B47" i="19"/>
  <c r="I29" i="19"/>
  <c r="B48" i="19"/>
  <c r="B46" i="19"/>
  <c r="D37" i="17"/>
  <c r="D35" i="17"/>
  <c r="D38" i="17"/>
  <c r="F38" i="17"/>
  <c r="F37" i="17"/>
  <c r="F36" i="17"/>
  <c r="F39" i="17"/>
  <c r="B53" i="17"/>
  <c r="B51" i="17"/>
  <c r="B50" i="17"/>
  <c r="B49" i="17"/>
  <c r="M29" i="17"/>
  <c r="B52" i="17"/>
  <c r="B48" i="17"/>
  <c r="B46" i="17"/>
  <c r="B45" i="17"/>
  <c r="I29" i="17"/>
  <c r="B47" i="17"/>
  <c r="B44" i="17"/>
  <c r="M29" i="16"/>
  <c r="B53" i="16"/>
  <c r="B51" i="16"/>
  <c r="B49" i="16"/>
  <c r="B52" i="16"/>
  <c r="B50" i="16"/>
  <c r="B45" i="16"/>
  <c r="B44" i="16"/>
  <c r="B47" i="16"/>
  <c r="I29" i="16"/>
  <c r="B48" i="16"/>
  <c r="B46" i="16"/>
  <c r="D37" i="15"/>
  <c r="E36" i="15"/>
  <c r="D38" i="15"/>
  <c r="E35" i="15"/>
  <c r="D36" i="15"/>
  <c r="G36" i="15"/>
  <c r="H35" i="15"/>
  <c r="F36" i="15"/>
  <c r="F38" i="15"/>
  <c r="H39" i="15"/>
  <c r="F39" i="15"/>
  <c r="H38" i="15"/>
  <c r="F37" i="15"/>
  <c r="G38" i="15"/>
  <c r="G37" i="15"/>
  <c r="H37" i="15"/>
  <c r="G39" i="15"/>
  <c r="G35" i="15"/>
  <c r="B53" i="15"/>
  <c r="B52" i="15"/>
  <c r="B50" i="15"/>
  <c r="B49" i="15"/>
  <c r="B51" i="15"/>
  <c r="M29" i="15"/>
  <c r="B48" i="15"/>
  <c r="B47" i="15"/>
  <c r="B45" i="15"/>
  <c r="B44" i="15"/>
  <c r="I29" i="15"/>
  <c r="B46" i="15"/>
  <c r="H39" i="14"/>
  <c r="H36" i="14"/>
  <c r="H38" i="14"/>
  <c r="M29" i="14"/>
  <c r="B53" i="14"/>
  <c r="B51" i="14"/>
  <c r="B49" i="14"/>
  <c r="B52" i="14"/>
  <c r="B50" i="14"/>
  <c r="B45" i="14"/>
  <c r="B44" i="14"/>
  <c r="B47" i="14"/>
  <c r="I29" i="14"/>
  <c r="B48" i="14"/>
  <c r="B46" i="14"/>
  <c r="E38" i="13"/>
  <c r="F37" i="13"/>
  <c r="F39" i="13"/>
  <c r="F38" i="13"/>
  <c r="H37" i="13"/>
  <c r="F35" i="13"/>
  <c r="E35" i="13"/>
  <c r="G36" i="13"/>
  <c r="D35" i="13"/>
  <c r="D38" i="13"/>
  <c r="E39" i="13"/>
  <c r="G38" i="13"/>
  <c r="D37" i="13"/>
  <c r="E37" i="13"/>
  <c r="G37" i="13"/>
  <c r="H36" i="13"/>
  <c r="G39" i="13"/>
  <c r="H39" i="13"/>
  <c r="H38" i="13"/>
  <c r="G35" i="13"/>
  <c r="M29" i="13"/>
  <c r="B53" i="13"/>
  <c r="B51" i="13"/>
  <c r="B49" i="13"/>
  <c r="B52" i="13"/>
  <c r="B50" i="13"/>
  <c r="B45" i="13"/>
  <c r="B44" i="13"/>
  <c r="B47" i="13"/>
  <c r="I29" i="13"/>
  <c r="B48" i="13"/>
  <c r="B46" i="13"/>
  <c r="M29" i="11"/>
  <c r="B53" i="11"/>
  <c r="B51" i="11"/>
  <c r="B49" i="11"/>
  <c r="B52" i="11"/>
  <c r="B50" i="11"/>
  <c r="B45" i="11"/>
  <c r="B44" i="11"/>
  <c r="B47" i="11"/>
  <c r="I29" i="11"/>
  <c r="B48" i="11"/>
  <c r="B46" i="11"/>
  <c r="M29" i="10"/>
  <c r="B53" i="10"/>
  <c r="B51" i="10"/>
  <c r="B49" i="10"/>
  <c r="B52" i="10"/>
  <c r="B50" i="10"/>
  <c r="B45" i="10"/>
  <c r="B44" i="10"/>
  <c r="B47" i="10"/>
  <c r="I29" i="10"/>
  <c r="B48" i="10"/>
  <c r="B46" i="10"/>
  <c r="M29" i="9"/>
  <c r="B53" i="9"/>
  <c r="B51" i="9"/>
  <c r="B49" i="9"/>
  <c r="B52" i="9"/>
  <c r="B50" i="9"/>
  <c r="B45" i="9"/>
  <c r="B44" i="9"/>
  <c r="B47" i="9"/>
  <c r="I29" i="9"/>
  <c r="B48" i="9"/>
  <c r="B46" i="9"/>
  <c r="E22" i="2"/>
  <c r="B35" i="2" s="1"/>
  <c r="E25" i="2"/>
  <c r="B38" i="2" s="1"/>
  <c r="E26" i="2"/>
  <c r="B39" i="2" s="1"/>
  <c r="E24" i="2"/>
  <c r="B37" i="2" s="1"/>
  <c r="B29" i="2"/>
  <c r="C29" i="2"/>
  <c r="M43" i="35" l="1"/>
  <c r="I43" i="35"/>
  <c r="E43" i="35"/>
  <c r="K42" i="35"/>
  <c r="G42" i="35"/>
  <c r="M41" i="35"/>
  <c r="I41" i="35"/>
  <c r="E41" i="35"/>
  <c r="J43" i="35"/>
  <c r="D43" i="35"/>
  <c r="I42" i="35"/>
  <c r="D42" i="35"/>
  <c r="H41" i="35"/>
  <c r="H43" i="35"/>
  <c r="M42" i="35"/>
  <c r="H42" i="35"/>
  <c r="L41" i="35"/>
  <c r="G41" i="35"/>
  <c r="L43" i="35"/>
  <c r="G43" i="35"/>
  <c r="L42" i="35"/>
  <c r="F42" i="35"/>
  <c r="K41" i="35"/>
  <c r="F41" i="35"/>
  <c r="K43" i="35"/>
  <c r="F43" i="35"/>
  <c r="J42" i="35"/>
  <c r="E42" i="35"/>
  <c r="J41" i="35"/>
  <c r="D41" i="35"/>
  <c r="D41" i="34" a="1"/>
  <c r="M43" i="34" s="1"/>
  <c r="M43" i="33"/>
  <c r="I43" i="33"/>
  <c r="E43" i="33"/>
  <c r="K42" i="33"/>
  <c r="G42" i="33"/>
  <c r="M41" i="33"/>
  <c r="I41" i="33"/>
  <c r="E41" i="33"/>
  <c r="H43" i="33"/>
  <c r="M42" i="33"/>
  <c r="H42" i="33"/>
  <c r="L41" i="33"/>
  <c r="G41" i="33"/>
  <c r="L43" i="33"/>
  <c r="G43" i="33"/>
  <c r="L42" i="33"/>
  <c r="F42" i="33"/>
  <c r="K41" i="33"/>
  <c r="F41" i="33"/>
  <c r="K43" i="33"/>
  <c r="F43" i="33"/>
  <c r="J42" i="33"/>
  <c r="E42" i="33"/>
  <c r="J41" i="33"/>
  <c r="D41" i="33"/>
  <c r="J43" i="33"/>
  <c r="D43" i="33"/>
  <c r="I42" i="33"/>
  <c r="D42" i="33"/>
  <c r="H41" i="33"/>
  <c r="L43" i="32"/>
  <c r="H43" i="32"/>
  <c r="D43" i="32"/>
  <c r="J42" i="32"/>
  <c r="F42" i="32"/>
  <c r="L41" i="32"/>
  <c r="H41" i="32"/>
  <c r="D41" i="32"/>
  <c r="J43" i="32"/>
  <c r="E43" i="32"/>
  <c r="I42" i="32"/>
  <c r="D42" i="32"/>
  <c r="I41" i="32"/>
  <c r="I43" i="32"/>
  <c r="M42" i="32"/>
  <c r="H42" i="32"/>
  <c r="M41" i="32"/>
  <c r="G41" i="32"/>
  <c r="G43" i="32"/>
  <c r="G42" i="32"/>
  <c r="F41" i="32"/>
  <c r="F43" i="32"/>
  <c r="E42" i="32"/>
  <c r="E41" i="32"/>
  <c r="M43" i="32"/>
  <c r="L42" i="32"/>
  <c r="K41" i="32"/>
  <c r="K43" i="32"/>
  <c r="K42" i="32"/>
  <c r="J41" i="32"/>
  <c r="D41" i="31" a="1"/>
  <c r="M43" i="31" s="1"/>
  <c r="D41" i="30" a="1"/>
  <c r="D41" i="28" a="1"/>
  <c r="M43" i="28" s="1"/>
  <c r="D41" i="27" a="1"/>
  <c r="M43" i="26"/>
  <c r="I43" i="26"/>
  <c r="E43" i="26"/>
  <c r="K42" i="26"/>
  <c r="G42" i="26"/>
  <c r="M41" i="26"/>
  <c r="I41" i="26"/>
  <c r="E41" i="26"/>
  <c r="K43" i="26"/>
  <c r="M42" i="26"/>
  <c r="E42" i="26"/>
  <c r="G41" i="26"/>
  <c r="L43" i="26"/>
  <c r="H43" i="26"/>
  <c r="D43" i="26"/>
  <c r="J42" i="26"/>
  <c r="F42" i="26"/>
  <c r="L41" i="26"/>
  <c r="H41" i="26"/>
  <c r="D41" i="26"/>
  <c r="G43" i="26"/>
  <c r="I42" i="26"/>
  <c r="K41" i="26"/>
  <c r="L42" i="26"/>
  <c r="F41" i="26"/>
  <c r="J43" i="26"/>
  <c r="D42" i="26"/>
  <c r="F43" i="26"/>
  <c r="J41" i="26"/>
  <c r="H42" i="26"/>
  <c r="D41" i="24" a="1"/>
  <c r="M43" i="23"/>
  <c r="I43" i="23"/>
  <c r="E43" i="23"/>
  <c r="K42" i="23"/>
  <c r="G42" i="23"/>
  <c r="M41" i="23"/>
  <c r="I41" i="23"/>
  <c r="E41" i="23"/>
  <c r="L42" i="23"/>
  <c r="J41" i="23"/>
  <c r="L43" i="23"/>
  <c r="H43" i="23"/>
  <c r="D43" i="23"/>
  <c r="J42" i="23"/>
  <c r="F42" i="23"/>
  <c r="L41" i="23"/>
  <c r="H41" i="23"/>
  <c r="D41" i="23"/>
  <c r="J43" i="23"/>
  <c r="D42" i="23"/>
  <c r="K43" i="23"/>
  <c r="G43" i="23"/>
  <c r="M42" i="23"/>
  <c r="I42" i="23"/>
  <c r="E42" i="23"/>
  <c r="K41" i="23"/>
  <c r="G41" i="23"/>
  <c r="F43" i="23"/>
  <c r="H42" i="23"/>
  <c r="F41" i="23"/>
  <c r="D41" i="22" a="1"/>
  <c r="M43" i="22" s="1"/>
  <c r="D41" i="21" a="1"/>
  <c r="M43" i="21" s="1"/>
  <c r="D41" i="19" a="1"/>
  <c r="D41" i="17" a="1"/>
  <c r="M43" i="17" s="1"/>
  <c r="D41" i="16" a="1"/>
  <c r="D41" i="15" a="1"/>
  <c r="D41" i="14" a="1"/>
  <c r="D41" i="13" a="1"/>
  <c r="D41" i="11" a="1"/>
  <c r="D41" i="10" a="1"/>
  <c r="D41" i="9" a="1"/>
  <c r="M26" i="2"/>
  <c r="M24" i="2"/>
  <c r="M23" i="2"/>
  <c r="M25" i="2"/>
  <c r="M22" i="2"/>
  <c r="D33" i="2" a="1"/>
  <c r="D33" i="2" s="1"/>
  <c r="E17" i="2"/>
  <c r="D29" i="2"/>
  <c r="G46" i="35" l="1"/>
  <c r="G52" i="35"/>
  <c r="G53" i="35"/>
  <c r="G48" i="35"/>
  <c r="G51" i="35"/>
  <c r="G45" i="35"/>
  <c r="G47" i="35"/>
  <c r="G50" i="35"/>
  <c r="G44" i="35"/>
  <c r="G49" i="35"/>
  <c r="L45" i="35"/>
  <c r="L46" i="35"/>
  <c r="L47" i="35"/>
  <c r="L52" i="35"/>
  <c r="L51" i="35"/>
  <c r="L48" i="35"/>
  <c r="L50" i="35"/>
  <c r="L53" i="35"/>
  <c r="L44" i="35"/>
  <c r="L49" i="35"/>
  <c r="E47" i="35"/>
  <c r="E52" i="35"/>
  <c r="E51" i="35"/>
  <c r="E46" i="35"/>
  <c r="E48" i="35"/>
  <c r="E50" i="35"/>
  <c r="E53" i="35"/>
  <c r="E45" i="35"/>
  <c r="E49" i="35"/>
  <c r="E44" i="35"/>
  <c r="F48" i="35"/>
  <c r="F45" i="35"/>
  <c r="F46" i="35"/>
  <c r="F47" i="35"/>
  <c r="F50" i="35"/>
  <c r="F52" i="35"/>
  <c r="F53" i="35"/>
  <c r="F51" i="35"/>
  <c r="F44" i="35"/>
  <c r="F49" i="35"/>
  <c r="H48" i="35"/>
  <c r="H50" i="35"/>
  <c r="H53" i="35"/>
  <c r="H45" i="35"/>
  <c r="H46" i="35"/>
  <c r="H47" i="35"/>
  <c r="H52" i="35"/>
  <c r="H51" i="35"/>
  <c r="H49" i="35"/>
  <c r="H44" i="35"/>
  <c r="D47" i="35"/>
  <c r="D51" i="35"/>
  <c r="D48" i="35"/>
  <c r="D45" i="35"/>
  <c r="D46" i="35"/>
  <c r="D50" i="35"/>
  <c r="D53" i="35"/>
  <c r="D52" i="35"/>
  <c r="D44" i="35"/>
  <c r="D49" i="35"/>
  <c r="I46" i="35"/>
  <c r="I47" i="35"/>
  <c r="I52" i="35"/>
  <c r="I48" i="35"/>
  <c r="I50" i="35"/>
  <c r="I53" i="35"/>
  <c r="I45" i="35"/>
  <c r="I51" i="35"/>
  <c r="I49" i="35"/>
  <c r="I44" i="35"/>
  <c r="K48" i="35"/>
  <c r="K50" i="35"/>
  <c r="K51" i="35"/>
  <c r="K53" i="35"/>
  <c r="K47" i="35"/>
  <c r="K45" i="35"/>
  <c r="K46" i="35"/>
  <c r="K52" i="35"/>
  <c r="K49" i="35"/>
  <c r="K44" i="35"/>
  <c r="J45" i="35"/>
  <c r="J46" i="35"/>
  <c r="J52" i="35"/>
  <c r="J53" i="35"/>
  <c r="J48" i="35"/>
  <c r="J47" i="35"/>
  <c r="J50" i="35"/>
  <c r="J51" i="35"/>
  <c r="J44" i="35"/>
  <c r="J49" i="35"/>
  <c r="M48" i="35"/>
  <c r="M50" i="35"/>
  <c r="M53" i="35"/>
  <c r="M45" i="35"/>
  <c r="M47" i="35"/>
  <c r="M52" i="35"/>
  <c r="M51" i="35"/>
  <c r="M46" i="35"/>
  <c r="M44" i="35"/>
  <c r="M49" i="35"/>
  <c r="J42" i="34"/>
  <c r="H42" i="34"/>
  <c r="E41" i="34"/>
  <c r="F41" i="34"/>
  <c r="M42" i="34"/>
  <c r="M51" i="34" s="1"/>
  <c r="I41" i="34"/>
  <c r="D41" i="34"/>
  <c r="K41" i="34"/>
  <c r="D42" i="34"/>
  <c r="K42" i="34"/>
  <c r="E42" i="34"/>
  <c r="E46" i="34" s="1"/>
  <c r="G43" i="34"/>
  <c r="G45" i="34" s="1"/>
  <c r="I42" i="34"/>
  <c r="I45" i="34" s="1"/>
  <c r="E43" i="34"/>
  <c r="L43" i="34"/>
  <c r="F43" i="34"/>
  <c r="F52" i="34" s="1"/>
  <c r="F42" i="34"/>
  <c r="G41" i="34"/>
  <c r="H43" i="34"/>
  <c r="H51" i="34" s="1"/>
  <c r="D43" i="34"/>
  <c r="D45" i="34" s="1"/>
  <c r="M41" i="34"/>
  <c r="I43" i="34"/>
  <c r="J41" i="34"/>
  <c r="K43" i="34"/>
  <c r="K50" i="34" s="1"/>
  <c r="L42" i="34"/>
  <c r="L41" i="34"/>
  <c r="H41" i="34"/>
  <c r="J43" i="34"/>
  <c r="J51" i="34" s="1"/>
  <c r="G42" i="34"/>
  <c r="M45" i="34"/>
  <c r="M53" i="34"/>
  <c r="M44" i="34"/>
  <c r="D52" i="33"/>
  <c r="D45" i="33"/>
  <c r="D51" i="33"/>
  <c r="D50" i="33"/>
  <c r="D48" i="33"/>
  <c r="D46" i="33"/>
  <c r="D53" i="33"/>
  <c r="D47" i="33"/>
  <c r="D44" i="33"/>
  <c r="D49" i="33"/>
  <c r="E46" i="33"/>
  <c r="E47" i="33"/>
  <c r="E45" i="33"/>
  <c r="E52" i="33"/>
  <c r="E51" i="33"/>
  <c r="E50" i="33"/>
  <c r="E48" i="33"/>
  <c r="E53" i="33"/>
  <c r="E44" i="33"/>
  <c r="E49" i="33"/>
  <c r="J45" i="33"/>
  <c r="J53" i="33"/>
  <c r="J52" i="33"/>
  <c r="J46" i="33"/>
  <c r="J47" i="33"/>
  <c r="J50" i="33"/>
  <c r="J48" i="33"/>
  <c r="J51" i="33"/>
  <c r="J49" i="33"/>
  <c r="J44" i="33"/>
  <c r="L50" i="33"/>
  <c r="L48" i="33"/>
  <c r="L46" i="33"/>
  <c r="L53" i="33"/>
  <c r="L47" i="33"/>
  <c r="L52" i="33"/>
  <c r="L45" i="33"/>
  <c r="L51" i="33"/>
  <c r="L49" i="33"/>
  <c r="L44" i="33"/>
  <c r="I45" i="33"/>
  <c r="I52" i="33"/>
  <c r="I51" i="33"/>
  <c r="I50" i="33"/>
  <c r="I48" i="33"/>
  <c r="I53" i="33"/>
  <c r="I46" i="33"/>
  <c r="I47" i="33"/>
  <c r="I44" i="33"/>
  <c r="I49" i="33"/>
  <c r="K52" i="33"/>
  <c r="K47" i="33"/>
  <c r="K50" i="33"/>
  <c r="K48" i="33"/>
  <c r="K45" i="33"/>
  <c r="K46" i="33"/>
  <c r="K51" i="33"/>
  <c r="K53" i="33"/>
  <c r="K49" i="33"/>
  <c r="K44" i="33"/>
  <c r="G45" i="33"/>
  <c r="G51" i="33"/>
  <c r="G46" i="33"/>
  <c r="G53" i="33"/>
  <c r="G52" i="33"/>
  <c r="G47" i="33"/>
  <c r="G50" i="33"/>
  <c r="G48" i="33"/>
  <c r="G49" i="33"/>
  <c r="G44" i="33"/>
  <c r="F50" i="33"/>
  <c r="F48" i="33"/>
  <c r="F51" i="33"/>
  <c r="F53" i="33"/>
  <c r="F52" i="33"/>
  <c r="F45" i="33"/>
  <c r="F46" i="33"/>
  <c r="F47" i="33"/>
  <c r="F44" i="33"/>
  <c r="F49" i="33"/>
  <c r="H52" i="33"/>
  <c r="H51" i="33"/>
  <c r="H50" i="33"/>
  <c r="H48" i="33"/>
  <c r="H53" i="33"/>
  <c r="H45" i="33"/>
  <c r="H47" i="33"/>
  <c r="H46" i="33"/>
  <c r="H49" i="33"/>
  <c r="H44" i="33"/>
  <c r="M52" i="33"/>
  <c r="M51" i="33"/>
  <c r="M50" i="33"/>
  <c r="M48" i="33"/>
  <c r="M53" i="33"/>
  <c r="M46" i="33"/>
  <c r="M47" i="33"/>
  <c r="M45" i="33"/>
  <c r="M49" i="33"/>
  <c r="M44" i="33"/>
  <c r="K46" i="32"/>
  <c r="K53" i="32"/>
  <c r="K48" i="32"/>
  <c r="K51" i="32"/>
  <c r="K47" i="32"/>
  <c r="K50" i="32"/>
  <c r="K45" i="32"/>
  <c r="K52" i="32"/>
  <c r="K44" i="32"/>
  <c r="K49" i="32"/>
  <c r="G53" i="32"/>
  <c r="G52" i="32"/>
  <c r="G48" i="32"/>
  <c r="G45" i="32"/>
  <c r="G47" i="32"/>
  <c r="G51" i="32"/>
  <c r="G46" i="32"/>
  <c r="G50" i="32"/>
  <c r="G44" i="32"/>
  <c r="G49" i="32"/>
  <c r="D51" i="32"/>
  <c r="D47" i="32"/>
  <c r="D50" i="32"/>
  <c r="D48" i="32"/>
  <c r="D53" i="32"/>
  <c r="D52" i="32"/>
  <c r="D45" i="32"/>
  <c r="D46" i="32"/>
  <c r="D49" i="32"/>
  <c r="D44" i="32"/>
  <c r="F50" i="32"/>
  <c r="F52" i="32"/>
  <c r="F45" i="32"/>
  <c r="F51" i="32"/>
  <c r="F53" i="32"/>
  <c r="F46" i="32"/>
  <c r="F48" i="32"/>
  <c r="F47" i="32"/>
  <c r="F49" i="32"/>
  <c r="F44" i="32"/>
  <c r="I53" i="32"/>
  <c r="I51" i="32"/>
  <c r="I52" i="32"/>
  <c r="I48" i="32"/>
  <c r="I46" i="32"/>
  <c r="I45" i="32"/>
  <c r="I47" i="32"/>
  <c r="I50" i="32"/>
  <c r="I44" i="32"/>
  <c r="I49" i="32"/>
  <c r="E51" i="32"/>
  <c r="E47" i="32"/>
  <c r="E53" i="32"/>
  <c r="E52" i="32"/>
  <c r="E50" i="32"/>
  <c r="E45" i="32"/>
  <c r="E48" i="32"/>
  <c r="E46" i="32"/>
  <c r="E44" i="32"/>
  <c r="E49" i="32"/>
  <c r="H51" i="32"/>
  <c r="H50" i="32"/>
  <c r="H53" i="32"/>
  <c r="H52" i="32"/>
  <c r="H48" i="32"/>
  <c r="H45" i="32"/>
  <c r="H46" i="32"/>
  <c r="H47" i="32"/>
  <c r="H49" i="32"/>
  <c r="H44" i="32"/>
  <c r="M52" i="32"/>
  <c r="M48" i="32"/>
  <c r="M46" i="32"/>
  <c r="M47" i="32"/>
  <c r="M53" i="32"/>
  <c r="M50" i="32"/>
  <c r="M51" i="32"/>
  <c r="M45" i="32"/>
  <c r="M49" i="32"/>
  <c r="M44" i="32"/>
  <c r="J45" i="32"/>
  <c r="J46" i="32"/>
  <c r="J50" i="32"/>
  <c r="J51" i="32"/>
  <c r="J52" i="32"/>
  <c r="J47" i="32"/>
  <c r="J48" i="32"/>
  <c r="J53" i="32"/>
  <c r="J44" i="32"/>
  <c r="J49" i="32"/>
  <c r="L53" i="32"/>
  <c r="L52" i="32"/>
  <c r="L48" i="32"/>
  <c r="L45" i="32"/>
  <c r="L51" i="32"/>
  <c r="L50" i="32"/>
  <c r="L46" i="32"/>
  <c r="L47" i="32"/>
  <c r="L49" i="32"/>
  <c r="L44" i="32"/>
  <c r="E42" i="31"/>
  <c r="J42" i="31"/>
  <c r="H42" i="31"/>
  <c r="G43" i="31"/>
  <c r="G52" i="31" s="1"/>
  <c r="E41" i="31"/>
  <c r="L42" i="31"/>
  <c r="D41" i="31"/>
  <c r="I41" i="31"/>
  <c r="K41" i="31"/>
  <c r="H41" i="31"/>
  <c r="K42" i="31"/>
  <c r="K43" i="31"/>
  <c r="K51" i="31" s="1"/>
  <c r="D43" i="31"/>
  <c r="D52" i="31" s="1"/>
  <c r="E43" i="31"/>
  <c r="F41" i="31"/>
  <c r="J43" i="31"/>
  <c r="J50" i="31" s="1"/>
  <c r="I42" i="31"/>
  <c r="D42" i="31"/>
  <c r="L41" i="31"/>
  <c r="H43" i="31"/>
  <c r="H50" i="31" s="1"/>
  <c r="M41" i="31"/>
  <c r="I43" i="31"/>
  <c r="J41" i="31"/>
  <c r="G41" i="31"/>
  <c r="M42" i="31"/>
  <c r="F43" i="31"/>
  <c r="F42" i="31"/>
  <c r="F48" i="31" s="1"/>
  <c r="L43" i="31"/>
  <c r="L45" i="31" s="1"/>
  <c r="G42" i="31"/>
  <c r="D50" i="31"/>
  <c r="D53" i="31"/>
  <c r="D51" i="31"/>
  <c r="D45" i="31"/>
  <c r="D46" i="31"/>
  <c r="D47" i="31"/>
  <c r="D49" i="31"/>
  <c r="D44" i="31"/>
  <c r="E45" i="31"/>
  <c r="E48" i="31"/>
  <c r="E52" i="31"/>
  <c r="E50" i="31"/>
  <c r="E53" i="31"/>
  <c r="E51" i="31"/>
  <c r="E46" i="31"/>
  <c r="E47" i="31"/>
  <c r="E44" i="31"/>
  <c r="E49" i="31"/>
  <c r="I48" i="31"/>
  <c r="I52" i="31"/>
  <c r="I50" i="31"/>
  <c r="I53" i="31"/>
  <c r="I51" i="31"/>
  <c r="I45" i="31"/>
  <c r="I46" i="31"/>
  <c r="I47" i="31"/>
  <c r="I44" i="31"/>
  <c r="I49" i="31"/>
  <c r="M51" i="31"/>
  <c r="M48" i="31"/>
  <c r="M45" i="31"/>
  <c r="M46" i="31"/>
  <c r="M47" i="31"/>
  <c r="M52" i="31"/>
  <c r="M50" i="31"/>
  <c r="M53" i="31"/>
  <c r="M49" i="31"/>
  <c r="M44" i="31"/>
  <c r="M43" i="30"/>
  <c r="I43" i="30"/>
  <c r="E43" i="30"/>
  <c r="K42" i="30"/>
  <c r="G42" i="30"/>
  <c r="M41" i="30"/>
  <c r="I41" i="30"/>
  <c r="E41" i="30"/>
  <c r="J43" i="30"/>
  <c r="D43" i="30"/>
  <c r="I42" i="30"/>
  <c r="D42" i="30"/>
  <c r="H41" i="30"/>
  <c r="H43" i="30"/>
  <c r="M42" i="30"/>
  <c r="H42" i="30"/>
  <c r="L41" i="30"/>
  <c r="G41" i="30"/>
  <c r="L43" i="30"/>
  <c r="G43" i="30"/>
  <c r="L42" i="30"/>
  <c r="F42" i="30"/>
  <c r="K41" i="30"/>
  <c r="F41" i="30"/>
  <c r="K43" i="30"/>
  <c r="F43" i="30"/>
  <c r="J42" i="30"/>
  <c r="E42" i="30"/>
  <c r="J41" i="30"/>
  <c r="D41" i="30"/>
  <c r="E42" i="28"/>
  <c r="G43" i="28"/>
  <c r="G46" i="28" s="1"/>
  <c r="I42" i="28"/>
  <c r="J42" i="28"/>
  <c r="H42" i="28"/>
  <c r="E41" i="28"/>
  <c r="F41" i="28"/>
  <c r="M42" i="28"/>
  <c r="M45" i="28" s="1"/>
  <c r="I41" i="28"/>
  <c r="D41" i="28"/>
  <c r="K41" i="28"/>
  <c r="D42" i="28"/>
  <c r="K42" i="28"/>
  <c r="L43" i="28"/>
  <c r="L51" i="28" s="1"/>
  <c r="E43" i="28"/>
  <c r="F43" i="28"/>
  <c r="F42" i="28"/>
  <c r="G41" i="28"/>
  <c r="H43" i="28"/>
  <c r="D43" i="28"/>
  <c r="D45" i="28" s="1"/>
  <c r="M41" i="28"/>
  <c r="I43" i="28"/>
  <c r="J41" i="28"/>
  <c r="K43" i="28"/>
  <c r="L42" i="28"/>
  <c r="L41" i="28"/>
  <c r="H41" i="28"/>
  <c r="J43" i="28"/>
  <c r="J53" i="28" s="1"/>
  <c r="G42" i="28"/>
  <c r="G47" i="28"/>
  <c r="M43" i="27"/>
  <c r="I43" i="27"/>
  <c r="E43" i="27"/>
  <c r="K42" i="27"/>
  <c r="G42" i="27"/>
  <c r="M41" i="27"/>
  <c r="I41" i="27"/>
  <c r="E41" i="27"/>
  <c r="I42" i="27"/>
  <c r="K41" i="27"/>
  <c r="L43" i="27"/>
  <c r="H43" i="27"/>
  <c r="D43" i="27"/>
  <c r="J42" i="27"/>
  <c r="F42" i="27"/>
  <c r="L41" i="27"/>
  <c r="H41" i="27"/>
  <c r="D41" i="27"/>
  <c r="K43" i="27"/>
  <c r="G43" i="27"/>
  <c r="M42" i="27"/>
  <c r="E42" i="27"/>
  <c r="G41" i="27"/>
  <c r="L42" i="27"/>
  <c r="F41" i="27"/>
  <c r="D42" i="27"/>
  <c r="J41" i="27"/>
  <c r="H42" i="27"/>
  <c r="J43" i="27"/>
  <c r="F43" i="27"/>
  <c r="F46" i="26"/>
  <c r="F50" i="26"/>
  <c r="F51" i="26"/>
  <c r="F45" i="26"/>
  <c r="F47" i="26"/>
  <c r="F48" i="26"/>
  <c r="F52" i="26"/>
  <c r="F53" i="26"/>
  <c r="F44" i="26"/>
  <c r="F49" i="26"/>
  <c r="D48" i="26"/>
  <c r="D53" i="26"/>
  <c r="D52" i="26"/>
  <c r="D50" i="26"/>
  <c r="D51" i="26"/>
  <c r="D45" i="26"/>
  <c r="D46" i="26"/>
  <c r="D47" i="26"/>
  <c r="D44" i="26"/>
  <c r="D49" i="26"/>
  <c r="E48" i="26"/>
  <c r="E53" i="26"/>
  <c r="E52" i="26"/>
  <c r="E50" i="26"/>
  <c r="E51" i="26"/>
  <c r="E45" i="26"/>
  <c r="E46" i="26"/>
  <c r="E47" i="26"/>
  <c r="E44" i="26"/>
  <c r="E49" i="26"/>
  <c r="J50" i="26"/>
  <c r="J51" i="26"/>
  <c r="J45" i="26"/>
  <c r="J47" i="26"/>
  <c r="J46" i="26"/>
  <c r="J53" i="26"/>
  <c r="J48" i="26"/>
  <c r="J52" i="26"/>
  <c r="J49" i="26"/>
  <c r="J44" i="26"/>
  <c r="H52" i="26"/>
  <c r="H50" i="26"/>
  <c r="H51" i="26"/>
  <c r="H45" i="26"/>
  <c r="H46" i="26"/>
  <c r="H47" i="26"/>
  <c r="H48" i="26"/>
  <c r="H53" i="26"/>
  <c r="H49" i="26"/>
  <c r="H44" i="26"/>
  <c r="I50" i="26"/>
  <c r="I51" i="26"/>
  <c r="I45" i="26"/>
  <c r="I46" i="26"/>
  <c r="I47" i="26"/>
  <c r="I48" i="26"/>
  <c r="I53" i="26"/>
  <c r="I52" i="26"/>
  <c r="I49" i="26"/>
  <c r="I44" i="26"/>
  <c r="G48" i="26"/>
  <c r="G53" i="26"/>
  <c r="G52" i="26"/>
  <c r="G50" i="26"/>
  <c r="G51" i="26"/>
  <c r="G45" i="26"/>
  <c r="G46" i="26"/>
  <c r="G47" i="26"/>
  <c r="G49" i="26"/>
  <c r="G44" i="26"/>
  <c r="L50" i="26"/>
  <c r="L51" i="26"/>
  <c r="L45" i="26"/>
  <c r="L46" i="26"/>
  <c r="L47" i="26"/>
  <c r="L48" i="26"/>
  <c r="L53" i="26"/>
  <c r="L52" i="26"/>
  <c r="L49" i="26"/>
  <c r="L44" i="26"/>
  <c r="K48" i="26"/>
  <c r="K53" i="26"/>
  <c r="K52" i="26"/>
  <c r="K50" i="26"/>
  <c r="K51" i="26"/>
  <c r="K45" i="26"/>
  <c r="K46" i="26"/>
  <c r="K47" i="26"/>
  <c r="K49" i="26"/>
  <c r="K44" i="26"/>
  <c r="M50" i="26"/>
  <c r="M51" i="26"/>
  <c r="M45" i="26"/>
  <c r="M46" i="26"/>
  <c r="M47" i="26"/>
  <c r="M48" i="26"/>
  <c r="M53" i="26"/>
  <c r="M52" i="26"/>
  <c r="M49" i="26"/>
  <c r="M44" i="26"/>
  <c r="M43" i="24"/>
  <c r="I43" i="24"/>
  <c r="E43" i="24"/>
  <c r="K42" i="24"/>
  <c r="G42" i="24"/>
  <c r="M41" i="24"/>
  <c r="I41" i="24"/>
  <c r="E41" i="24"/>
  <c r="J43" i="24"/>
  <c r="L42" i="24"/>
  <c r="J41" i="24"/>
  <c r="L43" i="24"/>
  <c r="H43" i="24"/>
  <c r="D43" i="24"/>
  <c r="J42" i="24"/>
  <c r="F42" i="24"/>
  <c r="L41" i="24"/>
  <c r="H41" i="24"/>
  <c r="D41" i="24"/>
  <c r="F43" i="24"/>
  <c r="H42" i="24"/>
  <c r="F41" i="24"/>
  <c r="K43" i="24"/>
  <c r="G43" i="24"/>
  <c r="M42" i="24"/>
  <c r="I42" i="24"/>
  <c r="E42" i="24"/>
  <c r="K41" i="24"/>
  <c r="G41" i="24"/>
  <c r="D42" i="24"/>
  <c r="F46" i="23"/>
  <c r="F47" i="23"/>
  <c r="F50" i="23"/>
  <c r="F45" i="23"/>
  <c r="F53" i="23"/>
  <c r="F52" i="23"/>
  <c r="F51" i="23"/>
  <c r="F48" i="23"/>
  <c r="F44" i="23"/>
  <c r="F49" i="23"/>
  <c r="H52" i="23"/>
  <c r="H48" i="23"/>
  <c r="H50" i="23"/>
  <c r="H46" i="23"/>
  <c r="H51" i="23"/>
  <c r="H47" i="23"/>
  <c r="H45" i="23"/>
  <c r="H53" i="23"/>
  <c r="H49" i="23"/>
  <c r="H44" i="23"/>
  <c r="J47" i="23"/>
  <c r="J53" i="23"/>
  <c r="J45" i="23"/>
  <c r="J52" i="23"/>
  <c r="J50" i="23"/>
  <c r="J46" i="23"/>
  <c r="J48" i="23"/>
  <c r="J51" i="23"/>
  <c r="J44" i="23"/>
  <c r="J49" i="23"/>
  <c r="L51" i="23"/>
  <c r="L46" i="23"/>
  <c r="L52" i="23"/>
  <c r="L47" i="23"/>
  <c r="L50" i="23"/>
  <c r="L45" i="23"/>
  <c r="L53" i="23"/>
  <c r="L48" i="23"/>
  <c r="L44" i="23"/>
  <c r="L49" i="23"/>
  <c r="E50" i="23"/>
  <c r="E52" i="23"/>
  <c r="E51" i="23"/>
  <c r="E47" i="23"/>
  <c r="E45" i="23"/>
  <c r="E46" i="23"/>
  <c r="E53" i="23"/>
  <c r="E48" i="23"/>
  <c r="E44" i="23"/>
  <c r="E49" i="23"/>
  <c r="I46" i="23"/>
  <c r="I53" i="23"/>
  <c r="I48" i="23"/>
  <c r="I47" i="23"/>
  <c r="I50" i="23"/>
  <c r="I52" i="23"/>
  <c r="I51" i="23"/>
  <c r="I45" i="23"/>
  <c r="I44" i="23"/>
  <c r="I49" i="23"/>
  <c r="G52" i="23"/>
  <c r="G51" i="23"/>
  <c r="G48" i="23"/>
  <c r="G47" i="23"/>
  <c r="G50" i="23"/>
  <c r="G53" i="23"/>
  <c r="G45" i="23"/>
  <c r="G46" i="23"/>
  <c r="G49" i="23"/>
  <c r="G44" i="23"/>
  <c r="K53" i="23"/>
  <c r="K51" i="23"/>
  <c r="K48" i="23"/>
  <c r="K47" i="23"/>
  <c r="K50" i="23"/>
  <c r="K45" i="23"/>
  <c r="K46" i="23"/>
  <c r="K52" i="23"/>
  <c r="K44" i="23"/>
  <c r="K49" i="23"/>
  <c r="D46" i="23"/>
  <c r="D53" i="23"/>
  <c r="D45" i="23"/>
  <c r="D52" i="23"/>
  <c r="D48" i="23"/>
  <c r="D51" i="23"/>
  <c r="D47" i="23"/>
  <c r="D50" i="23"/>
  <c r="D44" i="23"/>
  <c r="D49" i="23"/>
  <c r="M46" i="23"/>
  <c r="M52" i="23"/>
  <c r="M51" i="23"/>
  <c r="M50" i="23"/>
  <c r="M53" i="23"/>
  <c r="M48" i="23"/>
  <c r="M47" i="23"/>
  <c r="M45" i="23"/>
  <c r="M49" i="23"/>
  <c r="M44" i="23"/>
  <c r="E42" i="22"/>
  <c r="F41" i="22"/>
  <c r="G43" i="22"/>
  <c r="G47" i="22" s="1"/>
  <c r="H42" i="22"/>
  <c r="H47" i="22" s="1"/>
  <c r="D42" i="22"/>
  <c r="E41" i="22"/>
  <c r="K42" i="22"/>
  <c r="J42" i="22"/>
  <c r="K41" i="22"/>
  <c r="L43" i="22"/>
  <c r="M42" i="22"/>
  <c r="M51" i="22" s="1"/>
  <c r="I42" i="22"/>
  <c r="I50" i="22" s="1"/>
  <c r="I41" i="22"/>
  <c r="E43" i="22"/>
  <c r="D41" i="22"/>
  <c r="F43" i="22"/>
  <c r="F52" i="22" s="1"/>
  <c r="F42" i="22"/>
  <c r="G41" i="22"/>
  <c r="H43" i="22"/>
  <c r="D43" i="22"/>
  <c r="D46" i="22" s="1"/>
  <c r="M41" i="22"/>
  <c r="I43" i="22"/>
  <c r="J41" i="22"/>
  <c r="K43" i="22"/>
  <c r="K50" i="22" s="1"/>
  <c r="L42" i="22"/>
  <c r="L41" i="22"/>
  <c r="H41" i="22"/>
  <c r="J43" i="22"/>
  <c r="J51" i="22" s="1"/>
  <c r="G42" i="22"/>
  <c r="L53" i="22"/>
  <c r="L52" i="22"/>
  <c r="L46" i="22"/>
  <c r="L44" i="22"/>
  <c r="L49" i="22"/>
  <c r="E52" i="22"/>
  <c r="E46" i="22"/>
  <c r="E51" i="22"/>
  <c r="E47" i="22"/>
  <c r="E44" i="22"/>
  <c r="E42" i="21"/>
  <c r="F41" i="21"/>
  <c r="G43" i="21"/>
  <c r="G47" i="21" s="1"/>
  <c r="H42" i="21"/>
  <c r="H46" i="21" s="1"/>
  <c r="D42" i="21"/>
  <c r="E41" i="21"/>
  <c r="K42" i="21"/>
  <c r="J42" i="21"/>
  <c r="K41" i="21"/>
  <c r="L43" i="21"/>
  <c r="L52" i="21" s="1"/>
  <c r="M42" i="21"/>
  <c r="M51" i="21" s="1"/>
  <c r="I42" i="21"/>
  <c r="I45" i="21" s="1"/>
  <c r="I41" i="21"/>
  <c r="E43" i="21"/>
  <c r="E48" i="21" s="1"/>
  <c r="D41" i="21"/>
  <c r="F43" i="21"/>
  <c r="F53" i="21" s="1"/>
  <c r="F42" i="21"/>
  <c r="G41" i="21"/>
  <c r="H43" i="21"/>
  <c r="D43" i="21"/>
  <c r="D46" i="21" s="1"/>
  <c r="M41" i="21"/>
  <c r="I43" i="21"/>
  <c r="J41" i="21"/>
  <c r="K43" i="21"/>
  <c r="K50" i="21" s="1"/>
  <c r="L42" i="21"/>
  <c r="L41" i="21"/>
  <c r="H41" i="21"/>
  <c r="J43" i="21"/>
  <c r="J53" i="21" s="1"/>
  <c r="G42" i="21"/>
  <c r="L46" i="21"/>
  <c r="L45" i="21"/>
  <c r="L53" i="21"/>
  <c r="L48" i="21"/>
  <c r="L51" i="21"/>
  <c r="L50" i="21"/>
  <c r="L49" i="21"/>
  <c r="E53" i="21"/>
  <c r="E52" i="21"/>
  <c r="E46" i="21"/>
  <c r="E45" i="21"/>
  <c r="E47" i="21"/>
  <c r="E51" i="21"/>
  <c r="E50" i="21"/>
  <c r="E49" i="21"/>
  <c r="E44" i="21"/>
  <c r="M43" i="19"/>
  <c r="I43" i="19"/>
  <c r="E43" i="19"/>
  <c r="K42" i="19"/>
  <c r="G42" i="19"/>
  <c r="M41" i="19"/>
  <c r="I41" i="19"/>
  <c r="E41" i="19"/>
  <c r="J43" i="19"/>
  <c r="D43" i="19"/>
  <c r="I42" i="19"/>
  <c r="D42" i="19"/>
  <c r="H41" i="19"/>
  <c r="H43" i="19"/>
  <c r="M42" i="19"/>
  <c r="H42" i="19"/>
  <c r="L41" i="19"/>
  <c r="G41" i="19"/>
  <c r="L43" i="19"/>
  <c r="G43" i="19"/>
  <c r="L42" i="19"/>
  <c r="F42" i="19"/>
  <c r="K41" i="19"/>
  <c r="F41" i="19"/>
  <c r="K43" i="19"/>
  <c r="F43" i="19"/>
  <c r="J42" i="19"/>
  <c r="E42" i="19"/>
  <c r="J41" i="19"/>
  <c r="D41" i="19"/>
  <c r="G41" i="17"/>
  <c r="M42" i="17"/>
  <c r="M53" i="17" s="1"/>
  <c r="D41" i="17"/>
  <c r="J42" i="17"/>
  <c r="F41" i="17"/>
  <c r="E41" i="17"/>
  <c r="K42" i="17"/>
  <c r="K51" i="17" s="1"/>
  <c r="K41" i="17"/>
  <c r="G43" i="17"/>
  <c r="H41" i="17"/>
  <c r="D43" i="17"/>
  <c r="D42" i="17"/>
  <c r="I41" i="17"/>
  <c r="E43" i="17"/>
  <c r="J41" i="17"/>
  <c r="E42" i="17"/>
  <c r="K43" i="17"/>
  <c r="L41" i="17"/>
  <c r="H43" i="17"/>
  <c r="H47" i="17" s="1"/>
  <c r="F43" i="17"/>
  <c r="M41" i="17"/>
  <c r="I43" i="17"/>
  <c r="L42" i="17"/>
  <c r="I42" i="17"/>
  <c r="H42" i="17"/>
  <c r="F42" i="17"/>
  <c r="L43" i="17"/>
  <c r="L53" i="17" s="1"/>
  <c r="J43" i="17"/>
  <c r="J45" i="17" s="1"/>
  <c r="G42" i="17"/>
  <c r="G53" i="17"/>
  <c r="G48" i="17"/>
  <c r="G51" i="17"/>
  <c r="G47" i="17"/>
  <c r="G45" i="17"/>
  <c r="M48" i="17"/>
  <c r="M50" i="17"/>
  <c r="M45" i="17"/>
  <c r="M49" i="17"/>
  <c r="M43" i="16"/>
  <c r="I43" i="16"/>
  <c r="E43" i="16"/>
  <c r="K42" i="16"/>
  <c r="G42" i="16"/>
  <c r="M41" i="16"/>
  <c r="I41" i="16"/>
  <c r="E41" i="16"/>
  <c r="J43" i="16"/>
  <c r="D43" i="16"/>
  <c r="I42" i="16"/>
  <c r="D42" i="16"/>
  <c r="H41" i="16"/>
  <c r="H43" i="16"/>
  <c r="M42" i="16"/>
  <c r="H42" i="16"/>
  <c r="L41" i="16"/>
  <c r="G41" i="16"/>
  <c r="L43" i="16"/>
  <c r="G43" i="16"/>
  <c r="L42" i="16"/>
  <c r="F42" i="16"/>
  <c r="K41" i="16"/>
  <c r="F41" i="16"/>
  <c r="K43" i="16"/>
  <c r="F43" i="16"/>
  <c r="J42" i="16"/>
  <c r="E42" i="16"/>
  <c r="J41" i="16"/>
  <c r="D41" i="16"/>
  <c r="M43" i="15"/>
  <c r="I43" i="15"/>
  <c r="E43" i="15"/>
  <c r="K42" i="15"/>
  <c r="G42" i="15"/>
  <c r="M41" i="15"/>
  <c r="I41" i="15"/>
  <c r="E41" i="15"/>
  <c r="L42" i="15"/>
  <c r="F41" i="15"/>
  <c r="L43" i="15"/>
  <c r="H43" i="15"/>
  <c r="D43" i="15"/>
  <c r="J42" i="15"/>
  <c r="F42" i="15"/>
  <c r="L41" i="15"/>
  <c r="H41" i="15"/>
  <c r="D41" i="15"/>
  <c r="H42" i="15"/>
  <c r="J41" i="15"/>
  <c r="K43" i="15"/>
  <c r="G43" i="15"/>
  <c r="M42" i="15"/>
  <c r="I42" i="15"/>
  <c r="E42" i="15"/>
  <c r="K41" i="15"/>
  <c r="G41" i="15"/>
  <c r="J43" i="15"/>
  <c r="F43" i="15"/>
  <c r="D42" i="15"/>
  <c r="M43" i="14"/>
  <c r="I43" i="14"/>
  <c r="E43" i="14"/>
  <c r="K42" i="14"/>
  <c r="G42" i="14"/>
  <c r="M41" i="14"/>
  <c r="I41" i="14"/>
  <c r="E41" i="14"/>
  <c r="J43" i="14"/>
  <c r="D43" i="14"/>
  <c r="I42" i="14"/>
  <c r="D42" i="14"/>
  <c r="H41" i="14"/>
  <c r="H43" i="14"/>
  <c r="M42" i="14"/>
  <c r="H42" i="14"/>
  <c r="L41" i="14"/>
  <c r="G41" i="14"/>
  <c r="L43" i="14"/>
  <c r="G43" i="14"/>
  <c r="L42" i="14"/>
  <c r="F42" i="14"/>
  <c r="K41" i="14"/>
  <c r="F41" i="14"/>
  <c r="K43" i="14"/>
  <c r="F43" i="14"/>
  <c r="J42" i="14"/>
  <c r="E42" i="14"/>
  <c r="J41" i="14"/>
  <c r="D41" i="14"/>
  <c r="M43" i="13"/>
  <c r="I43" i="13"/>
  <c r="E43" i="13"/>
  <c r="K42" i="13"/>
  <c r="G42" i="13"/>
  <c r="M41" i="13"/>
  <c r="I41" i="13"/>
  <c r="E41" i="13"/>
  <c r="J43" i="13"/>
  <c r="D43" i="13"/>
  <c r="I42" i="13"/>
  <c r="D42" i="13"/>
  <c r="H41" i="13"/>
  <c r="H43" i="13"/>
  <c r="M42" i="13"/>
  <c r="H42" i="13"/>
  <c r="L41" i="13"/>
  <c r="G41" i="13"/>
  <c r="L43" i="13"/>
  <c r="G43" i="13"/>
  <c r="L42" i="13"/>
  <c r="F42" i="13"/>
  <c r="K41" i="13"/>
  <c r="F41" i="13"/>
  <c r="K43" i="13"/>
  <c r="F43" i="13"/>
  <c r="J42" i="13"/>
  <c r="E42" i="13"/>
  <c r="J41" i="13"/>
  <c r="D41" i="13"/>
  <c r="M43" i="11"/>
  <c r="I43" i="11"/>
  <c r="E43" i="11"/>
  <c r="K42" i="11"/>
  <c r="G42" i="11"/>
  <c r="M41" i="11"/>
  <c r="I41" i="11"/>
  <c r="E41" i="11"/>
  <c r="J43" i="11"/>
  <c r="D43" i="11"/>
  <c r="I42" i="11"/>
  <c r="D42" i="11"/>
  <c r="H41" i="11"/>
  <c r="H43" i="11"/>
  <c r="M42" i="11"/>
  <c r="H42" i="11"/>
  <c r="L41" i="11"/>
  <c r="G41" i="11"/>
  <c r="L43" i="11"/>
  <c r="G43" i="11"/>
  <c r="L42" i="11"/>
  <c r="F42" i="11"/>
  <c r="K41" i="11"/>
  <c r="F41" i="11"/>
  <c r="K43" i="11"/>
  <c r="F43" i="11"/>
  <c r="J42" i="11"/>
  <c r="E42" i="11"/>
  <c r="J41" i="11"/>
  <c r="D41" i="11"/>
  <c r="M43" i="10"/>
  <c r="I43" i="10"/>
  <c r="E43" i="10"/>
  <c r="K42" i="10"/>
  <c r="G42" i="10"/>
  <c r="M41" i="10"/>
  <c r="I41" i="10"/>
  <c r="E41" i="10"/>
  <c r="J43" i="10"/>
  <c r="D43" i="10"/>
  <c r="I42" i="10"/>
  <c r="D42" i="10"/>
  <c r="H41" i="10"/>
  <c r="H43" i="10"/>
  <c r="M42" i="10"/>
  <c r="H42" i="10"/>
  <c r="L41" i="10"/>
  <c r="G41" i="10"/>
  <c r="L43" i="10"/>
  <c r="G43" i="10"/>
  <c r="L42" i="10"/>
  <c r="F42" i="10"/>
  <c r="K41" i="10"/>
  <c r="F41" i="10"/>
  <c r="K43" i="10"/>
  <c r="F43" i="10"/>
  <c r="J42" i="10"/>
  <c r="E42" i="10"/>
  <c r="J41" i="10"/>
  <c r="D41" i="10"/>
  <c r="M43" i="9"/>
  <c r="I43" i="9"/>
  <c r="E43" i="9"/>
  <c r="K42" i="9"/>
  <c r="G42" i="9"/>
  <c r="M41" i="9"/>
  <c r="I41" i="9"/>
  <c r="E41" i="9"/>
  <c r="J43" i="9"/>
  <c r="D43" i="9"/>
  <c r="I42" i="9"/>
  <c r="D42" i="9"/>
  <c r="H41" i="9"/>
  <c r="H43" i="9"/>
  <c r="M42" i="9"/>
  <c r="H42" i="9"/>
  <c r="L41" i="9"/>
  <c r="G41" i="9"/>
  <c r="L43" i="9"/>
  <c r="G43" i="9"/>
  <c r="L42" i="9"/>
  <c r="F42" i="9"/>
  <c r="K41" i="9"/>
  <c r="F41" i="9"/>
  <c r="K43" i="9"/>
  <c r="F43" i="9"/>
  <c r="J42" i="9"/>
  <c r="E42" i="9"/>
  <c r="J41" i="9"/>
  <c r="D41" i="9"/>
  <c r="K29" i="2"/>
  <c r="L29" i="2"/>
  <c r="I29" i="2"/>
  <c r="G29" i="2"/>
  <c r="F33" i="2"/>
  <c r="E34" i="2"/>
  <c r="G34" i="2"/>
  <c r="H33" i="2"/>
  <c r="E33" i="2"/>
  <c r="H34" i="2"/>
  <c r="F34" i="2"/>
  <c r="D34" i="2"/>
  <c r="D39" i="2" s="1"/>
  <c r="G33" i="2"/>
  <c r="H46" i="34" l="1"/>
  <c r="E50" i="34"/>
  <c r="K51" i="34"/>
  <c r="J47" i="34"/>
  <c r="H44" i="34"/>
  <c r="J45" i="34"/>
  <c r="J49" i="34"/>
  <c r="J50" i="34"/>
  <c r="D48" i="34"/>
  <c r="G44" i="34"/>
  <c r="E53" i="34"/>
  <c r="K53" i="34"/>
  <c r="J48" i="34"/>
  <c r="K44" i="34"/>
  <c r="D50" i="34"/>
  <c r="F53" i="34"/>
  <c r="G51" i="34"/>
  <c r="L52" i="34"/>
  <c r="F48" i="34"/>
  <c r="D52" i="34"/>
  <c r="M50" i="34"/>
  <c r="D51" i="34"/>
  <c r="F46" i="34"/>
  <c r="G46" i="34"/>
  <c r="M48" i="34"/>
  <c r="M47" i="34"/>
  <c r="J44" i="34"/>
  <c r="J52" i="34"/>
  <c r="J53" i="34"/>
  <c r="K46" i="34"/>
  <c r="D44" i="34"/>
  <c r="D53" i="34"/>
  <c r="D46" i="34"/>
  <c r="F47" i="34"/>
  <c r="L49" i="34"/>
  <c r="G47" i="34"/>
  <c r="H47" i="34"/>
  <c r="L53" i="34"/>
  <c r="E47" i="34"/>
  <c r="M46" i="34"/>
  <c r="M49" i="34"/>
  <c r="M52" i="34"/>
  <c r="J46" i="34"/>
  <c r="K49" i="34"/>
  <c r="D49" i="34"/>
  <c r="D47" i="34"/>
  <c r="F44" i="34"/>
  <c r="I51" i="34"/>
  <c r="K45" i="34"/>
  <c r="H48" i="34"/>
  <c r="H45" i="34"/>
  <c r="E48" i="34"/>
  <c r="L45" i="34"/>
  <c r="K48" i="34"/>
  <c r="K47" i="34"/>
  <c r="I49" i="34"/>
  <c r="H52" i="34"/>
  <c r="H50" i="34"/>
  <c r="E44" i="34"/>
  <c r="E51" i="34"/>
  <c r="E52" i="34"/>
  <c r="L50" i="34"/>
  <c r="L46" i="34"/>
  <c r="K52" i="34"/>
  <c r="I53" i="34"/>
  <c r="H49" i="34"/>
  <c r="H53" i="34"/>
  <c r="E49" i="34"/>
  <c r="E45" i="34"/>
  <c r="L48" i="34"/>
  <c r="G48" i="34"/>
  <c r="I46" i="34"/>
  <c r="I50" i="34"/>
  <c r="I48" i="34"/>
  <c r="I47" i="34"/>
  <c r="F49" i="34"/>
  <c r="F45" i="34"/>
  <c r="F51" i="34"/>
  <c r="L44" i="34"/>
  <c r="L51" i="34"/>
  <c r="G50" i="34"/>
  <c r="G52" i="34"/>
  <c r="I44" i="34"/>
  <c r="I52" i="34"/>
  <c r="F50" i="34"/>
  <c r="L47" i="34"/>
  <c r="G49" i="34"/>
  <c r="G53" i="34"/>
  <c r="D48" i="31"/>
  <c r="L51" i="31"/>
  <c r="K48" i="31"/>
  <c r="H52" i="31"/>
  <c r="K46" i="31"/>
  <c r="F47" i="31"/>
  <c r="H44" i="31"/>
  <c r="J48" i="31"/>
  <c r="G50" i="31"/>
  <c r="L48" i="31"/>
  <c r="J52" i="31"/>
  <c r="F50" i="31"/>
  <c r="H46" i="31"/>
  <c r="K49" i="31"/>
  <c r="L53" i="31"/>
  <c r="L47" i="31"/>
  <c r="H45" i="31"/>
  <c r="K44" i="31"/>
  <c r="K52" i="31"/>
  <c r="K45" i="31"/>
  <c r="G45" i="31"/>
  <c r="L44" i="31"/>
  <c r="L50" i="31"/>
  <c r="L46" i="31"/>
  <c r="H48" i="31"/>
  <c r="H53" i="31"/>
  <c r="J44" i="31"/>
  <c r="J46" i="31"/>
  <c r="J53" i="31"/>
  <c r="K53" i="31"/>
  <c r="K47" i="31"/>
  <c r="G44" i="31"/>
  <c r="G47" i="31"/>
  <c r="H49" i="31"/>
  <c r="H51" i="31"/>
  <c r="J45" i="31"/>
  <c r="J51" i="31"/>
  <c r="L49" i="31"/>
  <c r="L52" i="31"/>
  <c r="H47" i="31"/>
  <c r="J49" i="31"/>
  <c r="J47" i="31"/>
  <c r="K50" i="31"/>
  <c r="G48" i="31"/>
  <c r="F45" i="31"/>
  <c r="F46" i="31"/>
  <c r="G49" i="31"/>
  <c r="G46" i="31"/>
  <c r="G51" i="31"/>
  <c r="F49" i="31"/>
  <c r="F51" i="31"/>
  <c r="F52" i="31"/>
  <c r="F44" i="31"/>
  <c r="F53" i="31"/>
  <c r="G53" i="31"/>
  <c r="G45" i="30"/>
  <c r="G51" i="30"/>
  <c r="G52" i="30"/>
  <c r="G47" i="30"/>
  <c r="G48" i="30"/>
  <c r="G53" i="30"/>
  <c r="G50" i="30"/>
  <c r="G46" i="30"/>
  <c r="G44" i="30"/>
  <c r="G49" i="30"/>
  <c r="E53" i="30"/>
  <c r="E52" i="30"/>
  <c r="E48" i="30"/>
  <c r="E46" i="30"/>
  <c r="E45" i="30"/>
  <c r="E51" i="30"/>
  <c r="E47" i="30"/>
  <c r="E50" i="30"/>
  <c r="E49" i="30"/>
  <c r="E44" i="30"/>
  <c r="F51" i="30"/>
  <c r="F52" i="30"/>
  <c r="F47" i="30"/>
  <c r="F48" i="30"/>
  <c r="F45" i="30"/>
  <c r="F46" i="30"/>
  <c r="F53" i="30"/>
  <c r="F50" i="30"/>
  <c r="F49" i="30"/>
  <c r="F44" i="30"/>
  <c r="H51" i="30"/>
  <c r="H47" i="30"/>
  <c r="H50" i="30"/>
  <c r="H45" i="30"/>
  <c r="H46" i="30"/>
  <c r="H53" i="30"/>
  <c r="H52" i="30"/>
  <c r="H48" i="30"/>
  <c r="H44" i="30"/>
  <c r="H49" i="30"/>
  <c r="D45" i="30"/>
  <c r="D46" i="30"/>
  <c r="D51" i="30"/>
  <c r="D50" i="30"/>
  <c r="D47" i="30"/>
  <c r="D53" i="30"/>
  <c r="D52" i="30"/>
  <c r="D48" i="30"/>
  <c r="D49" i="30"/>
  <c r="D44" i="30"/>
  <c r="I45" i="30"/>
  <c r="I51" i="30"/>
  <c r="I47" i="30"/>
  <c r="I50" i="30"/>
  <c r="I53" i="30"/>
  <c r="I52" i="30"/>
  <c r="I48" i="30"/>
  <c r="I46" i="30"/>
  <c r="I49" i="30"/>
  <c r="I44" i="30"/>
  <c r="L53" i="30"/>
  <c r="L52" i="30"/>
  <c r="L48" i="30"/>
  <c r="L46" i="30"/>
  <c r="L45" i="30"/>
  <c r="L51" i="30"/>
  <c r="L47" i="30"/>
  <c r="L50" i="30"/>
  <c r="L44" i="30"/>
  <c r="L49" i="30"/>
  <c r="K53" i="30"/>
  <c r="K50" i="30"/>
  <c r="K45" i="30"/>
  <c r="K47" i="30"/>
  <c r="K46" i="30"/>
  <c r="K51" i="30"/>
  <c r="K52" i="30"/>
  <c r="K48" i="30"/>
  <c r="K49" i="30"/>
  <c r="K44" i="30"/>
  <c r="J53" i="30"/>
  <c r="J50" i="30"/>
  <c r="J45" i="30"/>
  <c r="J51" i="30"/>
  <c r="J52" i="30"/>
  <c r="J47" i="30"/>
  <c r="J48" i="30"/>
  <c r="J46" i="30"/>
  <c r="J44" i="30"/>
  <c r="J49" i="30"/>
  <c r="M45" i="30"/>
  <c r="M51" i="30"/>
  <c r="M47" i="30"/>
  <c r="M50" i="30"/>
  <c r="M53" i="30"/>
  <c r="M52" i="30"/>
  <c r="M48" i="30"/>
  <c r="M46" i="30"/>
  <c r="M44" i="30"/>
  <c r="M49" i="30"/>
  <c r="L52" i="28"/>
  <c r="K45" i="28"/>
  <c r="F51" i="28"/>
  <c r="H51" i="28"/>
  <c r="E53" i="28"/>
  <c r="I50" i="28"/>
  <c r="I45" i="28"/>
  <c r="E46" i="28"/>
  <c r="H45" i="28"/>
  <c r="E47" i="28"/>
  <c r="L49" i="28"/>
  <c r="I49" i="28"/>
  <c r="H50" i="28"/>
  <c r="J46" i="28"/>
  <c r="I52" i="28"/>
  <c r="M46" i="28"/>
  <c r="K50" i="28"/>
  <c r="E48" i="28"/>
  <c r="I53" i="28"/>
  <c r="H48" i="28"/>
  <c r="F50" i="28"/>
  <c r="I47" i="28"/>
  <c r="K49" i="28"/>
  <c r="D50" i="28"/>
  <c r="M50" i="28"/>
  <c r="E50" i="28"/>
  <c r="I44" i="28"/>
  <c r="I51" i="28"/>
  <c r="H52" i="28"/>
  <c r="M48" i="28"/>
  <c r="M47" i="28"/>
  <c r="J48" i="28"/>
  <c r="K44" i="28"/>
  <c r="K53" i="28"/>
  <c r="D51" i="28"/>
  <c r="F48" i="28"/>
  <c r="M49" i="28"/>
  <c r="M52" i="28"/>
  <c r="M51" i="28"/>
  <c r="J51" i="28"/>
  <c r="K51" i="28"/>
  <c r="E44" i="28"/>
  <c r="E51" i="28"/>
  <c r="E52" i="28"/>
  <c r="I46" i="28"/>
  <c r="D48" i="28"/>
  <c r="H49" i="28"/>
  <c r="H53" i="28"/>
  <c r="H47" i="28"/>
  <c r="M44" i="28"/>
  <c r="M53" i="28"/>
  <c r="J45" i="28"/>
  <c r="K46" i="28"/>
  <c r="E49" i="28"/>
  <c r="E45" i="28"/>
  <c r="I48" i="28"/>
  <c r="D52" i="28"/>
  <c r="H44" i="28"/>
  <c r="H46" i="28"/>
  <c r="G45" i="28"/>
  <c r="L48" i="28"/>
  <c r="F53" i="28"/>
  <c r="F47" i="28"/>
  <c r="L45" i="28"/>
  <c r="G50" i="28"/>
  <c r="J49" i="28"/>
  <c r="J47" i="28"/>
  <c r="J50" i="28"/>
  <c r="K48" i="28"/>
  <c r="K47" i="28"/>
  <c r="D44" i="28"/>
  <c r="D53" i="28"/>
  <c r="D46" i="28"/>
  <c r="F44" i="28"/>
  <c r="F46" i="28"/>
  <c r="F52" i="28"/>
  <c r="L50" i="28"/>
  <c r="L46" i="28"/>
  <c r="G44" i="28"/>
  <c r="G53" i="28"/>
  <c r="G51" i="28"/>
  <c r="L44" i="28"/>
  <c r="L53" i="28"/>
  <c r="G52" i="28"/>
  <c r="J44" i="28"/>
  <c r="J52" i="28"/>
  <c r="K52" i="28"/>
  <c r="D49" i="28"/>
  <c r="D47" i="28"/>
  <c r="F49" i="28"/>
  <c r="F45" i="28"/>
  <c r="L47" i="28"/>
  <c r="G49" i="28"/>
  <c r="G48" i="28"/>
  <c r="G52" i="27"/>
  <c r="G53" i="27"/>
  <c r="G48" i="27"/>
  <c r="G46" i="27"/>
  <c r="G51" i="27"/>
  <c r="G47" i="27"/>
  <c r="G45" i="27"/>
  <c r="G50" i="27"/>
  <c r="G49" i="27"/>
  <c r="G44" i="27"/>
  <c r="H45" i="27"/>
  <c r="H53" i="27"/>
  <c r="H51" i="27"/>
  <c r="H50" i="27"/>
  <c r="H48" i="27"/>
  <c r="H52" i="27"/>
  <c r="H46" i="27"/>
  <c r="H47" i="27"/>
  <c r="H49" i="27"/>
  <c r="H44" i="27"/>
  <c r="K53" i="27"/>
  <c r="K45" i="27"/>
  <c r="K52" i="27"/>
  <c r="K48" i="27"/>
  <c r="K46" i="27"/>
  <c r="K51" i="27"/>
  <c r="K47" i="27"/>
  <c r="K50" i="27"/>
  <c r="K44" i="27"/>
  <c r="K49" i="27"/>
  <c r="L50" i="27"/>
  <c r="L48" i="27"/>
  <c r="L46" i="27"/>
  <c r="L51" i="27"/>
  <c r="L47" i="27"/>
  <c r="L52" i="27"/>
  <c r="L53" i="27"/>
  <c r="L45" i="27"/>
  <c r="L44" i="27"/>
  <c r="L49" i="27"/>
  <c r="F50" i="27"/>
  <c r="F52" i="27"/>
  <c r="F45" i="27"/>
  <c r="F53" i="27"/>
  <c r="F48" i="27"/>
  <c r="F46" i="27"/>
  <c r="F51" i="27"/>
  <c r="F47" i="27"/>
  <c r="F44" i="27"/>
  <c r="F49" i="27"/>
  <c r="I45" i="27"/>
  <c r="I53" i="27"/>
  <c r="I50" i="27"/>
  <c r="I52" i="27"/>
  <c r="I48" i="27"/>
  <c r="I46" i="27"/>
  <c r="I51" i="27"/>
  <c r="I47" i="27"/>
  <c r="I44" i="27"/>
  <c r="I49" i="27"/>
  <c r="E46" i="27"/>
  <c r="E51" i="27"/>
  <c r="E47" i="27"/>
  <c r="E53" i="27"/>
  <c r="E45" i="27"/>
  <c r="E50" i="27"/>
  <c r="E52" i="27"/>
  <c r="E48" i="27"/>
  <c r="E49" i="27"/>
  <c r="E44" i="27"/>
  <c r="J46" i="27"/>
  <c r="J47" i="27"/>
  <c r="J45" i="27"/>
  <c r="J50" i="27"/>
  <c r="J52" i="27"/>
  <c r="J53" i="27"/>
  <c r="J51" i="27"/>
  <c r="J48" i="27"/>
  <c r="J44" i="27"/>
  <c r="J49" i="27"/>
  <c r="D46" i="27"/>
  <c r="D51" i="27"/>
  <c r="D47" i="27"/>
  <c r="D50" i="27"/>
  <c r="D48" i="27"/>
  <c r="D52" i="27"/>
  <c r="D53" i="27"/>
  <c r="D45" i="27"/>
  <c r="D49" i="27"/>
  <c r="D44" i="27"/>
  <c r="M50" i="27"/>
  <c r="M52" i="27"/>
  <c r="M46" i="27"/>
  <c r="M47" i="27"/>
  <c r="M45" i="27"/>
  <c r="M53" i="27"/>
  <c r="M48" i="27"/>
  <c r="M51" i="27"/>
  <c r="M44" i="27"/>
  <c r="M49" i="27"/>
  <c r="G52" i="24"/>
  <c r="G50" i="24"/>
  <c r="G51" i="24"/>
  <c r="G47" i="24"/>
  <c r="G53" i="24"/>
  <c r="G45" i="24"/>
  <c r="G46" i="24"/>
  <c r="G48" i="24"/>
  <c r="G49" i="24"/>
  <c r="G44" i="24"/>
  <c r="K51" i="24"/>
  <c r="K47" i="24"/>
  <c r="K53" i="24"/>
  <c r="K45" i="24"/>
  <c r="K46" i="24"/>
  <c r="K48" i="24"/>
  <c r="K52" i="24"/>
  <c r="K50" i="24"/>
  <c r="K49" i="24"/>
  <c r="K44" i="24"/>
  <c r="E47" i="24"/>
  <c r="E46" i="24"/>
  <c r="E53" i="24"/>
  <c r="E45" i="24"/>
  <c r="E48" i="24"/>
  <c r="E52" i="24"/>
  <c r="E50" i="24"/>
  <c r="E51" i="24"/>
  <c r="E44" i="24"/>
  <c r="E49" i="24"/>
  <c r="L52" i="24"/>
  <c r="L50" i="24"/>
  <c r="L51" i="24"/>
  <c r="L48" i="24"/>
  <c r="L47" i="24"/>
  <c r="L45" i="24"/>
  <c r="L46" i="24"/>
  <c r="L53" i="24"/>
  <c r="L44" i="24"/>
  <c r="L49" i="24"/>
  <c r="D46" i="24"/>
  <c r="D53" i="24"/>
  <c r="D47" i="24"/>
  <c r="D48" i="24"/>
  <c r="D52" i="24"/>
  <c r="D50" i="24"/>
  <c r="D51" i="24"/>
  <c r="D45" i="24"/>
  <c r="D44" i="24"/>
  <c r="D49" i="24"/>
  <c r="I48" i="24"/>
  <c r="I52" i="24"/>
  <c r="I50" i="24"/>
  <c r="I51" i="24"/>
  <c r="I45" i="24"/>
  <c r="I47" i="24"/>
  <c r="I46" i="24"/>
  <c r="I53" i="24"/>
  <c r="I44" i="24"/>
  <c r="I49" i="24"/>
  <c r="F47" i="24"/>
  <c r="F45" i="24"/>
  <c r="F48" i="24"/>
  <c r="F50" i="24"/>
  <c r="F46" i="24"/>
  <c r="F51" i="24"/>
  <c r="F52" i="24"/>
  <c r="F53" i="24"/>
  <c r="F44" i="24"/>
  <c r="F49" i="24"/>
  <c r="H48" i="24"/>
  <c r="H46" i="24"/>
  <c r="H52" i="24"/>
  <c r="H50" i="24"/>
  <c r="H51" i="24"/>
  <c r="H53" i="24"/>
  <c r="H47" i="24"/>
  <c r="H45" i="24"/>
  <c r="H44" i="24"/>
  <c r="H49" i="24"/>
  <c r="J45" i="24"/>
  <c r="J52" i="24"/>
  <c r="J46" i="24"/>
  <c r="J53" i="24"/>
  <c r="J51" i="24"/>
  <c r="J48" i="24"/>
  <c r="J47" i="24"/>
  <c r="J50" i="24"/>
  <c r="J49" i="24"/>
  <c r="J44" i="24"/>
  <c r="M52" i="24"/>
  <c r="M50" i="24"/>
  <c r="M51" i="24"/>
  <c r="M45" i="24"/>
  <c r="M48" i="24"/>
  <c r="M47" i="24"/>
  <c r="M46" i="24"/>
  <c r="M53" i="24"/>
  <c r="M44" i="24"/>
  <c r="M49" i="24"/>
  <c r="E53" i="22"/>
  <c r="L45" i="22"/>
  <c r="E50" i="22"/>
  <c r="E48" i="22"/>
  <c r="L50" i="22"/>
  <c r="E49" i="22"/>
  <c r="E45" i="22"/>
  <c r="L51" i="22"/>
  <c r="L48" i="22"/>
  <c r="M44" i="22"/>
  <c r="G53" i="22"/>
  <c r="H50" i="22"/>
  <c r="K46" i="22"/>
  <c r="M46" i="22"/>
  <c r="G52" i="22"/>
  <c r="D49" i="22"/>
  <c r="M45" i="22"/>
  <c r="K53" i="22"/>
  <c r="F44" i="22"/>
  <c r="M53" i="22"/>
  <c r="J45" i="22"/>
  <c r="I48" i="22"/>
  <c r="D45" i="22"/>
  <c r="F45" i="22"/>
  <c r="G44" i="22"/>
  <c r="G51" i="22"/>
  <c r="J48" i="22"/>
  <c r="D47" i="22"/>
  <c r="H45" i="22"/>
  <c r="M50" i="22"/>
  <c r="K49" i="22"/>
  <c r="I47" i="22"/>
  <c r="H52" i="22"/>
  <c r="F51" i="22"/>
  <c r="G50" i="22"/>
  <c r="J49" i="22"/>
  <c r="J50" i="22"/>
  <c r="K47" i="22"/>
  <c r="I52" i="22"/>
  <c r="D48" i="22"/>
  <c r="D50" i="22"/>
  <c r="H53" i="22"/>
  <c r="F50" i="22"/>
  <c r="M48" i="22"/>
  <c r="M47" i="22"/>
  <c r="J44" i="22"/>
  <c r="J52" i="22"/>
  <c r="J53" i="22"/>
  <c r="K52" i="22"/>
  <c r="K45" i="22"/>
  <c r="I49" i="22"/>
  <c r="I53" i="22"/>
  <c r="I45" i="22"/>
  <c r="D52" i="22"/>
  <c r="D51" i="22"/>
  <c r="H44" i="22"/>
  <c r="H46" i="22"/>
  <c r="H51" i="22"/>
  <c r="F53" i="22"/>
  <c r="F47" i="22"/>
  <c r="L47" i="22"/>
  <c r="G49" i="22"/>
  <c r="G48" i="22"/>
  <c r="G45" i="22"/>
  <c r="J47" i="22"/>
  <c r="K48" i="22"/>
  <c r="I44" i="22"/>
  <c r="I51" i="22"/>
  <c r="H49" i="22"/>
  <c r="F48" i="22"/>
  <c r="M49" i="22"/>
  <c r="M52" i="22"/>
  <c r="J46" i="22"/>
  <c r="K44" i="22"/>
  <c r="K51" i="22"/>
  <c r="I46" i="22"/>
  <c r="D44" i="22"/>
  <c r="D53" i="22"/>
  <c r="H48" i="22"/>
  <c r="F49" i="22"/>
  <c r="F46" i="22"/>
  <c r="G46" i="22"/>
  <c r="L44" i="21"/>
  <c r="M52" i="21"/>
  <c r="M53" i="21"/>
  <c r="D50" i="21"/>
  <c r="G53" i="21"/>
  <c r="L47" i="21"/>
  <c r="J52" i="21"/>
  <c r="G52" i="21"/>
  <c r="F44" i="21"/>
  <c r="H53" i="21"/>
  <c r="K53" i="21"/>
  <c r="I50" i="21"/>
  <c r="D45" i="21"/>
  <c r="F52" i="21"/>
  <c r="M50" i="21"/>
  <c r="K49" i="21"/>
  <c r="I46" i="21"/>
  <c r="F46" i="21"/>
  <c r="G44" i="21"/>
  <c r="G51" i="21"/>
  <c r="J46" i="21"/>
  <c r="H52" i="21"/>
  <c r="M44" i="21"/>
  <c r="M45" i="21"/>
  <c r="K45" i="21"/>
  <c r="D49" i="21"/>
  <c r="H50" i="21"/>
  <c r="G50" i="21"/>
  <c r="J45" i="21"/>
  <c r="K52" i="21"/>
  <c r="K48" i="21"/>
  <c r="I47" i="21"/>
  <c r="H49" i="21"/>
  <c r="H47" i="21"/>
  <c r="F51" i="21"/>
  <c r="M46" i="21"/>
  <c r="M47" i="21"/>
  <c r="J44" i="21"/>
  <c r="J50" i="21"/>
  <c r="J51" i="21"/>
  <c r="K46" i="21"/>
  <c r="K51" i="21"/>
  <c r="I49" i="21"/>
  <c r="I51" i="21"/>
  <c r="I53" i="21"/>
  <c r="D53" i="21"/>
  <c r="D52" i="21"/>
  <c r="H44" i="21"/>
  <c r="H45" i="21"/>
  <c r="H51" i="21"/>
  <c r="F48" i="21"/>
  <c r="F50" i="21"/>
  <c r="G49" i="21"/>
  <c r="G48" i="21"/>
  <c r="G45" i="21"/>
  <c r="J49" i="21"/>
  <c r="J48" i="21"/>
  <c r="I44" i="21"/>
  <c r="I48" i="21"/>
  <c r="D48" i="21"/>
  <c r="D51" i="21"/>
  <c r="F45" i="21"/>
  <c r="M49" i="21"/>
  <c r="M48" i="21"/>
  <c r="J47" i="21"/>
  <c r="K44" i="21"/>
  <c r="K47" i="21"/>
  <c r="I52" i="21"/>
  <c r="D44" i="21"/>
  <c r="D47" i="21"/>
  <c r="H48" i="21"/>
  <c r="F49" i="21"/>
  <c r="F47" i="21"/>
  <c r="G46" i="21"/>
  <c r="G45" i="19"/>
  <c r="G51" i="19"/>
  <c r="G52" i="19"/>
  <c r="G47" i="19"/>
  <c r="G48" i="19"/>
  <c r="G53" i="19"/>
  <c r="G50" i="19"/>
  <c r="G46" i="19"/>
  <c r="G44" i="19"/>
  <c r="G49" i="19"/>
  <c r="L53" i="19"/>
  <c r="L52" i="19"/>
  <c r="L48" i="19"/>
  <c r="L46" i="19"/>
  <c r="L45" i="19"/>
  <c r="L51" i="19"/>
  <c r="L47" i="19"/>
  <c r="L50" i="19"/>
  <c r="L44" i="19"/>
  <c r="L49" i="19"/>
  <c r="E53" i="19"/>
  <c r="E52" i="19"/>
  <c r="E48" i="19"/>
  <c r="E46" i="19"/>
  <c r="E45" i="19"/>
  <c r="E51" i="19"/>
  <c r="E47" i="19"/>
  <c r="E50" i="19"/>
  <c r="E49" i="19"/>
  <c r="E44" i="19"/>
  <c r="F51" i="19"/>
  <c r="F52" i="19"/>
  <c r="F47" i="19"/>
  <c r="F48" i="19"/>
  <c r="F45" i="19"/>
  <c r="F46" i="19"/>
  <c r="F53" i="19"/>
  <c r="F50" i="19"/>
  <c r="F44" i="19"/>
  <c r="F49" i="19"/>
  <c r="H51" i="19"/>
  <c r="H47" i="19"/>
  <c r="H50" i="19"/>
  <c r="H45" i="19"/>
  <c r="H46" i="19"/>
  <c r="H53" i="19"/>
  <c r="H52" i="19"/>
  <c r="H48" i="19"/>
  <c r="H49" i="19"/>
  <c r="H44" i="19"/>
  <c r="D45" i="19"/>
  <c r="D46" i="19"/>
  <c r="D51" i="19"/>
  <c r="D50" i="19"/>
  <c r="D47" i="19"/>
  <c r="D53" i="19"/>
  <c r="D52" i="19"/>
  <c r="D48" i="19"/>
  <c r="D44" i="19"/>
  <c r="D49" i="19"/>
  <c r="I45" i="19"/>
  <c r="I51" i="19"/>
  <c r="I47" i="19"/>
  <c r="I50" i="19"/>
  <c r="I53" i="19"/>
  <c r="I52" i="19"/>
  <c r="I48" i="19"/>
  <c r="I46" i="19"/>
  <c r="I44" i="19"/>
  <c r="I49" i="19"/>
  <c r="K53" i="19"/>
  <c r="K50" i="19"/>
  <c r="K45" i="19"/>
  <c r="K47" i="19"/>
  <c r="K46" i="19"/>
  <c r="K51" i="19"/>
  <c r="K52" i="19"/>
  <c r="K48" i="19"/>
  <c r="K49" i="19"/>
  <c r="K44" i="19"/>
  <c r="J53" i="19"/>
  <c r="J50" i="19"/>
  <c r="J45" i="19"/>
  <c r="J51" i="19"/>
  <c r="J52" i="19"/>
  <c r="J47" i="19"/>
  <c r="J48" i="19"/>
  <c r="J46" i="19"/>
  <c r="J44" i="19"/>
  <c r="J49" i="19"/>
  <c r="M45" i="19"/>
  <c r="M51" i="19"/>
  <c r="M47" i="19"/>
  <c r="M50" i="19"/>
  <c r="M53" i="19"/>
  <c r="M52" i="19"/>
  <c r="M48" i="19"/>
  <c r="M46" i="19"/>
  <c r="M44" i="19"/>
  <c r="M49" i="19"/>
  <c r="G50" i="17"/>
  <c r="M47" i="17"/>
  <c r="M46" i="17"/>
  <c r="M52" i="17"/>
  <c r="G44" i="17"/>
  <c r="I48" i="17"/>
  <c r="F45" i="17"/>
  <c r="E50" i="17"/>
  <c r="D53" i="17"/>
  <c r="H53" i="17"/>
  <c r="I52" i="17"/>
  <c r="K45" i="17"/>
  <c r="L46" i="17"/>
  <c r="H49" i="17"/>
  <c r="K47" i="17"/>
  <c r="E48" i="17"/>
  <c r="F52" i="17"/>
  <c r="L45" i="17"/>
  <c r="H50" i="17"/>
  <c r="E51" i="17"/>
  <c r="J47" i="17"/>
  <c r="I53" i="17"/>
  <c r="D44" i="17"/>
  <c r="D52" i="17"/>
  <c r="J53" i="17"/>
  <c r="L51" i="17"/>
  <c r="F44" i="17"/>
  <c r="H51" i="17"/>
  <c r="K49" i="17"/>
  <c r="K52" i="17"/>
  <c r="D50" i="17"/>
  <c r="M44" i="17"/>
  <c r="M51" i="17"/>
  <c r="L49" i="17"/>
  <c r="L48" i="17"/>
  <c r="F48" i="17"/>
  <c r="H52" i="17"/>
  <c r="K53" i="17"/>
  <c r="D47" i="17"/>
  <c r="G46" i="17"/>
  <c r="J44" i="17"/>
  <c r="J51" i="17"/>
  <c r="I45" i="17"/>
  <c r="E44" i="17"/>
  <c r="E45" i="17"/>
  <c r="D45" i="17"/>
  <c r="J49" i="17"/>
  <c r="J46" i="17"/>
  <c r="J50" i="17"/>
  <c r="L47" i="17"/>
  <c r="L52" i="17"/>
  <c r="I49" i="17"/>
  <c r="I47" i="17"/>
  <c r="I50" i="17"/>
  <c r="F50" i="17"/>
  <c r="F46" i="17"/>
  <c r="H44" i="17"/>
  <c r="H48" i="17"/>
  <c r="H46" i="17"/>
  <c r="K50" i="17"/>
  <c r="K46" i="17"/>
  <c r="E49" i="17"/>
  <c r="E46" i="17"/>
  <c r="E47" i="17"/>
  <c r="D48" i="17"/>
  <c r="D46" i="17"/>
  <c r="G49" i="17"/>
  <c r="G52" i="17"/>
  <c r="J52" i="17"/>
  <c r="I44" i="17"/>
  <c r="I46" i="17"/>
  <c r="F51" i="17"/>
  <c r="F47" i="17"/>
  <c r="E53" i="17"/>
  <c r="J48" i="17"/>
  <c r="L44" i="17"/>
  <c r="L50" i="17"/>
  <c r="I51" i="17"/>
  <c r="F49" i="17"/>
  <c r="F53" i="17"/>
  <c r="H45" i="17"/>
  <c r="K44" i="17"/>
  <c r="K48" i="17"/>
  <c r="E52" i="17"/>
  <c r="D49" i="17"/>
  <c r="D51" i="17"/>
  <c r="G45" i="16"/>
  <c r="G51" i="16"/>
  <c r="G52" i="16"/>
  <c r="G47" i="16"/>
  <c r="G48" i="16"/>
  <c r="G53" i="16"/>
  <c r="G50" i="16"/>
  <c r="G46" i="16"/>
  <c r="G44" i="16"/>
  <c r="G49" i="16"/>
  <c r="L53" i="16"/>
  <c r="L52" i="16"/>
  <c r="L48" i="16"/>
  <c r="L46" i="16"/>
  <c r="L45" i="16"/>
  <c r="L51" i="16"/>
  <c r="L47" i="16"/>
  <c r="L50" i="16"/>
  <c r="L44" i="16"/>
  <c r="L49" i="16"/>
  <c r="E53" i="16"/>
  <c r="E52" i="16"/>
  <c r="E48" i="16"/>
  <c r="E46" i="16"/>
  <c r="E45" i="16"/>
  <c r="E51" i="16"/>
  <c r="E47" i="16"/>
  <c r="E50" i="16"/>
  <c r="E49" i="16"/>
  <c r="E44" i="16"/>
  <c r="F51" i="16"/>
  <c r="F52" i="16"/>
  <c r="F47" i="16"/>
  <c r="F48" i="16"/>
  <c r="F45" i="16"/>
  <c r="F46" i="16"/>
  <c r="F53" i="16"/>
  <c r="F50" i="16"/>
  <c r="F44" i="16"/>
  <c r="F49" i="16"/>
  <c r="H51" i="16"/>
  <c r="H47" i="16"/>
  <c r="H50" i="16"/>
  <c r="H45" i="16"/>
  <c r="H46" i="16"/>
  <c r="H53" i="16"/>
  <c r="H52" i="16"/>
  <c r="H48" i="16"/>
  <c r="H49" i="16"/>
  <c r="H44" i="16"/>
  <c r="D45" i="16"/>
  <c r="D46" i="16"/>
  <c r="D51" i="16"/>
  <c r="D50" i="16"/>
  <c r="D47" i="16"/>
  <c r="D53" i="16"/>
  <c r="D52" i="16"/>
  <c r="D48" i="16"/>
  <c r="D44" i="16"/>
  <c r="D49" i="16"/>
  <c r="I45" i="16"/>
  <c r="I51" i="16"/>
  <c r="I47" i="16"/>
  <c r="I50" i="16"/>
  <c r="I53" i="16"/>
  <c r="I52" i="16"/>
  <c r="I48" i="16"/>
  <c r="I46" i="16"/>
  <c r="I44" i="16"/>
  <c r="I49" i="16"/>
  <c r="K53" i="16"/>
  <c r="K50" i="16"/>
  <c r="K45" i="16"/>
  <c r="K47" i="16"/>
  <c r="K46" i="16"/>
  <c r="K51" i="16"/>
  <c r="K52" i="16"/>
  <c r="K48" i="16"/>
  <c r="K49" i="16"/>
  <c r="K44" i="16"/>
  <c r="J53" i="16"/>
  <c r="J50" i="16"/>
  <c r="J45" i="16"/>
  <c r="J51" i="16"/>
  <c r="J52" i="16"/>
  <c r="J47" i="16"/>
  <c r="J48" i="16"/>
  <c r="J46" i="16"/>
  <c r="J44" i="16"/>
  <c r="J49" i="16"/>
  <c r="M45" i="16"/>
  <c r="M51" i="16"/>
  <c r="M47" i="16"/>
  <c r="M50" i="16"/>
  <c r="M53" i="16"/>
  <c r="M52" i="16"/>
  <c r="M48" i="16"/>
  <c r="M46" i="16"/>
  <c r="M44" i="16"/>
  <c r="M49" i="16"/>
  <c r="J52" i="15"/>
  <c r="J45" i="15"/>
  <c r="J46" i="15"/>
  <c r="J47" i="15"/>
  <c r="J51" i="15"/>
  <c r="J50" i="15"/>
  <c r="J48" i="15"/>
  <c r="J53" i="15"/>
  <c r="J44" i="15"/>
  <c r="J49" i="15"/>
  <c r="H50" i="15"/>
  <c r="H46" i="15"/>
  <c r="H51" i="15"/>
  <c r="H45" i="15"/>
  <c r="H47" i="15"/>
  <c r="H52" i="15"/>
  <c r="H53" i="15"/>
  <c r="H48" i="15"/>
  <c r="H49" i="15"/>
  <c r="H44" i="15"/>
  <c r="L46" i="15"/>
  <c r="L51" i="15"/>
  <c r="L45" i="15"/>
  <c r="L50" i="15"/>
  <c r="L52" i="15"/>
  <c r="L53" i="15"/>
  <c r="L48" i="15"/>
  <c r="L47" i="15"/>
  <c r="L49" i="15"/>
  <c r="L44" i="15"/>
  <c r="E52" i="15"/>
  <c r="E53" i="15"/>
  <c r="E48" i="15"/>
  <c r="E51" i="15"/>
  <c r="E47" i="15"/>
  <c r="E46" i="15"/>
  <c r="E50" i="15"/>
  <c r="E45" i="15"/>
  <c r="E44" i="15"/>
  <c r="E49" i="15"/>
  <c r="G46" i="15"/>
  <c r="G50" i="15"/>
  <c r="G51" i="15"/>
  <c r="G45" i="15"/>
  <c r="G48" i="15"/>
  <c r="G52" i="15"/>
  <c r="G53" i="15"/>
  <c r="G47" i="15"/>
  <c r="G49" i="15"/>
  <c r="G44" i="15"/>
  <c r="I47" i="15"/>
  <c r="I45" i="15"/>
  <c r="I46" i="15"/>
  <c r="I50" i="15"/>
  <c r="I51" i="15"/>
  <c r="I52" i="15"/>
  <c r="I53" i="15"/>
  <c r="I48" i="15"/>
  <c r="I49" i="15"/>
  <c r="I44" i="15"/>
  <c r="F53" i="15"/>
  <c r="F47" i="15"/>
  <c r="F45" i="15"/>
  <c r="F50" i="15"/>
  <c r="F51" i="15"/>
  <c r="F46" i="15"/>
  <c r="F52" i="15"/>
  <c r="F48" i="15"/>
  <c r="F44" i="15"/>
  <c r="F49" i="15"/>
  <c r="K45" i="15"/>
  <c r="K48" i="15"/>
  <c r="K52" i="15"/>
  <c r="K53" i="15"/>
  <c r="K47" i="15"/>
  <c r="K46" i="15"/>
  <c r="K50" i="15"/>
  <c r="K51" i="15"/>
  <c r="K44" i="15"/>
  <c r="K49" i="15"/>
  <c r="D47" i="15"/>
  <c r="D53" i="15"/>
  <c r="D48" i="15"/>
  <c r="D50" i="15"/>
  <c r="D46" i="15"/>
  <c r="D51" i="15"/>
  <c r="D45" i="15"/>
  <c r="D52" i="15"/>
  <c r="D44" i="15"/>
  <c r="D49" i="15"/>
  <c r="M46" i="15"/>
  <c r="M50" i="15"/>
  <c r="M45" i="15"/>
  <c r="M51" i="15"/>
  <c r="M52" i="15"/>
  <c r="M53" i="15"/>
  <c r="M48" i="15"/>
  <c r="M47" i="15"/>
  <c r="M49" i="15"/>
  <c r="M44" i="15"/>
  <c r="G45" i="14"/>
  <c r="G51" i="14"/>
  <c r="G52" i="14"/>
  <c r="G47" i="14"/>
  <c r="G48" i="14"/>
  <c r="G53" i="14"/>
  <c r="G50" i="14"/>
  <c r="G46" i="14"/>
  <c r="G44" i="14"/>
  <c r="G49" i="14"/>
  <c r="L53" i="14"/>
  <c r="L52" i="14"/>
  <c r="L48" i="14"/>
  <c r="L46" i="14"/>
  <c r="L45" i="14"/>
  <c r="L51" i="14"/>
  <c r="L47" i="14"/>
  <c r="L50" i="14"/>
  <c r="L44" i="14"/>
  <c r="L49" i="14"/>
  <c r="E53" i="14"/>
  <c r="E52" i="14"/>
  <c r="E48" i="14"/>
  <c r="E46" i="14"/>
  <c r="E45" i="14"/>
  <c r="E51" i="14"/>
  <c r="E47" i="14"/>
  <c r="E50" i="14"/>
  <c r="E49" i="14"/>
  <c r="E44" i="14"/>
  <c r="F51" i="14"/>
  <c r="F52" i="14"/>
  <c r="F47" i="14"/>
  <c r="F48" i="14"/>
  <c r="F45" i="14"/>
  <c r="F46" i="14"/>
  <c r="F53" i="14"/>
  <c r="F50" i="14"/>
  <c r="F44" i="14"/>
  <c r="F49" i="14"/>
  <c r="H51" i="14"/>
  <c r="H47" i="14"/>
  <c r="H50" i="14"/>
  <c r="H45" i="14"/>
  <c r="H46" i="14"/>
  <c r="H53" i="14"/>
  <c r="H52" i="14"/>
  <c r="H48" i="14"/>
  <c r="H49" i="14"/>
  <c r="H44" i="14"/>
  <c r="D45" i="14"/>
  <c r="D46" i="14"/>
  <c r="D51" i="14"/>
  <c r="D50" i="14"/>
  <c r="D47" i="14"/>
  <c r="D53" i="14"/>
  <c r="D52" i="14"/>
  <c r="D48" i="14"/>
  <c r="D44" i="14"/>
  <c r="D49" i="14"/>
  <c r="I45" i="14"/>
  <c r="I51" i="14"/>
  <c r="I47" i="14"/>
  <c r="I50" i="14"/>
  <c r="I53" i="14"/>
  <c r="I52" i="14"/>
  <c r="I48" i="14"/>
  <c r="I46" i="14"/>
  <c r="I44" i="14"/>
  <c r="I49" i="14"/>
  <c r="K53" i="14"/>
  <c r="K50" i="14"/>
  <c r="K45" i="14"/>
  <c r="K47" i="14"/>
  <c r="K46" i="14"/>
  <c r="K51" i="14"/>
  <c r="K52" i="14"/>
  <c r="K48" i="14"/>
  <c r="K49" i="14"/>
  <c r="K44" i="14"/>
  <c r="J53" i="14"/>
  <c r="J50" i="14"/>
  <c r="J45" i="14"/>
  <c r="J51" i="14"/>
  <c r="J52" i="14"/>
  <c r="J47" i="14"/>
  <c r="J48" i="14"/>
  <c r="J46" i="14"/>
  <c r="J44" i="14"/>
  <c r="J49" i="14"/>
  <c r="M45" i="14"/>
  <c r="M51" i="14"/>
  <c r="M47" i="14"/>
  <c r="M50" i="14"/>
  <c r="M53" i="14"/>
  <c r="M52" i="14"/>
  <c r="M48" i="14"/>
  <c r="M46" i="14"/>
  <c r="M44" i="14"/>
  <c r="M49" i="14"/>
  <c r="G45" i="13"/>
  <c r="G51" i="13"/>
  <c r="G52" i="13"/>
  <c r="G47" i="13"/>
  <c r="G48" i="13"/>
  <c r="G53" i="13"/>
  <c r="G50" i="13"/>
  <c r="G46" i="13"/>
  <c r="G44" i="13"/>
  <c r="G49" i="13"/>
  <c r="L53" i="13"/>
  <c r="L52" i="13"/>
  <c r="L48" i="13"/>
  <c r="L46" i="13"/>
  <c r="L45" i="13"/>
  <c r="L51" i="13"/>
  <c r="L47" i="13"/>
  <c r="L50" i="13"/>
  <c r="L44" i="13"/>
  <c r="L49" i="13"/>
  <c r="E53" i="13"/>
  <c r="E52" i="13"/>
  <c r="E48" i="13"/>
  <c r="E46" i="13"/>
  <c r="E45" i="13"/>
  <c r="E51" i="13"/>
  <c r="E47" i="13"/>
  <c r="E50" i="13"/>
  <c r="E49" i="13"/>
  <c r="E44" i="13"/>
  <c r="F51" i="13"/>
  <c r="F52" i="13"/>
  <c r="F47" i="13"/>
  <c r="F48" i="13"/>
  <c r="F45" i="13"/>
  <c r="F46" i="13"/>
  <c r="F53" i="13"/>
  <c r="F50" i="13"/>
  <c r="F44" i="13"/>
  <c r="F49" i="13"/>
  <c r="H51" i="13"/>
  <c r="H47" i="13"/>
  <c r="H50" i="13"/>
  <c r="H45" i="13"/>
  <c r="H46" i="13"/>
  <c r="H53" i="13"/>
  <c r="H52" i="13"/>
  <c r="H48" i="13"/>
  <c r="H49" i="13"/>
  <c r="H44" i="13"/>
  <c r="D45" i="13"/>
  <c r="D46" i="13"/>
  <c r="D51" i="13"/>
  <c r="D50" i="13"/>
  <c r="D47" i="13"/>
  <c r="D53" i="13"/>
  <c r="D52" i="13"/>
  <c r="D48" i="13"/>
  <c r="D44" i="13"/>
  <c r="D49" i="13"/>
  <c r="I45" i="13"/>
  <c r="I51" i="13"/>
  <c r="I47" i="13"/>
  <c r="I50" i="13"/>
  <c r="I53" i="13"/>
  <c r="I52" i="13"/>
  <c r="I48" i="13"/>
  <c r="I46" i="13"/>
  <c r="I44" i="13"/>
  <c r="I49" i="13"/>
  <c r="K53" i="13"/>
  <c r="K50" i="13"/>
  <c r="K45" i="13"/>
  <c r="K47" i="13"/>
  <c r="K46" i="13"/>
  <c r="K51" i="13"/>
  <c r="K52" i="13"/>
  <c r="K48" i="13"/>
  <c r="K49" i="13"/>
  <c r="K44" i="13"/>
  <c r="J53" i="13"/>
  <c r="J50" i="13"/>
  <c r="J45" i="13"/>
  <c r="J51" i="13"/>
  <c r="J52" i="13"/>
  <c r="J47" i="13"/>
  <c r="J48" i="13"/>
  <c r="J46" i="13"/>
  <c r="J44" i="13"/>
  <c r="J49" i="13"/>
  <c r="M45" i="13"/>
  <c r="M51" i="13"/>
  <c r="M47" i="13"/>
  <c r="M50" i="13"/>
  <c r="M53" i="13"/>
  <c r="M52" i="13"/>
  <c r="M48" i="13"/>
  <c r="M46" i="13"/>
  <c r="M44" i="13"/>
  <c r="M49" i="13"/>
  <c r="G45" i="11"/>
  <c r="G51" i="11"/>
  <c r="G52" i="11"/>
  <c r="G47" i="11"/>
  <c r="G48" i="11"/>
  <c r="G53" i="11"/>
  <c r="G50" i="11"/>
  <c r="G46" i="11"/>
  <c r="G44" i="11"/>
  <c r="G49" i="11"/>
  <c r="L53" i="11"/>
  <c r="L52" i="11"/>
  <c r="L48" i="11"/>
  <c r="L46" i="11"/>
  <c r="L45" i="11"/>
  <c r="L51" i="11"/>
  <c r="L47" i="11"/>
  <c r="L50" i="11"/>
  <c r="L44" i="11"/>
  <c r="L49" i="11"/>
  <c r="E53" i="11"/>
  <c r="E52" i="11"/>
  <c r="E48" i="11"/>
  <c r="E46" i="11"/>
  <c r="E45" i="11"/>
  <c r="E51" i="11"/>
  <c r="E47" i="11"/>
  <c r="E50" i="11"/>
  <c r="E49" i="11"/>
  <c r="E44" i="11"/>
  <c r="F51" i="11"/>
  <c r="F52" i="11"/>
  <c r="F47" i="11"/>
  <c r="F48" i="11"/>
  <c r="F45" i="11"/>
  <c r="F46" i="11"/>
  <c r="F53" i="11"/>
  <c r="F50" i="11"/>
  <c r="F44" i="11"/>
  <c r="F49" i="11"/>
  <c r="H51" i="11"/>
  <c r="H47" i="11"/>
  <c r="H50" i="11"/>
  <c r="H45" i="11"/>
  <c r="H46" i="11"/>
  <c r="H53" i="11"/>
  <c r="H52" i="11"/>
  <c r="H48" i="11"/>
  <c r="H49" i="11"/>
  <c r="H44" i="11"/>
  <c r="D45" i="11"/>
  <c r="D46" i="11"/>
  <c r="D51" i="11"/>
  <c r="D50" i="11"/>
  <c r="D47" i="11"/>
  <c r="D53" i="11"/>
  <c r="D52" i="11"/>
  <c r="D48" i="11"/>
  <c r="D44" i="11"/>
  <c r="D49" i="11"/>
  <c r="I45" i="11"/>
  <c r="I51" i="11"/>
  <c r="I47" i="11"/>
  <c r="I50" i="11"/>
  <c r="I53" i="11"/>
  <c r="I52" i="11"/>
  <c r="I48" i="11"/>
  <c r="I46" i="11"/>
  <c r="I44" i="11"/>
  <c r="I49" i="11"/>
  <c r="K53" i="11"/>
  <c r="K50" i="11"/>
  <c r="K45" i="11"/>
  <c r="K47" i="11"/>
  <c r="K46" i="11"/>
  <c r="K51" i="11"/>
  <c r="K52" i="11"/>
  <c r="K48" i="11"/>
  <c r="K49" i="11"/>
  <c r="K44" i="11"/>
  <c r="J53" i="11"/>
  <c r="J50" i="11"/>
  <c r="J45" i="11"/>
  <c r="J51" i="11"/>
  <c r="J52" i="11"/>
  <c r="J47" i="11"/>
  <c r="J48" i="11"/>
  <c r="J46" i="11"/>
  <c r="J44" i="11"/>
  <c r="J49" i="11"/>
  <c r="M45" i="11"/>
  <c r="M51" i="11"/>
  <c r="M47" i="11"/>
  <c r="M50" i="11"/>
  <c r="M53" i="11"/>
  <c r="M52" i="11"/>
  <c r="M48" i="11"/>
  <c r="M46" i="11"/>
  <c r="M44" i="11"/>
  <c r="M49" i="11"/>
  <c r="G45" i="10"/>
  <c r="G51" i="10"/>
  <c r="G52" i="10"/>
  <c r="G47" i="10"/>
  <c r="G48" i="10"/>
  <c r="G53" i="10"/>
  <c r="G50" i="10"/>
  <c r="G46" i="10"/>
  <c r="G44" i="10"/>
  <c r="G49" i="10"/>
  <c r="L53" i="10"/>
  <c r="L52" i="10"/>
  <c r="L48" i="10"/>
  <c r="L46" i="10"/>
  <c r="L45" i="10"/>
  <c r="L51" i="10"/>
  <c r="L47" i="10"/>
  <c r="L50" i="10"/>
  <c r="L44" i="10"/>
  <c r="L49" i="10"/>
  <c r="E53" i="10"/>
  <c r="E52" i="10"/>
  <c r="E48" i="10"/>
  <c r="E46" i="10"/>
  <c r="E45" i="10"/>
  <c r="E51" i="10"/>
  <c r="E47" i="10"/>
  <c r="E50" i="10"/>
  <c r="E49" i="10"/>
  <c r="E44" i="10"/>
  <c r="F51" i="10"/>
  <c r="F52" i="10"/>
  <c r="F47" i="10"/>
  <c r="F48" i="10"/>
  <c r="F45" i="10"/>
  <c r="F46" i="10"/>
  <c r="F53" i="10"/>
  <c r="F50" i="10"/>
  <c r="F44" i="10"/>
  <c r="F49" i="10"/>
  <c r="H51" i="10"/>
  <c r="H47" i="10"/>
  <c r="H50" i="10"/>
  <c r="H45" i="10"/>
  <c r="H46" i="10"/>
  <c r="H53" i="10"/>
  <c r="H52" i="10"/>
  <c r="H48" i="10"/>
  <c r="H49" i="10"/>
  <c r="H44" i="10"/>
  <c r="D45" i="10"/>
  <c r="D46" i="10"/>
  <c r="D51" i="10"/>
  <c r="D50" i="10"/>
  <c r="D47" i="10"/>
  <c r="D53" i="10"/>
  <c r="D52" i="10"/>
  <c r="D48" i="10"/>
  <c r="D44" i="10"/>
  <c r="D49" i="10"/>
  <c r="I45" i="10"/>
  <c r="I51" i="10"/>
  <c r="I47" i="10"/>
  <c r="I50" i="10"/>
  <c r="I53" i="10"/>
  <c r="I52" i="10"/>
  <c r="I48" i="10"/>
  <c r="I46" i="10"/>
  <c r="I44" i="10"/>
  <c r="I49" i="10"/>
  <c r="K53" i="10"/>
  <c r="K50" i="10"/>
  <c r="K45" i="10"/>
  <c r="K47" i="10"/>
  <c r="K46" i="10"/>
  <c r="K51" i="10"/>
  <c r="K52" i="10"/>
  <c r="K48" i="10"/>
  <c r="K49" i="10"/>
  <c r="K44" i="10"/>
  <c r="J53" i="10"/>
  <c r="J50" i="10"/>
  <c r="J45" i="10"/>
  <c r="J51" i="10"/>
  <c r="J52" i="10"/>
  <c r="J47" i="10"/>
  <c r="J48" i="10"/>
  <c r="J46" i="10"/>
  <c r="J44" i="10"/>
  <c r="J49" i="10"/>
  <c r="M45" i="10"/>
  <c r="M51" i="10"/>
  <c r="M47" i="10"/>
  <c r="M50" i="10"/>
  <c r="M53" i="10"/>
  <c r="M52" i="10"/>
  <c r="M48" i="10"/>
  <c r="M46" i="10"/>
  <c r="M44" i="10"/>
  <c r="M49" i="10"/>
  <c r="G45" i="9"/>
  <c r="G51" i="9"/>
  <c r="G52" i="9"/>
  <c r="G47" i="9"/>
  <c r="G48" i="9"/>
  <c r="G53" i="9"/>
  <c r="G50" i="9"/>
  <c r="G46" i="9"/>
  <c r="G44" i="9"/>
  <c r="G49" i="9"/>
  <c r="L53" i="9"/>
  <c r="L52" i="9"/>
  <c r="L48" i="9"/>
  <c r="L46" i="9"/>
  <c r="L45" i="9"/>
  <c r="L51" i="9"/>
  <c r="L47" i="9"/>
  <c r="L50" i="9"/>
  <c r="L44" i="9"/>
  <c r="L49" i="9"/>
  <c r="E53" i="9"/>
  <c r="E52" i="9"/>
  <c r="E48" i="9"/>
  <c r="E46" i="9"/>
  <c r="E45" i="9"/>
  <c r="E51" i="9"/>
  <c r="E47" i="9"/>
  <c r="E50" i="9"/>
  <c r="E49" i="9"/>
  <c r="E44" i="9"/>
  <c r="F51" i="9"/>
  <c r="F52" i="9"/>
  <c r="F47" i="9"/>
  <c r="F48" i="9"/>
  <c r="F45" i="9"/>
  <c r="F46" i="9"/>
  <c r="F53" i="9"/>
  <c r="F50" i="9"/>
  <c r="F44" i="9"/>
  <c r="F49" i="9"/>
  <c r="H51" i="9"/>
  <c r="H47" i="9"/>
  <c r="H50" i="9"/>
  <c r="H45" i="9"/>
  <c r="H46" i="9"/>
  <c r="H53" i="9"/>
  <c r="H52" i="9"/>
  <c r="H48" i="9"/>
  <c r="H49" i="9"/>
  <c r="H44" i="9"/>
  <c r="D45" i="9"/>
  <c r="D46" i="9"/>
  <c r="D51" i="9"/>
  <c r="D50" i="9"/>
  <c r="D47" i="9"/>
  <c r="D53" i="9"/>
  <c r="D52" i="9"/>
  <c r="D48" i="9"/>
  <c r="D44" i="9"/>
  <c r="D49" i="9"/>
  <c r="I45" i="9"/>
  <c r="I51" i="9"/>
  <c r="I47" i="9"/>
  <c r="I50" i="9"/>
  <c r="I53" i="9"/>
  <c r="I52" i="9"/>
  <c r="I48" i="9"/>
  <c r="I46" i="9"/>
  <c r="I44" i="9"/>
  <c r="I49" i="9"/>
  <c r="K53" i="9"/>
  <c r="K50" i="9"/>
  <c r="K45" i="9"/>
  <c r="K47" i="9"/>
  <c r="K46" i="9"/>
  <c r="K51" i="9"/>
  <c r="K52" i="9"/>
  <c r="K48" i="9"/>
  <c r="K49" i="9"/>
  <c r="K44" i="9"/>
  <c r="J53" i="9"/>
  <c r="J50" i="9"/>
  <c r="J45" i="9"/>
  <c r="J51" i="9"/>
  <c r="J52" i="9"/>
  <c r="J47" i="9"/>
  <c r="J48" i="9"/>
  <c r="J46" i="9"/>
  <c r="J44" i="9"/>
  <c r="J49" i="9"/>
  <c r="M45" i="9"/>
  <c r="M51" i="9"/>
  <c r="M47" i="9"/>
  <c r="M50" i="9"/>
  <c r="M53" i="9"/>
  <c r="M52" i="9"/>
  <c r="M48" i="9"/>
  <c r="M46" i="9"/>
  <c r="M44" i="9"/>
  <c r="M49" i="9"/>
  <c r="M29" i="2"/>
  <c r="F39" i="2"/>
  <c r="G38" i="2"/>
  <c r="H35" i="2"/>
  <c r="F37" i="2"/>
  <c r="H39" i="2"/>
  <c r="E36" i="2"/>
  <c r="E37" i="2"/>
  <c r="E39" i="2"/>
  <c r="D35" i="2"/>
  <c r="G35" i="2"/>
  <c r="G36" i="2"/>
  <c r="G39" i="2"/>
  <c r="G37" i="2"/>
  <c r="E35" i="2"/>
  <c r="E38" i="2"/>
  <c r="F38" i="2"/>
  <c r="H36" i="2"/>
  <c r="D36" i="2"/>
  <c r="D38" i="2"/>
  <c r="D37" i="2"/>
  <c r="H38" i="2"/>
  <c r="H37" i="2"/>
  <c r="F35" i="2"/>
  <c r="F36" i="2"/>
  <c r="D41" i="2" l="1" a="1"/>
  <c r="F41" i="2" l="1"/>
  <c r="K42" i="2"/>
  <c r="K41" i="2"/>
  <c r="I43" i="2"/>
  <c r="E43" i="2"/>
  <c r="K43" i="2"/>
  <c r="E41" i="2"/>
  <c r="L43" i="2"/>
  <c r="D42" i="2"/>
  <c r="G43" i="2"/>
  <c r="H43" i="2"/>
  <c r="E42" i="2"/>
  <c r="J43" i="2"/>
  <c r="J41" i="2"/>
  <c r="H41" i="2"/>
  <c r="G42" i="2"/>
  <c r="D41" i="2"/>
  <c r="F43" i="2"/>
  <c r="M41" i="2"/>
  <c r="I41" i="2"/>
  <c r="M42" i="2"/>
  <c r="J42" i="2"/>
  <c r="F42" i="2"/>
  <c r="H42" i="2"/>
  <c r="D43" i="2"/>
  <c r="M43" i="2"/>
  <c r="I42" i="2"/>
  <c r="L41" i="2"/>
  <c r="G41" i="2"/>
  <c r="L42" i="2"/>
  <c r="I46" i="2" l="1"/>
  <c r="I53" i="2"/>
  <c r="I45" i="2"/>
  <c r="I47" i="2"/>
  <c r="I50" i="2"/>
  <c r="I44" i="2"/>
  <c r="I51" i="2"/>
  <c r="I52" i="2"/>
  <c r="I48" i="2"/>
  <c r="I49" i="2"/>
  <c r="H46" i="2"/>
  <c r="H48" i="2"/>
  <c r="H49" i="2"/>
  <c r="H53" i="2"/>
  <c r="H51" i="2"/>
  <c r="H44" i="2"/>
  <c r="H52" i="2"/>
  <c r="H45" i="2"/>
  <c r="H50" i="2"/>
  <c r="H47" i="2"/>
  <c r="M44" i="2"/>
  <c r="M48" i="2"/>
  <c r="M49" i="2"/>
  <c r="M51" i="2"/>
  <c r="M46" i="2"/>
  <c r="M53" i="2"/>
  <c r="M45" i="2"/>
  <c r="M47" i="2"/>
  <c r="M50" i="2"/>
  <c r="M52" i="2"/>
  <c r="F51" i="2"/>
  <c r="F44" i="2"/>
  <c r="F53" i="2"/>
  <c r="F47" i="2"/>
  <c r="F46" i="2"/>
  <c r="F49" i="2"/>
  <c r="F52" i="2"/>
  <c r="F48" i="2"/>
  <c r="F50" i="2"/>
  <c r="F45" i="2"/>
  <c r="G48" i="2"/>
  <c r="G51" i="2"/>
  <c r="G46" i="2"/>
  <c r="G50" i="2"/>
  <c r="G52" i="2"/>
  <c r="G53" i="2"/>
  <c r="G47" i="2"/>
  <c r="G44" i="2"/>
  <c r="G49" i="2"/>
  <c r="G45" i="2"/>
  <c r="K52" i="2"/>
  <c r="K45" i="2"/>
  <c r="K51" i="2"/>
  <c r="K46" i="2"/>
  <c r="K48" i="2"/>
  <c r="K50" i="2"/>
  <c r="K44" i="2"/>
  <c r="K49" i="2"/>
  <c r="K53" i="2"/>
  <c r="K47" i="2"/>
  <c r="L51" i="2"/>
  <c r="L52" i="2"/>
  <c r="L44" i="2"/>
  <c r="L53" i="2"/>
  <c r="L47" i="2"/>
  <c r="L46" i="2"/>
  <c r="L48" i="2"/>
  <c r="L49" i="2"/>
  <c r="L45" i="2"/>
  <c r="L50" i="2"/>
  <c r="D49" i="2"/>
  <c r="D47" i="2"/>
  <c r="D46" i="2"/>
  <c r="D52" i="2"/>
  <c r="D50" i="2"/>
  <c r="D53" i="2"/>
  <c r="D45" i="2"/>
  <c r="D51" i="2"/>
  <c r="D44" i="2"/>
  <c r="D48" i="2"/>
  <c r="J45" i="2"/>
  <c r="J52" i="2"/>
  <c r="J53" i="2"/>
  <c r="J50" i="2"/>
  <c r="J51" i="2"/>
  <c r="J44" i="2"/>
  <c r="J47" i="2"/>
  <c r="J46" i="2"/>
  <c r="J48" i="2"/>
  <c r="J49" i="2"/>
  <c r="E51" i="2"/>
  <c r="E52" i="2"/>
  <c r="E48" i="2"/>
  <c r="E49" i="2"/>
  <c r="E47" i="2"/>
  <c r="E50" i="2"/>
  <c r="E46" i="2"/>
  <c r="E45" i="2"/>
  <c r="E44" i="2"/>
  <c r="E53" i="2"/>
</calcChain>
</file>

<file path=xl/sharedStrings.xml><?xml version="1.0" encoding="utf-8"?>
<sst xmlns="http://schemas.openxmlformats.org/spreadsheetml/2006/main" count="932" uniqueCount="39">
  <si>
    <t>eta_0</t>
  </si>
  <si>
    <t>eta</t>
  </si>
  <si>
    <t>pressione</t>
  </si>
  <si>
    <t>densità aria</t>
  </si>
  <si>
    <t>g</t>
  </si>
  <si>
    <t>Raggio</t>
  </si>
  <si>
    <t>Misura di d</t>
  </si>
  <si>
    <t>n</t>
  </si>
  <si>
    <t>d</t>
  </si>
  <si>
    <t>Errore</t>
  </si>
  <si>
    <t>Errore strumentale</t>
  </si>
  <si>
    <t>Dev std media</t>
  </si>
  <si>
    <t xml:space="preserve">Valore </t>
  </si>
  <si>
    <t>Costanti varie</t>
  </si>
  <si>
    <t>densità olio</t>
  </si>
  <si>
    <t>cst corr vis</t>
  </si>
  <si>
    <t>Misure</t>
  </si>
  <si>
    <t>discesa</t>
  </si>
  <si>
    <t>salita</t>
  </si>
  <si>
    <t>deltaV</t>
  </si>
  <si>
    <t>v</t>
  </si>
  <si>
    <t>r</t>
  </si>
  <si>
    <t>Q</t>
  </si>
  <si>
    <t>Ohm</t>
  </si>
  <si>
    <t>t</t>
  </si>
  <si>
    <t>e</t>
  </si>
  <si>
    <t>errore</t>
  </si>
  <si>
    <t>Velocità</t>
  </si>
  <si>
    <t>Media</t>
  </si>
  <si>
    <t>DevStd</t>
  </si>
  <si>
    <t>Errore Prop</t>
  </si>
  <si>
    <t>deltax</t>
  </si>
  <si>
    <t>E</t>
  </si>
  <si>
    <t>Carica</t>
  </si>
  <si>
    <t>DevStdM</t>
  </si>
  <si>
    <t>q</t>
  </si>
  <si>
    <t>d0</t>
  </si>
  <si>
    <t>d1</t>
  </si>
  <si>
    <t>discess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</si>
</sst>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1" fontId="0" fillId="0" borderId="0" xfId="0" applyNumberFormat="1"/>
    <xf numFmtId="0" fontId="0" fillId="0" borderId="0" xfId="0" applyNumberFormat="1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23"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H16" sqref="H16"/>
    </sheetView>
  </sheetViews>
  <sheetFormatPr defaultRowHeight="14.25" x14ac:dyDescent="0.45"/>
  <cols>
    <col min="1" max="1" width="12.3984375" bestFit="1" customWidth="1"/>
    <col min="2" max="2" width="13.3984375" bestFit="1" customWidth="1"/>
    <col min="7" max="7" width="11.59765625" bestFit="1" customWidth="1"/>
  </cols>
  <sheetData>
    <row r="1" spans="1:9" x14ac:dyDescent="0.45">
      <c r="A1" s="7" t="s">
        <v>13</v>
      </c>
      <c r="B1" s="7"/>
      <c r="C1" s="7"/>
    </row>
    <row r="2" spans="1:9" x14ac:dyDescent="0.45">
      <c r="A2" s="7"/>
      <c r="B2" s="7"/>
      <c r="C2" s="7"/>
    </row>
    <row r="4" spans="1:9" x14ac:dyDescent="0.45">
      <c r="B4" t="s">
        <v>12</v>
      </c>
      <c r="C4" t="s">
        <v>9</v>
      </c>
    </row>
    <row r="5" spans="1:9" x14ac:dyDescent="0.45">
      <c r="A5" t="s">
        <v>8</v>
      </c>
      <c r="B5">
        <f>AVERAGE(G8:G14)</f>
        <v>7.4300000000000008E-3</v>
      </c>
      <c r="C5" s="1">
        <f>MAX(G15:G16)</f>
        <v>1.0000000000000001E-5</v>
      </c>
    </row>
    <row r="6" spans="1:9" x14ac:dyDescent="0.45">
      <c r="A6" t="s">
        <v>4</v>
      </c>
      <c r="B6">
        <v>9.8059999999999992</v>
      </c>
      <c r="C6">
        <v>0</v>
      </c>
      <c r="F6" s="6" t="s">
        <v>6</v>
      </c>
      <c r="G6" s="6"/>
    </row>
    <row r="7" spans="1:9" x14ac:dyDescent="0.45">
      <c r="A7" t="s">
        <v>2</v>
      </c>
      <c r="B7">
        <v>101325</v>
      </c>
      <c r="C7">
        <v>0</v>
      </c>
      <c r="F7" t="s">
        <v>7</v>
      </c>
      <c r="G7" t="s">
        <v>8</v>
      </c>
      <c r="H7" t="s">
        <v>36</v>
      </c>
      <c r="I7" t="s">
        <v>37</v>
      </c>
    </row>
    <row r="8" spans="1:9" x14ac:dyDescent="0.45">
      <c r="A8" t="s">
        <v>3</v>
      </c>
      <c r="B8">
        <v>860</v>
      </c>
      <c r="C8">
        <v>0</v>
      </c>
      <c r="F8">
        <v>1</v>
      </c>
      <c r="G8">
        <f>I8-H8</f>
        <v>7.43E-3</v>
      </c>
      <c r="H8" s="1">
        <v>0</v>
      </c>
      <c r="I8" s="1">
        <v>7.43E-3</v>
      </c>
    </row>
    <row r="9" spans="1:9" x14ac:dyDescent="0.45">
      <c r="A9" t="s">
        <v>14</v>
      </c>
      <c r="B9">
        <v>1293</v>
      </c>
      <c r="C9">
        <v>0</v>
      </c>
      <c r="F9">
        <v>2</v>
      </c>
      <c r="G9">
        <f t="shared" ref="G9:G13" si="0">I9-H9</f>
        <v>7.43E-3</v>
      </c>
      <c r="H9" s="1">
        <v>0</v>
      </c>
      <c r="I9" s="1">
        <v>7.43E-3</v>
      </c>
    </row>
    <row r="10" spans="1:9" x14ac:dyDescent="0.45">
      <c r="A10" t="s">
        <v>15</v>
      </c>
      <c r="B10" s="1">
        <v>8.2000000000000007E-3</v>
      </c>
      <c r="C10">
        <v>0</v>
      </c>
      <c r="F10">
        <v>3</v>
      </c>
      <c r="G10">
        <f t="shared" si="0"/>
        <v>7.4200000000000004E-3</v>
      </c>
      <c r="H10" s="1">
        <v>0</v>
      </c>
      <c r="I10" s="1">
        <v>7.4200000000000004E-3</v>
      </c>
    </row>
    <row r="11" spans="1:9" x14ac:dyDescent="0.45">
      <c r="A11" t="s">
        <v>25</v>
      </c>
      <c r="B11" s="4">
        <v>1.6021766200000001E-19</v>
      </c>
      <c r="C11">
        <v>0</v>
      </c>
      <c r="F11">
        <v>4</v>
      </c>
      <c r="G11">
        <f t="shared" si="0"/>
        <v>7.4200000000000004E-3</v>
      </c>
      <c r="H11" s="1">
        <v>0</v>
      </c>
      <c r="I11" s="1">
        <v>7.4200000000000004E-3</v>
      </c>
    </row>
    <row r="12" spans="1:9" x14ac:dyDescent="0.45">
      <c r="A12" t="s">
        <v>31</v>
      </c>
      <c r="B12" s="1">
        <v>5.0000000000000001E-4</v>
      </c>
      <c r="C12">
        <v>0</v>
      </c>
      <c r="F12">
        <v>5</v>
      </c>
      <c r="G12">
        <f t="shared" si="0"/>
        <v>7.43E-3</v>
      </c>
      <c r="H12" s="1">
        <v>0</v>
      </c>
      <c r="I12" s="1">
        <v>7.43E-3</v>
      </c>
    </row>
    <row r="13" spans="1:9" x14ac:dyDescent="0.45">
      <c r="F13">
        <v>6</v>
      </c>
      <c r="G13">
        <f t="shared" si="0"/>
        <v>7.4400000000000004E-3</v>
      </c>
      <c r="H13" s="1">
        <v>0</v>
      </c>
      <c r="I13" s="1">
        <v>7.4400000000000004E-3</v>
      </c>
    </row>
    <row r="14" spans="1:9" x14ac:dyDescent="0.45">
      <c r="F14">
        <v>7</v>
      </c>
      <c r="G14">
        <f t="shared" ref="G14" si="1">I14-H14</f>
        <v>7.4400000000000004E-3</v>
      </c>
      <c r="H14" s="1">
        <v>0</v>
      </c>
      <c r="I14" s="1">
        <v>7.4400000000000004E-3</v>
      </c>
    </row>
    <row r="15" spans="1:9" x14ac:dyDescent="0.45">
      <c r="F15" t="s">
        <v>10</v>
      </c>
      <c r="G15" s="1">
        <v>1.0000000000000001E-5</v>
      </c>
    </row>
    <row r="16" spans="1:9" x14ac:dyDescent="0.45">
      <c r="F16" t="s">
        <v>11</v>
      </c>
      <c r="G16">
        <f>_xlfn.STDEV.S(G8:G14)/SQRT(7)</f>
        <v>3.0860669992418463E-6</v>
      </c>
    </row>
  </sheetData>
  <mergeCells count="2">
    <mergeCell ref="F6:G6"/>
    <mergeCell ref="A1:C2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topLeftCell="A20" zoomScaleNormal="100" workbookViewId="0">
      <selection activeCell="A20" sqref="A1:XFD1048576"/>
    </sheetView>
  </sheetViews>
  <sheetFormatPr defaultRowHeight="14.25" x14ac:dyDescent="0.45"/>
  <cols>
    <col min="1" max="1" width="11.3984375" bestFit="1" customWidth="1"/>
    <col min="2" max="2" width="10.1328125" customWidth="1"/>
    <col min="3" max="4" width="13.265625" bestFit="1" customWidth="1"/>
    <col min="5" max="7" width="13.1328125" bestFit="1" customWidth="1"/>
    <col min="8" max="8" width="11.59765625" bestFit="1" customWidth="1"/>
    <col min="9" max="9" width="9.33203125" bestFit="1" customWidth="1"/>
  </cols>
  <sheetData>
    <row r="1" spans="1:5" x14ac:dyDescent="0.45">
      <c r="A1" s="7" t="str">
        <f>Dati!A1</f>
        <v>Costanti varie</v>
      </c>
      <c r="B1" s="7"/>
      <c r="C1" s="7"/>
    </row>
    <row r="2" spans="1:5" x14ac:dyDescent="0.45">
      <c r="A2" s="7"/>
      <c r="B2" s="7"/>
      <c r="C2" s="7"/>
    </row>
    <row r="4" spans="1:5" x14ac:dyDescent="0.45">
      <c r="B4" t="s">
        <v>12</v>
      </c>
      <c r="C4" t="s">
        <v>9</v>
      </c>
    </row>
    <row r="5" spans="1:5" x14ac:dyDescent="0.45">
      <c r="A5" t="str">
        <f>Dati!A5</f>
        <v>d</v>
      </c>
      <c r="B5" s="1">
        <f>Dati!B5</f>
        <v>7.4300000000000008E-3</v>
      </c>
      <c r="C5">
        <f>Dati!C5</f>
        <v>1.0000000000000001E-5</v>
      </c>
    </row>
    <row r="6" spans="1:5" x14ac:dyDescent="0.45">
      <c r="A6" t="str">
        <f>Dati!A6</f>
        <v>g</v>
      </c>
      <c r="B6">
        <f>Dati!B6</f>
        <v>9.8059999999999992</v>
      </c>
      <c r="C6">
        <f>Dati!C6</f>
        <v>0</v>
      </c>
    </row>
    <row r="7" spans="1:5" x14ac:dyDescent="0.45">
      <c r="A7" t="str">
        <f>Dati!A7</f>
        <v>pressione</v>
      </c>
      <c r="B7">
        <f>Dati!B7</f>
        <v>101325</v>
      </c>
      <c r="C7">
        <f>Dati!C7</f>
        <v>0</v>
      </c>
    </row>
    <row r="8" spans="1:5" x14ac:dyDescent="0.45">
      <c r="A8" t="str">
        <f>Dati!A8</f>
        <v>densità aria</v>
      </c>
      <c r="B8">
        <v>0</v>
      </c>
      <c r="C8">
        <f>Dati!C8</f>
        <v>0</v>
      </c>
    </row>
    <row r="9" spans="1:5" x14ac:dyDescent="0.45">
      <c r="A9" t="str">
        <f>Dati!A9</f>
        <v>densità olio</v>
      </c>
      <c r="B9">
        <v>858.7</v>
      </c>
      <c r="C9">
        <f>Dati!C9</f>
        <v>0</v>
      </c>
    </row>
    <row r="10" spans="1:5" x14ac:dyDescent="0.45">
      <c r="A10" t="str">
        <f>Dati!A10</f>
        <v>cst corr vis</v>
      </c>
      <c r="B10">
        <f>Dati!B10</f>
        <v>8.2000000000000007E-3</v>
      </c>
      <c r="C10">
        <f>Dati!C10</f>
        <v>0</v>
      </c>
    </row>
    <row r="11" spans="1:5" x14ac:dyDescent="0.45">
      <c r="A11" t="str">
        <f>Dati!A11</f>
        <v>e</v>
      </c>
      <c r="B11">
        <f>Dati!B11</f>
        <v>1.6021766200000001E-19</v>
      </c>
      <c r="C11">
        <f>Dati!C11</f>
        <v>0</v>
      </c>
    </row>
    <row r="12" spans="1:5" x14ac:dyDescent="0.45">
      <c r="A12" t="str">
        <f>Dati!A12</f>
        <v>deltax</v>
      </c>
      <c r="B12">
        <f>Dati!B12</f>
        <v>5.0000000000000001E-4</v>
      </c>
      <c r="C12">
        <f>Dati!C12</f>
        <v>0</v>
      </c>
    </row>
    <row r="14" spans="1:5" x14ac:dyDescent="0.45">
      <c r="A14" s="7" t="s">
        <v>16</v>
      </c>
      <c r="B14" s="7"/>
      <c r="C14" s="7"/>
      <c r="D14" s="3"/>
    </row>
    <row r="15" spans="1:5" x14ac:dyDescent="0.45">
      <c r="A15" s="7"/>
      <c r="B15" s="7"/>
      <c r="C15" s="7"/>
      <c r="D15" s="3"/>
    </row>
    <row r="16" spans="1:5" x14ac:dyDescent="0.45">
      <c r="A16" t="s">
        <v>19</v>
      </c>
      <c r="B16">
        <v>301</v>
      </c>
      <c r="C16">
        <f>B16/100</f>
        <v>3.01</v>
      </c>
      <c r="D16" t="s">
        <v>0</v>
      </c>
      <c r="E16">
        <f>(1.8+(B18-15)*0.004765)*0.00001</f>
        <v>1.8333550000000003E-5</v>
      </c>
    </row>
    <row r="17" spans="1:13" x14ac:dyDescent="0.45">
      <c r="A17" t="s">
        <v>23</v>
      </c>
      <c r="D17" t="s">
        <v>1</v>
      </c>
      <c r="E17" s="2">
        <f>E16/(1+$B$10/($B$7*B29))</f>
        <v>1.5892865939688976E-5</v>
      </c>
    </row>
    <row r="18" spans="1:13" x14ac:dyDescent="0.45">
      <c r="A18" t="s">
        <v>24</v>
      </c>
      <c r="B18">
        <v>22</v>
      </c>
      <c r="D18" t="s">
        <v>32</v>
      </c>
      <c r="E18" s="1">
        <f>B16/B5</f>
        <v>40511.440107671595</v>
      </c>
    </row>
    <row r="20" spans="1:13" x14ac:dyDescent="0.45">
      <c r="A20" t="s">
        <v>7</v>
      </c>
      <c r="B20">
        <v>1</v>
      </c>
    </row>
    <row r="21" spans="1:13" x14ac:dyDescent="0.45">
      <c r="B21" t="s">
        <v>17</v>
      </c>
      <c r="C21" t="s">
        <v>20</v>
      </c>
      <c r="D21" t="s">
        <v>21</v>
      </c>
      <c r="E21" t="s">
        <v>9</v>
      </c>
      <c r="G21" t="s">
        <v>18</v>
      </c>
      <c r="H21" t="s">
        <v>20</v>
      </c>
      <c r="I21" t="s">
        <v>22</v>
      </c>
      <c r="K21" t="s">
        <v>38</v>
      </c>
      <c r="L21" t="s">
        <v>20</v>
      </c>
      <c r="M21" t="s">
        <v>22</v>
      </c>
    </row>
    <row r="22" spans="1:13" x14ac:dyDescent="0.45">
      <c r="A22">
        <v>1</v>
      </c>
      <c r="B22">
        <v>15.2</v>
      </c>
      <c r="C22" s="1">
        <f>B12/B22</f>
        <v>3.2894736842105262E-5</v>
      </c>
      <c r="D22">
        <f>(($B$10/(2*$B$7))^2+9*E16*C22/(2*$B$6*($B$9-$B$8)))^(1/2)-$B$10/(2*$B$7)</f>
        <v>5.2868574672021356E-7</v>
      </c>
      <c r="E22" s="1">
        <f>(D22+$B$10/(2*$B$7))^(-1)*9*E16/(2*$B$6*($B$9-$B$8))*1/2*C28</f>
        <v>3.6001802649346206E-9</v>
      </c>
      <c r="F22" s="1"/>
      <c r="G22">
        <v>10.3</v>
      </c>
      <c r="H22" s="1">
        <f>$B$12/(G22)</f>
        <v>4.8543689320388346E-5</v>
      </c>
      <c r="I22" s="1">
        <f>(4*PI()/3)*B29^3*($B$9-$B$8)*($B$6/E18)*(1+ABS(H22)/B28)</f>
        <v>3.1654779217296025E-19</v>
      </c>
      <c r="K22">
        <v>4.3</v>
      </c>
      <c r="L22" s="1">
        <f>B12/K22</f>
        <v>1.1627906976744187E-4</v>
      </c>
      <c r="M22" s="1">
        <f>-(4*PI()/3)*B29^3*($B$9-$B$8)*($B$6/$E$18)*(1-ABS(L22)/B28)</f>
        <v>3.2563655889261418E-19</v>
      </c>
    </row>
    <row r="23" spans="1:13" x14ac:dyDescent="0.45">
      <c r="A23">
        <v>2</v>
      </c>
      <c r="B23">
        <v>30.8</v>
      </c>
      <c r="C23" s="1">
        <f>$B$12/(B23-B22)</f>
        <v>3.2051282051282051E-5</v>
      </c>
      <c r="D23">
        <f>(($B$10/(2*$B$7))^2+9*E16*C23/(2*$B$6*($B$9-$B$8)))^(1/2)-$B$10/(2*$B$7)</f>
        <v>5.2137893602708232E-7</v>
      </c>
      <c r="E23" s="1">
        <f>(D23+$B$10/(2*$B$7))^(-1)*9*E16/(2*$B$6*($B$9-$B$8))*1/2*C28</f>
        <v>3.6470008989749427E-9</v>
      </c>
      <c r="F23" s="1"/>
      <c r="G23">
        <v>20.7</v>
      </c>
      <c r="H23" s="1">
        <f>$B$12/(G23-G22)</f>
        <v>4.8076923076923084E-5</v>
      </c>
      <c r="I23" s="1">
        <f>(4*PI()/3)*B29^3*($B$9-$B$8)*($B$6/E18)*(1+ABS(H23)/B28)</f>
        <v>3.1472917210605958E-19</v>
      </c>
      <c r="K23">
        <v>8.6999999999999993</v>
      </c>
      <c r="L23" s="1">
        <f>$B$12/(K23-K22)</f>
        <v>1.1363636363636365E-4</v>
      </c>
      <c r="M23" s="1">
        <f>-(4*PI()/3)*B29^3*($B$9-$B$8)*($B$6/$E$18)*(1-ABS(L23)/B28)</f>
        <v>3.1534001652652546E-19</v>
      </c>
    </row>
    <row r="24" spans="1:13" x14ac:dyDescent="0.45">
      <c r="A24">
        <v>3</v>
      </c>
      <c r="B24">
        <v>45.7</v>
      </c>
      <c r="C24" s="1">
        <f t="shared" ref="C24:C26" si="0">$B$12/(B24-B23)</f>
        <v>3.3557046979865769E-5</v>
      </c>
      <c r="D24">
        <f>(($B$10/(2*$B$7))^2+9*E16*C24/(2*$B$6*($B$9-$B$8)))^(1/2)-$B$10/(2*$B$7)</f>
        <v>5.343582122273456E-7</v>
      </c>
      <c r="E24" s="1">
        <f>(D24+$B$10/(2*$B$7))^(-1)*9*E16/(2*$B$6*($B$9-$B$8))*1/2*C28</f>
        <v>3.5646529259988911E-9</v>
      </c>
      <c r="F24" s="1"/>
      <c r="G24">
        <v>31.1</v>
      </c>
      <c r="H24" s="1">
        <f>$B$12/(G24-G23)</f>
        <v>4.807692307692307E-5</v>
      </c>
      <c r="I24" s="1">
        <f>(4*PI()/3)*B29^3*($B$9-$B$8)*($B$6/E18)*(1+ABS(H24)/B28)</f>
        <v>3.1472917210605953E-19</v>
      </c>
      <c r="K24">
        <v>13.2</v>
      </c>
      <c r="L24" s="1">
        <f t="shared" ref="L24:L26" si="1">$B$12/(K24-K23)</f>
        <v>1.1111111111111112E-4</v>
      </c>
      <c r="M24" s="1">
        <f>-(4*PI()/3)*B29^3*($B$9-$B$8)*($B$6/E18)*(1-ABS(L24)/B28)</f>
        <v>3.0550109826559619E-19</v>
      </c>
    </row>
    <row r="25" spans="1:13" x14ac:dyDescent="0.45">
      <c r="A25">
        <v>4</v>
      </c>
      <c r="B25">
        <v>60.6</v>
      </c>
      <c r="C25" s="1">
        <f t="shared" si="0"/>
        <v>3.3557046979865775E-5</v>
      </c>
      <c r="D25">
        <f>(($B$10/(2*$B$7))^2+9*E16*C25/(2*$B$6*($B$9-$B$8)))^(1/2)-$B$10/(2*$B$7)</f>
        <v>5.3435821222734571E-7</v>
      </c>
      <c r="E25" s="1">
        <f>(D25+$B$10/(2*$B$7))^(-1)*9*E16/(2*$B$6*($B$9-$B$8))*1/2*C28</f>
        <v>3.5646529259988894E-9</v>
      </c>
      <c r="F25" s="1"/>
      <c r="G25">
        <v>41.6</v>
      </c>
      <c r="H25" s="1">
        <f>$B$12/(G25-G24)</f>
        <v>4.761904761904762E-5</v>
      </c>
      <c r="I25" s="1">
        <f>(4*PI()/3)*B29^3*($B$9-$B$8)*($B$6/E18)*(1+ABS(H25)/B28)</f>
        <v>3.1294519242138558E-19</v>
      </c>
      <c r="K25">
        <v>17.399999999999999</v>
      </c>
      <c r="L25" s="1">
        <f t="shared" si="1"/>
        <v>1.1904761904761907E-4</v>
      </c>
      <c r="M25" s="1">
        <f>-(4*PI()/3)*B29^3*($B$9-$B$8)*($B$6/E18)*(1-ABS(L25)/B28)</f>
        <v>3.3642341279994535E-19</v>
      </c>
    </row>
    <row r="26" spans="1:13" x14ac:dyDescent="0.45">
      <c r="A26">
        <v>5</v>
      </c>
      <c r="B26">
        <v>76.5</v>
      </c>
      <c r="C26" s="1">
        <f t="shared" si="0"/>
        <v>3.144654088050315E-5</v>
      </c>
      <c r="D26">
        <f>(($B$10/(2*$B$7))^2+9*E16*C26/(2*$B$6*($B$9-$B$8)))^(1/2)-$B$10/(2*$B$7)</f>
        <v>5.1608104663133366E-7</v>
      </c>
      <c r="E26" s="1">
        <f>(D26+$B$10/(2*$B$7))^(-1)*9*E16/(2*$B$6*($B$9-$B$8))*1/2*C28</f>
        <v>3.6817176080298484E-9</v>
      </c>
      <c r="F26" s="1"/>
      <c r="G26">
        <v>52</v>
      </c>
      <c r="H26" s="1">
        <f>$B$12/(G26-G25)</f>
        <v>4.8076923076923084E-5</v>
      </c>
      <c r="I26" s="1">
        <f>(4*PI()/3)*B29^3*($B$9-$B$8)*($B$6/E18)*(1+ABS(H26)/B28)</f>
        <v>3.1472917210605958E-19</v>
      </c>
      <c r="K26">
        <v>21.7</v>
      </c>
      <c r="L26" s="1">
        <f t="shared" si="1"/>
        <v>1.1627906976744184E-4</v>
      </c>
      <c r="M26" s="1">
        <f>-(4*PI()/3)*B29^3*($B$9-$B$8)*($B$6/E18)*(1-ABS(L26)/B28)</f>
        <v>3.2563655889261408E-19</v>
      </c>
    </row>
    <row r="27" spans="1:13" x14ac:dyDescent="0.45">
      <c r="B27" s="1" t="s">
        <v>28</v>
      </c>
      <c r="C27" s="1" t="s">
        <v>34</v>
      </c>
      <c r="D27" t="s">
        <v>30</v>
      </c>
      <c r="G27" s="1" t="s">
        <v>28</v>
      </c>
      <c r="H27" s="1" t="s">
        <v>29</v>
      </c>
      <c r="I27" t="s">
        <v>34</v>
      </c>
      <c r="K27" s="1" t="s">
        <v>28</v>
      </c>
      <c r="L27" s="1" t="s">
        <v>29</v>
      </c>
      <c r="M27" t="s">
        <v>34</v>
      </c>
    </row>
    <row r="28" spans="1:13" x14ac:dyDescent="0.45">
      <c r="A28" t="s">
        <v>27</v>
      </c>
      <c r="B28" s="1">
        <f>AVERAGE(C22:C26)</f>
        <v>3.2701330746724399E-5</v>
      </c>
      <c r="C28" s="1">
        <f>_xlfn.STDEV.S(C22:C26)/SQRT(COUNT(C22:C26))</f>
        <v>4.1826829761958E-7</v>
      </c>
      <c r="F28" t="str">
        <f>J28</f>
        <v>Velocità</v>
      </c>
      <c r="G28" s="1">
        <f>AVERAGE(H22:H26)</f>
        <v>4.8078701234041045E-5</v>
      </c>
      <c r="H28" s="1">
        <f>_xlfn.STDEV.S(H22:H26)</f>
        <v>3.2691927587313399E-7</v>
      </c>
      <c r="I28" s="2">
        <f>H28/SQRT(5)</f>
        <v>1.4620274480146689E-7</v>
      </c>
      <c r="J28" t="s">
        <v>27</v>
      </c>
      <c r="K28" s="1">
        <f>AVERAGE(L22:L26)</f>
        <v>1.1527064666599552E-4</v>
      </c>
      <c r="L28" s="1">
        <f>_xlfn.STDEV.S(L22:L26)</f>
        <v>3.01131083283919E-6</v>
      </c>
      <c r="M28" s="2">
        <f>L28/SQRT(5)</f>
        <v>1.346699144721987E-6</v>
      </c>
    </row>
    <row r="29" spans="1:13" x14ac:dyDescent="0.45">
      <c r="A29" t="s">
        <v>5</v>
      </c>
      <c r="B29">
        <f>AVERAGE(D22:D26)</f>
        <v>5.2697243076666417E-7</v>
      </c>
      <c r="C29">
        <f>_xlfn.STDEV.S(D22:D26)/SQRT(COUNT(D22:D26))</f>
        <v>3.619008282054895E-9</v>
      </c>
      <c r="D29" s="1">
        <f>(B29+$B$10/(2*$B$7))^(-1)*9*E16/(2*$B$6*($B$9-$B$8))*1/2*C28</f>
        <v>3.6110506418383562E-9</v>
      </c>
      <c r="F29" t="str">
        <f>J29</f>
        <v>Carica</v>
      </c>
      <c r="G29">
        <f>AVERAGE(I22:I26)</f>
        <v>3.1473610018250486E-19</v>
      </c>
      <c r="H29">
        <f>_xlfn.STDEV.S(I22:I26)</f>
        <v>1.2737466851622396E-21</v>
      </c>
      <c r="I29" s="2">
        <f>H29/SQRT(5)</f>
        <v>5.6963683482755803E-22</v>
      </c>
      <c r="J29" t="s">
        <v>33</v>
      </c>
      <c r="K29">
        <f>AVERAGE(M22:M26)</f>
        <v>3.217075290754591E-19</v>
      </c>
      <c r="L29">
        <f>_xlfn.STDEV.S(M22:M26)</f>
        <v>1.1732704292452009E-20</v>
      </c>
      <c r="M29" s="2">
        <f>L29/SQRT(5)</f>
        <v>5.2470248715652531E-21</v>
      </c>
    </row>
    <row r="32" spans="1:13" x14ac:dyDescent="0.45">
      <c r="A32" t="s">
        <v>7</v>
      </c>
      <c r="D32">
        <f t="array" ref="D32:H32">TRANSPOSE(A35:A39)</f>
        <v>1</v>
      </c>
      <c r="E32">
        <v>2</v>
      </c>
      <c r="F32">
        <v>3</v>
      </c>
      <c r="G32">
        <v>4</v>
      </c>
      <c r="H32">
        <v>5</v>
      </c>
    </row>
    <row r="33" spans="1:13" x14ac:dyDescent="0.45">
      <c r="B33" t="s">
        <v>26</v>
      </c>
      <c r="D33">
        <f t="array" ref="D33:H34">TRANSPOSE(B35:C39)</f>
        <v>3.6001802649346206E-9</v>
      </c>
      <c r="E33">
        <v>3.6470008989749427E-9</v>
      </c>
      <c r="F33">
        <v>3.5646529259988911E-9</v>
      </c>
      <c r="G33">
        <v>3.5646529259988894E-9</v>
      </c>
      <c r="H33">
        <v>3.6817176080298484E-9</v>
      </c>
    </row>
    <row r="34" spans="1:13" x14ac:dyDescent="0.45">
      <c r="C34" t="s">
        <v>21</v>
      </c>
      <c r="D34">
        <v>5.2868574672021356E-7</v>
      </c>
      <c r="E34">
        <v>5.2137893602708232E-7</v>
      </c>
      <c r="F34">
        <v>5.343582122273456E-7</v>
      </c>
      <c r="G34">
        <v>5.3435821222734571E-7</v>
      </c>
      <c r="H34">
        <v>5.1608104663133366E-7</v>
      </c>
    </row>
    <row r="35" spans="1:13" x14ac:dyDescent="0.45">
      <c r="A35">
        <v>1</v>
      </c>
      <c r="B35" s="1">
        <f>E22</f>
        <v>3.6001802649346206E-9</v>
      </c>
      <c r="C35">
        <f>D22</f>
        <v>5.2868574672021356E-7</v>
      </c>
      <c r="D35">
        <f t="shared" ref="D35:H39" si="2">($C35-D$34)/SQRT($B35^2+D$33^2)</f>
        <v>0</v>
      </c>
      <c r="E35">
        <f t="shared" si="2"/>
        <v>1.4258199019856976</v>
      </c>
      <c r="F35">
        <f t="shared" si="2"/>
        <v>-1.11963235139943</v>
      </c>
      <c r="G35">
        <f t="shared" si="2"/>
        <v>-1.1196323513994511</v>
      </c>
      <c r="H35">
        <f t="shared" si="2"/>
        <v>2.4477987396944005</v>
      </c>
    </row>
    <row r="36" spans="1:13" x14ac:dyDescent="0.45">
      <c r="A36">
        <v>2</v>
      </c>
      <c r="B36">
        <f>E23</f>
        <v>3.6470008989749427E-9</v>
      </c>
      <c r="C36">
        <f>D23</f>
        <v>5.2137893602708232E-7</v>
      </c>
      <c r="D36">
        <f t="shared" si="2"/>
        <v>-1.4258199019856976</v>
      </c>
      <c r="E36">
        <f t="shared" si="2"/>
        <v>0</v>
      </c>
      <c r="F36">
        <f t="shared" si="2"/>
        <v>-2.5450849877849717</v>
      </c>
      <c r="G36">
        <f t="shared" si="2"/>
        <v>-2.5450849877849935</v>
      </c>
      <c r="H36">
        <f t="shared" si="2"/>
        <v>1.022315561157852</v>
      </c>
    </row>
    <row r="37" spans="1:13" x14ac:dyDescent="0.45">
      <c r="A37">
        <v>3</v>
      </c>
      <c r="B37">
        <f>E24</f>
        <v>3.5646529259988911E-9</v>
      </c>
      <c r="C37">
        <f>D24</f>
        <v>5.343582122273456E-7</v>
      </c>
      <c r="D37">
        <f t="shared" si="2"/>
        <v>1.11963235139943</v>
      </c>
      <c r="E37">
        <f t="shared" si="2"/>
        <v>2.5450849877849717</v>
      </c>
      <c r="F37">
        <f t="shared" si="2"/>
        <v>0</v>
      </c>
      <c r="G37">
        <f t="shared" si="2"/>
        <v>-2.1002842118356681E-14</v>
      </c>
      <c r="H37">
        <f t="shared" si="2"/>
        <v>3.5665362539576511</v>
      </c>
    </row>
    <row r="38" spans="1:13" x14ac:dyDescent="0.45">
      <c r="A38">
        <v>4</v>
      </c>
      <c r="B38">
        <f>E25</f>
        <v>3.5646529259988894E-9</v>
      </c>
      <c r="C38">
        <f>D25</f>
        <v>5.3435821222734571E-7</v>
      </c>
      <c r="D38">
        <f t="shared" si="2"/>
        <v>1.1196323513994511</v>
      </c>
      <c r="E38">
        <f t="shared" si="2"/>
        <v>2.5450849877849935</v>
      </c>
      <c r="F38">
        <f t="shared" si="2"/>
        <v>2.1002842118356681E-14</v>
      </c>
      <c r="G38">
        <f t="shared" si="2"/>
        <v>0</v>
      </c>
      <c r="H38">
        <f t="shared" si="2"/>
        <v>3.5665362539576724</v>
      </c>
    </row>
    <row r="39" spans="1:13" x14ac:dyDescent="0.45">
      <c r="A39">
        <v>5</v>
      </c>
      <c r="B39">
        <f>E26</f>
        <v>3.6817176080298484E-9</v>
      </c>
      <c r="C39">
        <f>D26</f>
        <v>5.1608104663133366E-7</v>
      </c>
      <c r="D39">
        <f t="shared" si="2"/>
        <v>-2.4477987396944005</v>
      </c>
      <c r="E39">
        <f t="shared" si="2"/>
        <v>-1.022315561157852</v>
      </c>
      <c r="F39">
        <f t="shared" si="2"/>
        <v>-3.5665362539576511</v>
      </c>
      <c r="G39">
        <f t="shared" si="2"/>
        <v>-3.5665362539576724</v>
      </c>
      <c r="H39">
        <f t="shared" si="2"/>
        <v>0</v>
      </c>
    </row>
    <row r="41" spans="1:13" x14ac:dyDescent="0.45">
      <c r="A41" t="s">
        <v>7</v>
      </c>
      <c r="D41">
        <f t="array" ref="D41:M43">TRANSPOSE(A44:C53)</f>
        <v>1</v>
      </c>
      <c r="E41">
        <v>2</v>
      </c>
      <c r="F41">
        <v>3</v>
      </c>
      <c r="G41">
        <v>4</v>
      </c>
      <c r="H41">
        <v>5</v>
      </c>
      <c r="I41">
        <v>6</v>
      </c>
      <c r="J41">
        <v>7</v>
      </c>
      <c r="K41">
        <v>8</v>
      </c>
      <c r="L41">
        <v>9</v>
      </c>
      <c r="M41">
        <v>10</v>
      </c>
    </row>
    <row r="42" spans="1:13" x14ac:dyDescent="0.45">
      <c r="B42" t="s">
        <v>26</v>
      </c>
      <c r="D42">
        <v>1.2737466851622396E-21</v>
      </c>
      <c r="E42">
        <v>1.2737466851622396E-21</v>
      </c>
      <c r="F42">
        <v>1.2737466851622396E-21</v>
      </c>
      <c r="G42">
        <v>1.2737466851622396E-21</v>
      </c>
      <c r="H42">
        <v>1.2737466851622396E-21</v>
      </c>
      <c r="I42">
        <v>1.1732704292452009E-20</v>
      </c>
      <c r="J42">
        <v>1.1732704292452009E-20</v>
      </c>
      <c r="K42">
        <v>1.1732704292452009E-20</v>
      </c>
      <c r="L42">
        <v>1.1732704292452009E-20</v>
      </c>
      <c r="M42">
        <v>1.1732704292452009E-20</v>
      </c>
    </row>
    <row r="43" spans="1:13" x14ac:dyDescent="0.45">
      <c r="C43" t="s">
        <v>35</v>
      </c>
      <c r="D43">
        <v>3.1654779217296025E-19</v>
      </c>
      <c r="E43">
        <v>3.1472917210605958E-19</v>
      </c>
      <c r="F43">
        <v>3.1472917210605953E-19</v>
      </c>
      <c r="G43">
        <v>3.1294519242138558E-19</v>
      </c>
      <c r="H43">
        <v>3.1472917210605958E-19</v>
      </c>
      <c r="I43">
        <v>3.2563655889261418E-19</v>
      </c>
      <c r="J43">
        <v>3.1534001652652546E-19</v>
      </c>
      <c r="K43">
        <v>3.0550109826559619E-19</v>
      </c>
      <c r="L43">
        <v>3.3642341279994535E-19</v>
      </c>
      <c r="M43">
        <v>3.2563655889261408E-19</v>
      </c>
    </row>
    <row r="44" spans="1:13" x14ac:dyDescent="0.45">
      <c r="A44">
        <v>1</v>
      </c>
      <c r="B44">
        <f>$H$29</f>
        <v>1.2737466851622396E-21</v>
      </c>
      <c r="C44" s="1">
        <f>I22</f>
        <v>3.1654779217296025E-19</v>
      </c>
      <c r="D44">
        <f>($C44-D$43)/SQRT($B44^2+D$42^2)</f>
        <v>0</v>
      </c>
      <c r="E44">
        <f t="shared" ref="E44:M44" si="3">($C44-E$43)/SQRT($B44^2+E$42^2)</f>
        <v>1.0095873823951125</v>
      </c>
      <c r="F44">
        <f t="shared" si="3"/>
        <v>1.0095873823951393</v>
      </c>
      <c r="G44">
        <f t="shared" si="3"/>
        <v>1.9999445289350837</v>
      </c>
      <c r="H44">
        <f t="shared" si="3"/>
        <v>1.0095873823951125</v>
      </c>
      <c r="I44">
        <f t="shared" si="3"/>
        <v>-0.77012722867845051</v>
      </c>
      <c r="J44">
        <f t="shared" si="3"/>
        <v>0.10233961770003139</v>
      </c>
      <c r="K44">
        <f t="shared" si="3"/>
        <v>0.9360301597950289</v>
      </c>
      <c r="L44">
        <f t="shared" si="3"/>
        <v>-1.6841401153606799</v>
      </c>
      <c r="M44">
        <f t="shared" si="3"/>
        <v>-0.7701272286784423</v>
      </c>
    </row>
    <row r="45" spans="1:13" x14ac:dyDescent="0.45">
      <c r="A45">
        <v>2</v>
      </c>
      <c r="B45">
        <f t="shared" ref="B45:B48" si="4">$H$29</f>
        <v>1.2737466851622396E-21</v>
      </c>
      <c r="C45" s="1">
        <f t="shared" ref="C45:C48" si="5">I23</f>
        <v>3.1472917210605958E-19</v>
      </c>
      <c r="D45">
        <f t="shared" ref="D45:M53" si="6">($C45-D$43)/SQRT($B45^2+D$42^2)</f>
        <v>-1.0095873823951125</v>
      </c>
      <c r="E45">
        <f t="shared" si="6"/>
        <v>0</v>
      </c>
      <c r="F45">
        <f t="shared" si="6"/>
        <v>2.6728982686086144E-14</v>
      </c>
      <c r="G45">
        <f t="shared" si="6"/>
        <v>0.99035714653997109</v>
      </c>
      <c r="H45">
        <f t="shared" si="6"/>
        <v>0</v>
      </c>
      <c r="I45">
        <f t="shared" si="6"/>
        <v>-0.92422611528674936</v>
      </c>
      <c r="J45">
        <f t="shared" si="6"/>
        <v>-5.1759268908267479E-2</v>
      </c>
      <c r="K45">
        <f t="shared" si="6"/>
        <v>0.78193127318673006</v>
      </c>
      <c r="L45">
        <f t="shared" si="6"/>
        <v>-1.8382390019689787</v>
      </c>
      <c r="M45">
        <f t="shared" si="6"/>
        <v>-0.92422611528674126</v>
      </c>
    </row>
    <row r="46" spans="1:13" x14ac:dyDescent="0.45">
      <c r="A46">
        <v>3</v>
      </c>
      <c r="B46">
        <f t="shared" si="4"/>
        <v>1.2737466851622396E-21</v>
      </c>
      <c r="C46" s="1">
        <f t="shared" si="5"/>
        <v>3.1472917210605953E-19</v>
      </c>
      <c r="D46">
        <f t="shared" si="6"/>
        <v>-1.0095873823951393</v>
      </c>
      <c r="E46">
        <f t="shared" si="6"/>
        <v>-2.6728982686086144E-14</v>
      </c>
      <c r="F46">
        <f t="shared" si="6"/>
        <v>0</v>
      </c>
      <c r="G46">
        <f t="shared" si="6"/>
        <v>0.99035714653994433</v>
      </c>
      <c r="H46">
        <f t="shared" si="6"/>
        <v>-2.6728982686086144E-14</v>
      </c>
      <c r="I46">
        <f t="shared" si="6"/>
        <v>-0.92422611528675347</v>
      </c>
      <c r="J46">
        <f t="shared" si="6"/>
        <v>-5.1759268908271559E-2</v>
      </c>
      <c r="K46">
        <f t="shared" si="6"/>
        <v>0.78193127318672595</v>
      </c>
      <c r="L46">
        <f t="shared" si="6"/>
        <v>-1.8382390019689829</v>
      </c>
      <c r="M46">
        <f t="shared" si="6"/>
        <v>-0.92422611528674525</v>
      </c>
    </row>
    <row r="47" spans="1:13" x14ac:dyDescent="0.45">
      <c r="A47">
        <v>4</v>
      </c>
      <c r="B47">
        <f t="shared" si="4"/>
        <v>1.2737466851622396E-21</v>
      </c>
      <c r="C47" s="1">
        <f t="shared" si="5"/>
        <v>3.1294519242138558E-19</v>
      </c>
      <c r="D47">
        <f t="shared" si="6"/>
        <v>-1.9999445289350837</v>
      </c>
      <c r="E47">
        <f t="shared" si="6"/>
        <v>-0.99035714653997109</v>
      </c>
      <c r="F47">
        <f t="shared" si="6"/>
        <v>-0.99035714653994433</v>
      </c>
      <c r="G47">
        <f t="shared" si="6"/>
        <v>0</v>
      </c>
      <c r="H47">
        <f t="shared" si="6"/>
        <v>-0.99035714653997109</v>
      </c>
      <c r="I47">
        <f t="shared" si="6"/>
        <v>-1.0753897850072718</v>
      </c>
      <c r="J47">
        <f t="shared" si="6"/>
        <v>-0.20292293862878977</v>
      </c>
      <c r="K47">
        <f t="shared" si="6"/>
        <v>0.63076760346620775</v>
      </c>
      <c r="L47">
        <f t="shared" si="6"/>
        <v>-1.989402671689501</v>
      </c>
      <c r="M47">
        <f t="shared" si="6"/>
        <v>-1.0753897850072636</v>
      </c>
    </row>
    <row r="48" spans="1:13" x14ac:dyDescent="0.45">
      <c r="A48">
        <v>5</v>
      </c>
      <c r="B48">
        <f t="shared" si="4"/>
        <v>1.2737466851622396E-21</v>
      </c>
      <c r="C48" s="1">
        <f t="shared" si="5"/>
        <v>3.1472917210605958E-19</v>
      </c>
      <c r="D48">
        <f t="shared" si="6"/>
        <v>-1.0095873823951125</v>
      </c>
      <c r="E48">
        <f t="shared" si="6"/>
        <v>0</v>
      </c>
      <c r="F48">
        <f t="shared" si="6"/>
        <v>2.6728982686086144E-14</v>
      </c>
      <c r="G48">
        <f t="shared" si="6"/>
        <v>0.99035714653997109</v>
      </c>
      <c r="H48">
        <f t="shared" si="6"/>
        <v>0</v>
      </c>
      <c r="I48">
        <f t="shared" si="6"/>
        <v>-0.92422611528674936</v>
      </c>
      <c r="J48">
        <f t="shared" si="6"/>
        <v>-5.1759268908267479E-2</v>
      </c>
      <c r="K48">
        <f t="shared" si="6"/>
        <v>0.78193127318673006</v>
      </c>
      <c r="L48">
        <f t="shared" si="6"/>
        <v>-1.8382390019689787</v>
      </c>
      <c r="M48">
        <f t="shared" si="6"/>
        <v>-0.92422611528674126</v>
      </c>
    </row>
    <row r="49" spans="1:13" x14ac:dyDescent="0.45">
      <c r="A49">
        <v>6</v>
      </c>
      <c r="B49">
        <f>$L$29</f>
        <v>1.1732704292452009E-20</v>
      </c>
      <c r="C49" s="1">
        <f>M22</f>
        <v>3.2563655889261418E-19</v>
      </c>
      <c r="D49">
        <f t="shared" si="6"/>
        <v>0.77012722867845051</v>
      </c>
      <c r="E49">
        <f t="shared" si="6"/>
        <v>0.92422611528674936</v>
      </c>
      <c r="F49">
        <f t="shared" si="6"/>
        <v>0.92422611528675347</v>
      </c>
      <c r="G49">
        <f t="shared" si="6"/>
        <v>1.0753897850072718</v>
      </c>
      <c r="H49">
        <f t="shared" si="6"/>
        <v>0.92422611528674936</v>
      </c>
      <c r="I49">
        <f t="shared" si="6"/>
        <v>0</v>
      </c>
      <c r="J49">
        <f t="shared" si="6"/>
        <v>0.62055215475939662</v>
      </c>
      <c r="K49">
        <f t="shared" si="6"/>
        <v>1.2135242137517115</v>
      </c>
      <c r="L49">
        <f t="shared" si="6"/>
        <v>-0.65010225736699423</v>
      </c>
      <c r="M49">
        <f t="shared" si="6"/>
        <v>5.8035985985027974E-15</v>
      </c>
    </row>
    <row r="50" spans="1:13" x14ac:dyDescent="0.45">
      <c r="A50">
        <v>7</v>
      </c>
      <c r="B50">
        <f t="shared" ref="B50:B53" si="7">$L$29</f>
        <v>1.1732704292452009E-20</v>
      </c>
      <c r="C50" s="1">
        <f t="shared" ref="C50:C53" si="8">M23</f>
        <v>3.1534001652652546E-19</v>
      </c>
      <c r="D50">
        <f t="shared" si="6"/>
        <v>-0.10233961770003139</v>
      </c>
      <c r="E50">
        <f t="shared" si="6"/>
        <v>5.1759268908267479E-2</v>
      </c>
      <c r="F50">
        <f t="shared" si="6"/>
        <v>5.1759268908271559E-2</v>
      </c>
      <c r="G50">
        <f t="shared" si="6"/>
        <v>0.20292293862878977</v>
      </c>
      <c r="H50">
        <f t="shared" si="6"/>
        <v>5.1759268908267479E-2</v>
      </c>
      <c r="I50">
        <f t="shared" si="6"/>
        <v>-0.62055215475939662</v>
      </c>
      <c r="J50">
        <f t="shared" si="6"/>
        <v>0</v>
      </c>
      <c r="K50">
        <f t="shared" si="6"/>
        <v>0.59297205899231498</v>
      </c>
      <c r="L50">
        <f t="shared" si="6"/>
        <v>-1.2706544121263907</v>
      </c>
      <c r="M50">
        <f t="shared" si="6"/>
        <v>-0.62055215475939074</v>
      </c>
    </row>
    <row r="51" spans="1:13" x14ac:dyDescent="0.45">
      <c r="A51">
        <v>8</v>
      </c>
      <c r="B51">
        <f t="shared" si="7"/>
        <v>1.1732704292452009E-20</v>
      </c>
      <c r="C51" s="1">
        <f t="shared" si="8"/>
        <v>3.0550109826559619E-19</v>
      </c>
      <c r="D51">
        <f t="shared" si="6"/>
        <v>-0.9360301597950289</v>
      </c>
      <c r="E51">
        <f t="shared" si="6"/>
        <v>-0.78193127318673006</v>
      </c>
      <c r="F51">
        <f t="shared" si="6"/>
        <v>-0.78193127318672595</v>
      </c>
      <c r="G51">
        <f t="shared" si="6"/>
        <v>-0.63076760346620775</v>
      </c>
      <c r="H51">
        <f t="shared" si="6"/>
        <v>-0.78193127318673006</v>
      </c>
      <c r="I51">
        <f t="shared" si="6"/>
        <v>-1.2135242137517115</v>
      </c>
      <c r="J51">
        <f t="shared" si="6"/>
        <v>-0.59297205899231498</v>
      </c>
      <c r="K51">
        <f t="shared" si="6"/>
        <v>0</v>
      </c>
      <c r="L51">
        <f t="shared" si="6"/>
        <v>-1.8636264711187058</v>
      </c>
      <c r="M51">
        <f t="shared" si="6"/>
        <v>-1.2135242137517057</v>
      </c>
    </row>
    <row r="52" spans="1:13" x14ac:dyDescent="0.45">
      <c r="A52">
        <v>9</v>
      </c>
      <c r="B52">
        <f t="shared" si="7"/>
        <v>1.1732704292452009E-20</v>
      </c>
      <c r="C52" s="1">
        <f t="shared" si="8"/>
        <v>3.3642341279994535E-19</v>
      </c>
      <c r="D52">
        <f t="shared" si="6"/>
        <v>1.6841401153606799</v>
      </c>
      <c r="E52">
        <f t="shared" si="6"/>
        <v>1.8382390019689787</v>
      </c>
      <c r="F52">
        <f t="shared" si="6"/>
        <v>1.8382390019689829</v>
      </c>
      <c r="G52">
        <f t="shared" si="6"/>
        <v>1.989402671689501</v>
      </c>
      <c r="H52">
        <f t="shared" si="6"/>
        <v>1.8382390019689787</v>
      </c>
      <c r="I52">
        <f t="shared" si="6"/>
        <v>0.65010225736699423</v>
      </c>
      <c r="J52">
        <f t="shared" si="6"/>
        <v>1.2706544121263907</v>
      </c>
      <c r="K52">
        <f t="shared" si="6"/>
        <v>1.8636264711187058</v>
      </c>
      <c r="L52">
        <f t="shared" si="6"/>
        <v>0</v>
      </c>
      <c r="M52">
        <f t="shared" si="6"/>
        <v>0.650102257367</v>
      </c>
    </row>
    <row r="53" spans="1:13" x14ac:dyDescent="0.45">
      <c r="A53">
        <v>10</v>
      </c>
      <c r="B53">
        <f t="shared" si="7"/>
        <v>1.1732704292452009E-20</v>
      </c>
      <c r="C53" s="1">
        <f t="shared" si="8"/>
        <v>3.2563655889261408E-19</v>
      </c>
      <c r="D53">
        <f t="shared" si="6"/>
        <v>0.7701272286784423</v>
      </c>
      <c r="E53">
        <f t="shared" si="6"/>
        <v>0.92422611528674126</v>
      </c>
      <c r="F53">
        <f t="shared" si="6"/>
        <v>0.92422611528674525</v>
      </c>
      <c r="G53">
        <f t="shared" si="6"/>
        <v>1.0753897850072636</v>
      </c>
      <c r="H53">
        <f t="shared" si="6"/>
        <v>0.92422611528674126</v>
      </c>
      <c r="I53">
        <f t="shared" si="6"/>
        <v>-5.8035985985027974E-15</v>
      </c>
      <c r="J53">
        <f t="shared" si="6"/>
        <v>0.62055215475939074</v>
      </c>
      <c r="K53">
        <f t="shared" si="6"/>
        <v>1.2135242137517057</v>
      </c>
      <c r="L53">
        <f t="shared" si="6"/>
        <v>-0.650102257367</v>
      </c>
      <c r="M53">
        <f t="shared" si="6"/>
        <v>0</v>
      </c>
    </row>
  </sheetData>
  <mergeCells count="2">
    <mergeCell ref="A1:C2"/>
    <mergeCell ref="A14:C15"/>
  </mergeCells>
  <conditionalFormatting sqref="D44:M53">
    <cfRule type="cellIs" dxfId="22" priority="1" operator="greaterThan">
      <formula>1.96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topLeftCell="F13" workbookViewId="0">
      <selection activeCell="M22" sqref="M22:M26"/>
    </sheetView>
  </sheetViews>
  <sheetFormatPr defaultRowHeight="14.25" x14ac:dyDescent="0.45"/>
  <cols>
    <col min="1" max="1" width="11.3984375" customWidth="1"/>
    <col min="2" max="2" width="10.1328125" customWidth="1"/>
    <col min="3" max="4" width="13.265625" customWidth="1"/>
    <col min="5" max="7" width="13.1328125" customWidth="1"/>
    <col min="8" max="8" width="11.59765625" customWidth="1"/>
    <col min="9" max="9" width="9.33203125" customWidth="1"/>
  </cols>
  <sheetData>
    <row r="1" spans="1:5" x14ac:dyDescent="0.45">
      <c r="A1" s="7" t="str">
        <f>Dati!A1</f>
        <v>Costanti varie</v>
      </c>
      <c r="B1" s="7"/>
      <c r="C1" s="7"/>
    </row>
    <row r="2" spans="1:5" x14ac:dyDescent="0.45">
      <c r="A2" s="7"/>
      <c r="B2" s="7"/>
      <c r="C2" s="7"/>
    </row>
    <row r="4" spans="1:5" x14ac:dyDescent="0.45">
      <c r="B4" t="s">
        <v>12</v>
      </c>
      <c r="C4" t="s">
        <v>9</v>
      </c>
    </row>
    <row r="5" spans="1:5" x14ac:dyDescent="0.45">
      <c r="A5" t="str">
        <f>Dati!A5</f>
        <v>d</v>
      </c>
      <c r="B5" s="1">
        <f>Dati!B5</f>
        <v>7.4300000000000008E-3</v>
      </c>
      <c r="C5">
        <f>Dati!C5</f>
        <v>1.0000000000000001E-5</v>
      </c>
    </row>
    <row r="6" spans="1:5" x14ac:dyDescent="0.45">
      <c r="A6" t="str">
        <f>Dati!A6</f>
        <v>g</v>
      </c>
      <c r="B6">
        <f>Dati!B6</f>
        <v>9.8059999999999992</v>
      </c>
      <c r="C6">
        <f>Dati!C6</f>
        <v>0</v>
      </c>
    </row>
    <row r="7" spans="1:5" x14ac:dyDescent="0.45">
      <c r="A7" t="str">
        <f>Dati!A7</f>
        <v>pressione</v>
      </c>
      <c r="B7">
        <f>Dati!B7</f>
        <v>101325</v>
      </c>
      <c r="C7">
        <f>Dati!C7</f>
        <v>0</v>
      </c>
    </row>
    <row r="8" spans="1:5" x14ac:dyDescent="0.45">
      <c r="A8" t="str">
        <f>Dati!A8</f>
        <v>densità aria</v>
      </c>
      <c r="B8">
        <v>0</v>
      </c>
      <c r="C8">
        <f>Dati!C8</f>
        <v>0</v>
      </c>
    </row>
    <row r="9" spans="1:5" x14ac:dyDescent="0.45">
      <c r="A9" t="str">
        <f>Dati!A9</f>
        <v>densità olio</v>
      </c>
      <c r="B9">
        <v>858.7</v>
      </c>
      <c r="C9">
        <f>Dati!C9</f>
        <v>0</v>
      </c>
    </row>
    <row r="10" spans="1:5" x14ac:dyDescent="0.45">
      <c r="A10" t="str">
        <f>Dati!A10</f>
        <v>cst corr vis</v>
      </c>
      <c r="B10">
        <f>Dati!B10</f>
        <v>8.2000000000000007E-3</v>
      </c>
      <c r="C10">
        <f>Dati!C10</f>
        <v>0</v>
      </c>
    </row>
    <row r="11" spans="1:5" x14ac:dyDescent="0.45">
      <c r="A11" t="str">
        <f>Dati!A11</f>
        <v>e</v>
      </c>
      <c r="B11">
        <f>Dati!B11</f>
        <v>1.6021766200000001E-19</v>
      </c>
      <c r="C11">
        <f>Dati!C11</f>
        <v>0</v>
      </c>
    </row>
    <row r="12" spans="1:5" x14ac:dyDescent="0.45">
      <c r="A12" t="str">
        <f>Dati!A12</f>
        <v>deltax</v>
      </c>
      <c r="B12">
        <f>Dati!B12</f>
        <v>5.0000000000000001E-4</v>
      </c>
      <c r="C12">
        <f>Dati!C12</f>
        <v>0</v>
      </c>
    </row>
    <row r="14" spans="1:5" x14ac:dyDescent="0.45">
      <c r="A14" s="7" t="s">
        <v>16</v>
      </c>
      <c r="B14" s="7"/>
      <c r="C14" s="7"/>
      <c r="D14" s="5"/>
    </row>
    <row r="15" spans="1:5" x14ac:dyDescent="0.45">
      <c r="A15" s="7"/>
      <c r="B15" s="7"/>
      <c r="C15" s="7"/>
      <c r="D15" s="5"/>
    </row>
    <row r="16" spans="1:5" x14ac:dyDescent="0.45">
      <c r="A16" t="s">
        <v>19</v>
      </c>
      <c r="B16">
        <v>304</v>
      </c>
      <c r="C16">
        <f>B16/100</f>
        <v>3.04</v>
      </c>
      <c r="D16" t="s">
        <v>0</v>
      </c>
      <c r="E16">
        <f>(1.8+(B18-15)*0.004765)*0.00001</f>
        <v>1.8238250000000001E-5</v>
      </c>
    </row>
    <row r="17" spans="1:13" x14ac:dyDescent="0.45">
      <c r="A17" t="s">
        <v>23</v>
      </c>
      <c r="B17">
        <v>2.29</v>
      </c>
      <c r="D17" t="s">
        <v>1</v>
      </c>
      <c r="E17" s="2">
        <f>E16/(1+$B$10/($B$7*B29))</f>
        <v>1.6132331826797404E-5</v>
      </c>
    </row>
    <row r="18" spans="1:13" x14ac:dyDescent="0.45">
      <c r="A18" t="s">
        <v>24</v>
      </c>
      <c r="B18">
        <v>20</v>
      </c>
      <c r="D18" t="s">
        <v>32</v>
      </c>
      <c r="E18" s="1">
        <f>B16/B5</f>
        <v>40915.208613728122</v>
      </c>
    </row>
    <row r="20" spans="1:13" x14ac:dyDescent="0.45">
      <c r="A20" t="s">
        <v>7</v>
      </c>
      <c r="B20">
        <v>1</v>
      </c>
    </row>
    <row r="21" spans="1:13" x14ac:dyDescent="0.45">
      <c r="B21" t="s">
        <v>17</v>
      </c>
      <c r="C21" t="s">
        <v>20</v>
      </c>
      <c r="D21" t="s">
        <v>21</v>
      </c>
      <c r="E21" t="s">
        <v>9</v>
      </c>
      <c r="G21" t="s">
        <v>18</v>
      </c>
      <c r="H21" t="s">
        <v>20</v>
      </c>
      <c r="I21" t="s">
        <v>22</v>
      </c>
      <c r="K21" t="s">
        <v>38</v>
      </c>
      <c r="L21" t="s">
        <v>20</v>
      </c>
      <c r="M21" t="s">
        <v>22</v>
      </c>
    </row>
    <row r="22" spans="1:13" x14ac:dyDescent="0.45">
      <c r="A22">
        <v>1</v>
      </c>
      <c r="B22">
        <v>12.8</v>
      </c>
      <c r="C22" s="1">
        <f>B12/B22</f>
        <v>3.9062500000000001E-5</v>
      </c>
      <c r="D22">
        <f>(($B$10/(2*$B$7))^2+9*E16*C22/(2*$B$6*($B$9-$B$8)))^(1/2)-$B$10/(2*$B$7)</f>
        <v>5.7789844826097423E-7</v>
      </c>
      <c r="E22" s="1">
        <f>(D22+$B$10/(2*$B$7))^(-1)*9*E16/(2*$B$6*($B$9-$B$8))*1/2*C28</f>
        <v>5.29373558083905E-8</v>
      </c>
      <c r="F22" s="1"/>
      <c r="G22">
        <v>61.69</v>
      </c>
      <c r="H22" s="1">
        <f>$B$12/(G22-B26)</f>
        <v>2.9239766081871329E-4</v>
      </c>
      <c r="I22" s="1">
        <f>(4*PI()/3)*B29^3*($B$9-$B$8)*($B$6/E18)*(1+ABS(H22)/B28)</f>
        <v>1.5236653275269429E-18</v>
      </c>
      <c r="K22">
        <v>67.819999999999993</v>
      </c>
      <c r="L22" s="1">
        <f>B12/(K22-G26)</f>
        <v>4.8076923076923448E-4</v>
      </c>
      <c r="M22" s="1">
        <f>-(4*PI()/3)*B29^3*($B$9-$B$8)*($B$6/$E$18)*(1-ABS(L22)/B28)</f>
        <v>1.9621381235617542E-18</v>
      </c>
    </row>
    <row r="23" spans="1:13" x14ac:dyDescent="0.45">
      <c r="A23">
        <v>2</v>
      </c>
      <c r="B23">
        <v>20.170000000000002</v>
      </c>
      <c r="C23" s="1">
        <f>$B$12/(B23-B22)</f>
        <v>6.7842605156037984E-5</v>
      </c>
      <c r="D23">
        <f>(($B$10/(2*$B$7))^2+9*E16*C23/(2*$B$6*($B$9-$B$8)))^(1/2)-$B$10/(2*$B$7)</f>
        <v>7.7371428461082599E-7</v>
      </c>
      <c r="E23" s="1">
        <f>(D23+$B$10/(2*$B$7))^(-1)*9*E16/(2*$B$6*($B$9-$B$8))*1/2*C28</f>
        <v>4.0205532008405617E-8</v>
      </c>
      <c r="F23" s="1"/>
      <c r="G23">
        <v>62.33</v>
      </c>
      <c r="H23" s="1">
        <f>$B$12/(G23-G22)</f>
        <v>7.8124999999999928E-4</v>
      </c>
      <c r="I23" s="1">
        <f>(4*PI()/3)*B29^3*($B$9-$B$8)*($B$6/E18)*(1+ABS(H23)/B28)</f>
        <v>3.7276437822834661E-18</v>
      </c>
      <c r="K23">
        <v>68.650000000000006</v>
      </c>
      <c r="L23" s="1">
        <f>$B$12/(K23-K22)</f>
        <v>6.0240963855420781E-4</v>
      </c>
      <c r="M23" s="1">
        <f>-(4*PI()/3)*B29^3*($B$9-$B$8)*($B$6/$E$18)*(1-ABS(L23)/B28)</f>
        <v>2.510550837378102E-18</v>
      </c>
    </row>
    <row r="24" spans="1:13" x14ac:dyDescent="0.45">
      <c r="A24">
        <v>3</v>
      </c>
      <c r="B24">
        <v>30.06</v>
      </c>
      <c r="C24" s="1">
        <f t="shared" ref="C24:C26" si="0">$B$12/(B24-B23)</f>
        <v>5.0556117290192128E-5</v>
      </c>
      <c r="D24">
        <f>(($B$10/(2*$B$7))^2+9*E16*C24/(2*$B$6*($B$9-$B$8)))^(1/2)-$B$10/(2*$B$7)</f>
        <v>6.6267055419642709E-7</v>
      </c>
      <c r="E24" s="1">
        <f>(D24+$B$10/(2*$B$7))^(-1)*9*E16/(2*$B$6*($B$9-$B$8))*1/2*C28</f>
        <v>4.6555060926171403E-8</v>
      </c>
      <c r="F24" s="1"/>
      <c r="G24">
        <v>63.13</v>
      </c>
      <c r="H24" s="1">
        <f>$B$12/(G24-G23)</f>
        <v>6.2499999999999665E-4</v>
      </c>
      <c r="I24" s="1">
        <f>(4*PI()/3)*B29^3*($B$9-$B$8)*($B$6/E18)*(1+ABS(H24)/B28)</f>
        <v>3.0231945939407138E-18</v>
      </c>
      <c r="K24">
        <v>69.44</v>
      </c>
      <c r="L24" s="1">
        <f t="shared" ref="L24:L26" si="1">$B$12/(K24-K23)</f>
        <v>6.329113924050697E-4</v>
      </c>
      <c r="M24" s="1">
        <f>-(4*PI()/3)*B29^3*($B$9-$B$8)*($B$6/E18)*(1-ABS(L24)/B28)</f>
        <v>2.6480672261350282E-18</v>
      </c>
    </row>
    <row r="25" spans="1:13" x14ac:dyDescent="0.45">
      <c r="A25">
        <v>4</v>
      </c>
      <c r="B25">
        <v>41.69</v>
      </c>
      <c r="C25" s="1">
        <f t="shared" si="0"/>
        <v>4.2992261392949275E-5</v>
      </c>
      <c r="D25">
        <f>(($B$10/(2*$B$7))^2+9*E16*C25/(2*$B$6*($B$9-$B$8)))^(1/2)-$B$10/(2*$B$7)</f>
        <v>6.0813044074815428E-7</v>
      </c>
      <c r="E25" s="1">
        <f>(D25+$B$10/(2*$B$7))^(-1)*9*E16/(2*$B$6*($B$9-$B$8))*1/2*C28</f>
        <v>5.046986302251675E-8</v>
      </c>
      <c r="F25" s="1"/>
      <c r="G25">
        <v>64.150000000000006</v>
      </c>
      <c r="H25" s="1">
        <f>$B$12/(G25-G24)</f>
        <v>4.9019607843137102E-4</v>
      </c>
      <c r="I25" s="1">
        <f>(4*PI()/3)*B29^3*($B$9-$B$8)*($B$6/E18)*(1+ABS(H25)/B28)</f>
        <v>2.4154345098803191E-18</v>
      </c>
      <c r="K25">
        <v>70.099999999999994</v>
      </c>
      <c r="L25" s="1">
        <f t="shared" si="1"/>
        <v>7.5757575757576148E-4</v>
      </c>
      <c r="M25" s="1">
        <f>-(4*PI()/3)*B29^3*($B$9-$B$8)*($B$6/E18)*(1-ABS(L25)/B28)</f>
        <v>3.210113375637471E-18</v>
      </c>
    </row>
    <row r="26" spans="1:13" x14ac:dyDescent="0.45">
      <c r="A26">
        <v>5</v>
      </c>
      <c r="B26">
        <v>59.98</v>
      </c>
      <c r="C26" s="1">
        <f t="shared" si="0"/>
        <v>2.7337342810278844E-5</v>
      </c>
      <c r="D26">
        <f>(($B$10/(2*$B$7))^2+9*E16*C26/(2*$B$6*($B$9-$B$8)))^(1/2)-$B$10/(2*$B$7)</f>
        <v>4.7730936201059357E-7</v>
      </c>
      <c r="E26" s="1">
        <f>(D26+$B$10/(2*$B$7))^(-1)*9*E16/(2*$B$6*($B$9-$B$8))*1/2*C28</f>
        <v>6.3221627155931862E-8</v>
      </c>
      <c r="F26" s="1"/>
      <c r="G26">
        <v>66.78</v>
      </c>
      <c r="H26" s="1">
        <f>$B$12/(G26-G25)</f>
        <v>1.9011406844106498E-4</v>
      </c>
      <c r="I26" s="1">
        <f>(4*PI()/3)*B29^3*($B$9-$B$8)*($B$6/E18)*(1+ABS(H26)/B28)</f>
        <v>1.0625223282871733E-18</v>
      </c>
      <c r="K26">
        <v>70.81</v>
      </c>
      <c r="L26" s="1">
        <f t="shared" si="1"/>
        <v>7.0422535211266818E-4</v>
      </c>
      <c r="M26" s="1">
        <f>-(4*PI()/3)*B29^3*($B$9-$B$8)*($B$6/E18)*(1-ABS(L26)/B28)</f>
        <v>2.9695844167495857E-18</v>
      </c>
    </row>
    <row r="27" spans="1:13" x14ac:dyDescent="0.45">
      <c r="B27" s="1" t="s">
        <v>28</v>
      </c>
      <c r="C27" s="1" t="s">
        <v>34</v>
      </c>
      <c r="D27" t="s">
        <v>30</v>
      </c>
      <c r="G27" s="1" t="s">
        <v>28</v>
      </c>
      <c r="H27" s="1" t="s">
        <v>29</v>
      </c>
      <c r="I27" t="s">
        <v>34</v>
      </c>
      <c r="K27" s="1" t="s">
        <v>28</v>
      </c>
      <c r="L27" s="1" t="s">
        <v>29</v>
      </c>
      <c r="M27" t="s">
        <v>34</v>
      </c>
    </row>
    <row r="28" spans="1:13" x14ac:dyDescent="0.45">
      <c r="A28" t="s">
        <v>27</v>
      </c>
      <c r="B28" s="1">
        <f>AVERAGE(C22:C26)</f>
        <v>4.5558165329891643E-5</v>
      </c>
      <c r="C28" s="1">
        <f>_xlfn.STDEV.S(C22:C26)/SQRT(COUNT(C22:C26))</f>
        <v>6.7169624330697657E-6</v>
      </c>
      <c r="F28" t="str">
        <f>J28</f>
        <v>Velocità</v>
      </c>
      <c r="G28" s="1">
        <f>AVERAGE(H22:H26)</f>
        <v>4.7579156153822899E-4</v>
      </c>
      <c r="H28" s="1">
        <f>_xlfn.STDEV.S(H22:H26)</f>
        <v>2.4032293831739555E-4</v>
      </c>
      <c r="I28" s="2">
        <f>H28/SQRT(5)</f>
        <v>1.0747568532603707E-4</v>
      </c>
      <c r="J28" t="s">
        <v>27</v>
      </c>
      <c r="K28" s="1">
        <f>AVERAGE(L22:L26)</f>
        <v>6.3557827428338835E-4</v>
      </c>
      <c r="L28" s="1">
        <f>_xlfn.STDEV.S(L22:L26)</f>
        <v>1.0567511276670967E-4</v>
      </c>
      <c r="M28" s="2">
        <f>L28/SQRT(5)</f>
        <v>4.725934713526374E-5</v>
      </c>
    </row>
    <row r="29" spans="1:13" x14ac:dyDescent="0.45">
      <c r="A29" t="s">
        <v>5</v>
      </c>
      <c r="B29">
        <f>AVERAGE(D22:D26)</f>
        <v>6.1994461796539495E-7</v>
      </c>
      <c r="C29">
        <f>_xlfn.STDEV.S(D22:D26)/SQRT(COUNT(D22:D26))</f>
        <v>4.8848176741046452E-8</v>
      </c>
      <c r="D29" s="1">
        <f>(B29+$B$10/(2*$B$7))^(-1)*9*E16/(2*$B$6*($B$9-$B$8))*1/2*C28</f>
        <v>4.9566997703176199E-8</v>
      </c>
      <c r="F29" t="str">
        <f>J29</f>
        <v>Carica</v>
      </c>
      <c r="G29">
        <f>AVERAGE(I22:I26)</f>
        <v>2.3504921083837229E-18</v>
      </c>
      <c r="H29">
        <f>_xlfn.STDEV.S(I22:I26)</f>
        <v>1.0834899125621224E-18</v>
      </c>
      <c r="I29" s="2">
        <f>H29/SQRT(5)</f>
        <v>4.8455141948484179E-19</v>
      </c>
      <c r="J29" t="s">
        <v>33</v>
      </c>
      <c r="K29">
        <f>AVERAGE(M22:M26)</f>
        <v>2.6600907958923881E-18</v>
      </c>
      <c r="L29">
        <f>_xlfn.STDEV.S(M22:M26)</f>
        <v>4.7643358346583121E-19</v>
      </c>
      <c r="M29" s="2">
        <f>L29/SQRT(5)</f>
        <v>2.1306757587868367E-19</v>
      </c>
    </row>
    <row r="32" spans="1:13" x14ac:dyDescent="0.45">
      <c r="A32" t="s">
        <v>7</v>
      </c>
      <c r="D32">
        <f t="array" ref="D32:H32">TRANSPOSE(A35:A39)</f>
        <v>1</v>
      </c>
      <c r="E32">
        <v>2</v>
      </c>
      <c r="F32">
        <v>3</v>
      </c>
      <c r="G32">
        <v>4</v>
      </c>
      <c r="H32">
        <v>5</v>
      </c>
    </row>
    <row r="33" spans="1:13" x14ac:dyDescent="0.45">
      <c r="B33" t="s">
        <v>26</v>
      </c>
      <c r="D33">
        <f t="array" ref="D33:H34">TRANSPOSE(B35:C39)</f>
        <v>5.29373558083905E-8</v>
      </c>
      <c r="E33">
        <v>4.0205532008405617E-8</v>
      </c>
      <c r="F33">
        <v>4.6555060926171403E-8</v>
      </c>
      <c r="G33">
        <v>5.046986302251675E-8</v>
      </c>
      <c r="H33">
        <v>6.3221627155931862E-8</v>
      </c>
    </row>
    <row r="34" spans="1:13" x14ac:dyDescent="0.45">
      <c r="C34" t="s">
        <v>21</v>
      </c>
      <c r="D34">
        <v>5.7789844826097423E-7</v>
      </c>
      <c r="E34">
        <v>7.7371428461082599E-7</v>
      </c>
      <c r="F34">
        <v>6.6267055419642709E-7</v>
      </c>
      <c r="G34">
        <v>6.0813044074815428E-7</v>
      </c>
      <c r="H34">
        <v>4.7730936201059357E-7</v>
      </c>
    </row>
    <row r="35" spans="1:13" x14ac:dyDescent="0.45">
      <c r="A35">
        <v>1</v>
      </c>
      <c r="B35" s="1">
        <f>E22</f>
        <v>5.29373558083905E-8</v>
      </c>
      <c r="C35">
        <f>D22</f>
        <v>5.7789844826097423E-7</v>
      </c>
      <c r="D35">
        <f t="shared" ref="D35:H39" si="2">($C35-D$34)/SQRT($B35^2+D$33^2)</f>
        <v>0</v>
      </c>
      <c r="E35">
        <f t="shared" si="2"/>
        <v>-2.9457321764806674</v>
      </c>
      <c r="F35">
        <f t="shared" si="2"/>
        <v>-1.2025032373344606</v>
      </c>
      <c r="G35">
        <f t="shared" si="2"/>
        <v>-0.41333987582826631</v>
      </c>
      <c r="H35">
        <f t="shared" si="2"/>
        <v>1.2198812459512369</v>
      </c>
    </row>
    <row r="36" spans="1:13" x14ac:dyDescent="0.45">
      <c r="A36">
        <v>2</v>
      </c>
      <c r="B36">
        <f>E23</f>
        <v>4.0205532008405617E-8</v>
      </c>
      <c r="C36">
        <f>D23</f>
        <v>7.7371428461082599E-7</v>
      </c>
      <c r="D36">
        <f t="shared" si="2"/>
        <v>2.9457321764806674</v>
      </c>
      <c r="E36">
        <f t="shared" si="2"/>
        <v>0</v>
      </c>
      <c r="F36">
        <f t="shared" si="2"/>
        <v>1.805205297565917</v>
      </c>
      <c r="G36">
        <f t="shared" si="2"/>
        <v>2.5661300857747613</v>
      </c>
      <c r="H36">
        <f t="shared" si="2"/>
        <v>3.9561261961195795</v>
      </c>
    </row>
    <row r="37" spans="1:13" x14ac:dyDescent="0.45">
      <c r="A37">
        <v>3</v>
      </c>
      <c r="B37">
        <f>E24</f>
        <v>4.6555060926171403E-8</v>
      </c>
      <c r="C37">
        <f>D24</f>
        <v>6.6267055419642709E-7</v>
      </c>
      <c r="D37">
        <f t="shared" si="2"/>
        <v>1.2025032373344606</v>
      </c>
      <c r="E37">
        <f t="shared" si="2"/>
        <v>-1.805205297565917</v>
      </c>
      <c r="F37">
        <f t="shared" si="2"/>
        <v>0</v>
      </c>
      <c r="G37">
        <f t="shared" si="2"/>
        <v>0.79431816918706766</v>
      </c>
      <c r="H37">
        <f t="shared" si="2"/>
        <v>2.3608872437385471</v>
      </c>
    </row>
    <row r="38" spans="1:13" x14ac:dyDescent="0.45">
      <c r="A38">
        <v>4</v>
      </c>
      <c r="B38">
        <f>E25</f>
        <v>5.046986302251675E-8</v>
      </c>
      <c r="C38">
        <f>D25</f>
        <v>6.0813044074815428E-7</v>
      </c>
      <c r="D38">
        <f t="shared" si="2"/>
        <v>0.41333987582826631</v>
      </c>
      <c r="E38">
        <f t="shared" si="2"/>
        <v>-2.5661300857747613</v>
      </c>
      <c r="F38">
        <f t="shared" si="2"/>
        <v>-0.79431816918706766</v>
      </c>
      <c r="G38">
        <f t="shared" si="2"/>
        <v>0</v>
      </c>
      <c r="H38">
        <f t="shared" si="2"/>
        <v>1.6171491155038127</v>
      </c>
    </row>
    <row r="39" spans="1:13" x14ac:dyDescent="0.45">
      <c r="A39">
        <v>5</v>
      </c>
      <c r="B39">
        <f>E26</f>
        <v>6.3221627155931862E-8</v>
      </c>
      <c r="C39">
        <f>D26</f>
        <v>4.7730936201059357E-7</v>
      </c>
      <c r="D39">
        <f t="shared" si="2"/>
        <v>-1.2198812459512369</v>
      </c>
      <c r="E39">
        <f t="shared" si="2"/>
        <v>-3.9561261961195795</v>
      </c>
      <c r="F39">
        <f t="shared" si="2"/>
        <v>-2.3608872437385471</v>
      </c>
      <c r="G39">
        <f t="shared" si="2"/>
        <v>-1.6171491155038127</v>
      </c>
      <c r="H39">
        <f t="shared" si="2"/>
        <v>0</v>
      </c>
    </row>
    <row r="41" spans="1:13" x14ac:dyDescent="0.45">
      <c r="A41" t="s">
        <v>7</v>
      </c>
      <c r="D41">
        <f t="array" ref="D41:M43">TRANSPOSE(A44:C53)</f>
        <v>1</v>
      </c>
      <c r="E41">
        <v>2</v>
      </c>
      <c r="F41">
        <v>3</v>
      </c>
      <c r="G41">
        <v>4</v>
      </c>
      <c r="H41">
        <v>5</v>
      </c>
      <c r="I41">
        <v>6</v>
      </c>
      <c r="J41">
        <v>7</v>
      </c>
      <c r="K41">
        <v>8</v>
      </c>
      <c r="L41">
        <v>9</v>
      </c>
      <c r="M41">
        <v>10</v>
      </c>
    </row>
    <row r="42" spans="1:13" x14ac:dyDescent="0.45">
      <c r="B42" t="s">
        <v>26</v>
      </c>
      <c r="D42">
        <v>1.0834899125621224E-18</v>
      </c>
      <c r="E42">
        <v>1.0834899125621224E-18</v>
      </c>
      <c r="F42">
        <v>1.0834899125621224E-18</v>
      </c>
      <c r="G42">
        <v>1.0834899125621224E-18</v>
      </c>
      <c r="H42">
        <v>1.0834899125621224E-18</v>
      </c>
      <c r="I42">
        <v>4.7643358346583121E-19</v>
      </c>
      <c r="J42">
        <v>4.7643358346583121E-19</v>
      </c>
      <c r="K42">
        <v>4.7643358346583121E-19</v>
      </c>
      <c r="L42">
        <v>4.7643358346583121E-19</v>
      </c>
      <c r="M42">
        <v>4.7643358346583121E-19</v>
      </c>
    </row>
    <row r="43" spans="1:13" x14ac:dyDescent="0.45">
      <c r="C43" t="s">
        <v>35</v>
      </c>
      <c r="D43">
        <v>1.5236653275269429E-18</v>
      </c>
      <c r="E43">
        <v>3.7276437822834661E-18</v>
      </c>
      <c r="F43">
        <v>3.0231945939407138E-18</v>
      </c>
      <c r="G43">
        <v>2.4154345098803191E-18</v>
      </c>
      <c r="H43">
        <v>1.0625223282871733E-18</v>
      </c>
      <c r="I43">
        <v>1.9621381235617542E-18</v>
      </c>
      <c r="J43">
        <v>2.510550837378102E-18</v>
      </c>
      <c r="K43">
        <v>2.6480672261350282E-18</v>
      </c>
      <c r="L43">
        <v>3.210113375637471E-18</v>
      </c>
      <c r="M43">
        <v>2.9695844167495857E-18</v>
      </c>
    </row>
    <row r="44" spans="1:13" x14ac:dyDescent="0.45">
      <c r="A44">
        <v>1</v>
      </c>
      <c r="B44">
        <f>$H$29</f>
        <v>1.0834899125621224E-18</v>
      </c>
      <c r="C44" s="1">
        <f>I22</f>
        <v>1.5236653275269429E-18</v>
      </c>
      <c r="D44">
        <f>($C44-D$43)/SQRT($B44^2+D$42^2)</f>
        <v>0</v>
      </c>
      <c r="E44">
        <f t="shared" ref="E44:M44" si="3">($C44-E$43)/SQRT($B44^2+E$42^2)</f>
        <v>-1.4383595941951437</v>
      </c>
      <c r="F44">
        <f t="shared" si="3"/>
        <v>-0.97862222857388359</v>
      </c>
      <c r="G44">
        <f t="shared" si="3"/>
        <v>-0.58198606999869118</v>
      </c>
      <c r="H44">
        <f t="shared" si="3"/>
        <v>0.30095097155825917</v>
      </c>
      <c r="I44">
        <f t="shared" si="3"/>
        <v>-0.37045288965189438</v>
      </c>
      <c r="J44">
        <f t="shared" si="3"/>
        <v>-0.83379081253405651</v>
      </c>
      <c r="K44">
        <f t="shared" si="3"/>
        <v>-0.94997440259981769</v>
      </c>
      <c r="L44">
        <f t="shared" si="3"/>
        <v>-1.424830818057734</v>
      </c>
      <c r="M44">
        <f t="shared" si="3"/>
        <v>-1.2216149089505597</v>
      </c>
    </row>
    <row r="45" spans="1:13" x14ac:dyDescent="0.45">
      <c r="A45">
        <v>2</v>
      </c>
      <c r="B45">
        <f t="shared" ref="B45:B48" si="4">$H$29</f>
        <v>1.0834899125621224E-18</v>
      </c>
      <c r="C45" s="1">
        <f t="shared" ref="C45:C48" si="5">I23</f>
        <v>3.7276437822834661E-18</v>
      </c>
      <c r="D45">
        <f t="shared" ref="D45:M53" si="6">($C45-D$43)/SQRT($B45^2+D$42^2)</f>
        <v>1.4383595941951437</v>
      </c>
      <c r="E45">
        <f t="shared" si="6"/>
        <v>0</v>
      </c>
      <c r="F45">
        <f t="shared" si="6"/>
        <v>0.45973736562126011</v>
      </c>
      <c r="G45">
        <f t="shared" si="6"/>
        <v>0.85637352419645241</v>
      </c>
      <c r="H45">
        <f t="shared" si="6"/>
        <v>1.7393105657534029</v>
      </c>
      <c r="I45">
        <f t="shared" si="6"/>
        <v>1.4916242897730514</v>
      </c>
      <c r="J45">
        <f t="shared" si="6"/>
        <v>1.0282863668908893</v>
      </c>
      <c r="K45">
        <f t="shared" si="6"/>
        <v>0.91210277682512819</v>
      </c>
      <c r="L45">
        <f t="shared" si="6"/>
        <v>0.43724636136721173</v>
      </c>
      <c r="M45">
        <f t="shared" si="6"/>
        <v>0.6404622704743862</v>
      </c>
    </row>
    <row r="46" spans="1:13" x14ac:dyDescent="0.45">
      <c r="A46">
        <v>3</v>
      </c>
      <c r="B46">
        <f t="shared" si="4"/>
        <v>1.0834899125621224E-18</v>
      </c>
      <c r="C46" s="1">
        <f t="shared" si="5"/>
        <v>3.0231945939407138E-18</v>
      </c>
      <c r="D46">
        <f t="shared" si="6"/>
        <v>0.97862222857388359</v>
      </c>
      <c r="E46">
        <f t="shared" si="6"/>
        <v>-0.45973736562126011</v>
      </c>
      <c r="F46">
        <f t="shared" si="6"/>
        <v>0</v>
      </c>
      <c r="G46">
        <f t="shared" si="6"/>
        <v>0.39663615857519235</v>
      </c>
      <c r="H46">
        <f t="shared" si="6"/>
        <v>1.2795732001321427</v>
      </c>
      <c r="I46">
        <f t="shared" si="6"/>
        <v>0.89645569597553432</v>
      </c>
      <c r="J46">
        <f t="shared" si="6"/>
        <v>0.43311777309337213</v>
      </c>
      <c r="K46">
        <f t="shared" si="6"/>
        <v>0.31693418302761101</v>
      </c>
      <c r="L46">
        <f t="shared" si="6"/>
        <v>-0.1579222324303054</v>
      </c>
      <c r="M46">
        <f t="shared" si="6"/>
        <v>4.5293676676869045E-2</v>
      </c>
    </row>
    <row r="47" spans="1:13" x14ac:dyDescent="0.45">
      <c r="A47">
        <v>4</v>
      </c>
      <c r="B47">
        <f t="shared" si="4"/>
        <v>1.0834899125621224E-18</v>
      </c>
      <c r="C47" s="1">
        <f t="shared" si="5"/>
        <v>2.4154345098803191E-18</v>
      </c>
      <c r="D47">
        <f t="shared" si="6"/>
        <v>0.58198606999869118</v>
      </c>
      <c r="E47">
        <f t="shared" si="6"/>
        <v>-0.85637352419645241</v>
      </c>
      <c r="F47">
        <f t="shared" si="6"/>
        <v>-0.39663615857519235</v>
      </c>
      <c r="G47">
        <f t="shared" si="6"/>
        <v>0</v>
      </c>
      <c r="H47">
        <f t="shared" si="6"/>
        <v>0.88293704155695041</v>
      </c>
      <c r="I47">
        <f t="shared" si="6"/>
        <v>0.38297690916984933</v>
      </c>
      <c r="J47">
        <f t="shared" si="6"/>
        <v>-8.0361013712312829E-2</v>
      </c>
      <c r="K47">
        <f t="shared" si="6"/>
        <v>-0.19654460377807392</v>
      </c>
      <c r="L47">
        <f t="shared" si="6"/>
        <v>-0.67140101923599027</v>
      </c>
      <c r="M47">
        <f t="shared" si="6"/>
        <v>-0.46818511012881586</v>
      </c>
    </row>
    <row r="48" spans="1:13" x14ac:dyDescent="0.45">
      <c r="A48">
        <v>5</v>
      </c>
      <c r="B48">
        <f t="shared" si="4"/>
        <v>1.0834899125621224E-18</v>
      </c>
      <c r="C48" s="1">
        <f t="shared" si="5"/>
        <v>1.0625223282871733E-18</v>
      </c>
      <c r="D48">
        <f t="shared" si="6"/>
        <v>-0.30095097155825917</v>
      </c>
      <c r="E48">
        <f t="shared" si="6"/>
        <v>-1.7393105657534029</v>
      </c>
      <c r="F48">
        <f t="shared" si="6"/>
        <v>-1.2795732001321427</v>
      </c>
      <c r="G48">
        <f t="shared" si="6"/>
        <v>-0.88293704155695041</v>
      </c>
      <c r="H48">
        <f t="shared" si="6"/>
        <v>0</v>
      </c>
      <c r="I48">
        <f t="shared" si="6"/>
        <v>-0.76005917345325313</v>
      </c>
      <c r="J48">
        <f t="shared" si="6"/>
        <v>-1.2233970963354153</v>
      </c>
      <c r="K48">
        <f t="shared" si="6"/>
        <v>-1.3395806864011763</v>
      </c>
      <c r="L48">
        <f t="shared" si="6"/>
        <v>-1.814437101859093</v>
      </c>
      <c r="M48">
        <f t="shared" si="6"/>
        <v>-1.6112211927519184</v>
      </c>
    </row>
    <row r="49" spans="1:13" x14ac:dyDescent="0.45">
      <c r="A49">
        <v>6</v>
      </c>
      <c r="B49">
        <f>$L$29</f>
        <v>4.7643358346583121E-19</v>
      </c>
      <c r="C49" s="1">
        <f>M22</f>
        <v>1.9621381235617542E-18</v>
      </c>
      <c r="D49">
        <f t="shared" si="6"/>
        <v>0.37045288965189438</v>
      </c>
      <c r="E49">
        <f t="shared" si="6"/>
        <v>-1.4916242897730514</v>
      </c>
      <c r="F49">
        <f t="shared" si="6"/>
        <v>-0.89645569597553432</v>
      </c>
      <c r="G49">
        <f t="shared" si="6"/>
        <v>-0.38297690916984933</v>
      </c>
      <c r="H49">
        <f t="shared" si="6"/>
        <v>0.76005917345325313</v>
      </c>
      <c r="I49">
        <f t="shared" si="6"/>
        <v>0</v>
      </c>
      <c r="J49">
        <f t="shared" si="6"/>
        <v>-0.81393579774014424</v>
      </c>
      <c r="K49">
        <f t="shared" si="6"/>
        <v>-1.0180330200789673</v>
      </c>
      <c r="L49">
        <f t="shared" si="6"/>
        <v>-1.8522031068345497</v>
      </c>
      <c r="M49">
        <f t="shared" si="6"/>
        <v>-1.4952180751243287</v>
      </c>
    </row>
    <row r="50" spans="1:13" x14ac:dyDescent="0.45">
      <c r="A50">
        <v>7</v>
      </c>
      <c r="B50">
        <f t="shared" ref="B50:B53" si="7">$L$29</f>
        <v>4.7643358346583121E-19</v>
      </c>
      <c r="C50" s="1">
        <f t="shared" ref="C50:C53" si="8">M23</f>
        <v>2.510550837378102E-18</v>
      </c>
      <c r="D50">
        <f t="shared" si="6"/>
        <v>0.83379081253405651</v>
      </c>
      <c r="E50">
        <f t="shared" si="6"/>
        <v>-1.0282863668908893</v>
      </c>
      <c r="F50">
        <f t="shared" si="6"/>
        <v>-0.43311777309337213</v>
      </c>
      <c r="G50">
        <f t="shared" si="6"/>
        <v>8.0361013712312829E-2</v>
      </c>
      <c r="H50">
        <f t="shared" si="6"/>
        <v>1.2233970963354153</v>
      </c>
      <c r="I50">
        <f t="shared" si="6"/>
        <v>0.81393579774014424</v>
      </c>
      <c r="J50">
        <f t="shared" si="6"/>
        <v>0</v>
      </c>
      <c r="K50">
        <f t="shared" si="6"/>
        <v>-0.20409722233882316</v>
      </c>
      <c r="L50">
        <f t="shared" si="6"/>
        <v>-1.0382673090944055</v>
      </c>
      <c r="M50">
        <f t="shared" si="6"/>
        <v>-0.68128227738418434</v>
      </c>
    </row>
    <row r="51" spans="1:13" x14ac:dyDescent="0.45">
      <c r="A51">
        <v>8</v>
      </c>
      <c r="B51">
        <f t="shared" si="7"/>
        <v>4.7643358346583121E-19</v>
      </c>
      <c r="C51" s="1">
        <f t="shared" si="8"/>
        <v>2.6480672261350282E-18</v>
      </c>
      <c r="D51">
        <f t="shared" si="6"/>
        <v>0.94997440259981769</v>
      </c>
      <c r="E51">
        <f t="shared" si="6"/>
        <v>-0.91210277682512819</v>
      </c>
      <c r="F51">
        <f t="shared" si="6"/>
        <v>-0.31693418302761101</v>
      </c>
      <c r="G51">
        <f t="shared" si="6"/>
        <v>0.19654460377807392</v>
      </c>
      <c r="H51">
        <f t="shared" si="6"/>
        <v>1.3395806864011763</v>
      </c>
      <c r="I51">
        <f t="shared" si="6"/>
        <v>1.0180330200789673</v>
      </c>
      <c r="J51">
        <f t="shared" si="6"/>
        <v>0.20409722233882316</v>
      </c>
      <c r="K51">
        <f t="shared" si="6"/>
        <v>0</v>
      </c>
      <c r="L51">
        <f t="shared" si="6"/>
        <v>-0.83417008675558235</v>
      </c>
      <c r="M51">
        <f t="shared" si="6"/>
        <v>-0.47718505504536118</v>
      </c>
    </row>
    <row r="52" spans="1:13" x14ac:dyDescent="0.45">
      <c r="A52">
        <v>9</v>
      </c>
      <c r="B52">
        <f t="shared" si="7"/>
        <v>4.7643358346583121E-19</v>
      </c>
      <c r="C52" s="1">
        <f t="shared" si="8"/>
        <v>3.210113375637471E-18</v>
      </c>
      <c r="D52">
        <f t="shared" si="6"/>
        <v>1.424830818057734</v>
      </c>
      <c r="E52">
        <f t="shared" si="6"/>
        <v>-0.43724636136721173</v>
      </c>
      <c r="F52">
        <f t="shared" si="6"/>
        <v>0.1579222324303054</v>
      </c>
      <c r="G52">
        <f t="shared" si="6"/>
        <v>0.67140101923599027</v>
      </c>
      <c r="H52">
        <f t="shared" si="6"/>
        <v>1.814437101859093</v>
      </c>
      <c r="I52">
        <f t="shared" si="6"/>
        <v>1.8522031068345497</v>
      </c>
      <c r="J52">
        <f t="shared" si="6"/>
        <v>1.0382673090944055</v>
      </c>
      <c r="K52">
        <f t="shared" si="6"/>
        <v>0.83417008675558235</v>
      </c>
      <c r="L52">
        <f t="shared" si="6"/>
        <v>0</v>
      </c>
      <c r="M52">
        <f t="shared" si="6"/>
        <v>0.35698503171022117</v>
      </c>
    </row>
    <row r="53" spans="1:13" x14ac:dyDescent="0.45">
      <c r="A53">
        <v>10</v>
      </c>
      <c r="B53">
        <f t="shared" si="7"/>
        <v>4.7643358346583121E-19</v>
      </c>
      <c r="C53" s="1">
        <f t="shared" si="8"/>
        <v>2.9695844167495857E-18</v>
      </c>
      <c r="D53">
        <f t="shared" si="6"/>
        <v>1.2216149089505597</v>
      </c>
      <c r="E53">
        <f t="shared" si="6"/>
        <v>-0.6404622704743862</v>
      </c>
      <c r="F53">
        <f t="shared" si="6"/>
        <v>-4.5293676676869045E-2</v>
      </c>
      <c r="G53">
        <f t="shared" si="6"/>
        <v>0.46818511012881586</v>
      </c>
      <c r="H53">
        <f t="shared" si="6"/>
        <v>1.6112211927519184</v>
      </c>
      <c r="I53">
        <f t="shared" si="6"/>
        <v>1.4952180751243287</v>
      </c>
      <c r="J53">
        <f t="shared" si="6"/>
        <v>0.68128227738418434</v>
      </c>
      <c r="K53">
        <f t="shared" si="6"/>
        <v>0.47718505504536118</v>
      </c>
      <c r="L53">
        <f t="shared" si="6"/>
        <v>-0.35698503171022117</v>
      </c>
      <c r="M53">
        <f t="shared" si="6"/>
        <v>0</v>
      </c>
    </row>
  </sheetData>
  <mergeCells count="2">
    <mergeCell ref="A1:C2"/>
    <mergeCell ref="A14:C15"/>
  </mergeCells>
  <conditionalFormatting sqref="D44:M53">
    <cfRule type="cellIs" dxfId="21" priority="1" operator="greaterThan">
      <formula>1.96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topLeftCell="F1" workbookViewId="0">
      <selection activeCell="M22" sqref="M22:M26"/>
    </sheetView>
  </sheetViews>
  <sheetFormatPr defaultRowHeight="14.25" x14ac:dyDescent="0.45"/>
  <cols>
    <col min="1" max="1" width="11.3984375" customWidth="1"/>
    <col min="2" max="2" width="10.1328125" customWidth="1"/>
    <col min="3" max="4" width="13.265625" customWidth="1"/>
    <col min="5" max="7" width="13.1328125" customWidth="1"/>
    <col min="8" max="8" width="11.59765625" customWidth="1"/>
    <col min="9" max="9" width="9.33203125" customWidth="1"/>
  </cols>
  <sheetData>
    <row r="1" spans="1:5" x14ac:dyDescent="0.45">
      <c r="A1" s="7" t="str">
        <f>Dati!A1</f>
        <v>Costanti varie</v>
      </c>
      <c r="B1" s="7"/>
      <c r="C1" s="7"/>
    </row>
    <row r="2" spans="1:5" x14ac:dyDescent="0.45">
      <c r="A2" s="7"/>
      <c r="B2" s="7"/>
      <c r="C2" s="7"/>
    </row>
    <row r="4" spans="1:5" x14ac:dyDescent="0.45">
      <c r="B4" t="s">
        <v>12</v>
      </c>
      <c r="C4" t="s">
        <v>9</v>
      </c>
    </row>
    <row r="5" spans="1:5" x14ac:dyDescent="0.45">
      <c r="A5" t="str">
        <f>Dati!A5</f>
        <v>d</v>
      </c>
      <c r="B5" s="1">
        <f>Dati!B5</f>
        <v>7.4300000000000008E-3</v>
      </c>
      <c r="C5">
        <f>Dati!C5</f>
        <v>1.0000000000000001E-5</v>
      </c>
    </row>
    <row r="6" spans="1:5" x14ac:dyDescent="0.45">
      <c r="A6" t="str">
        <f>Dati!A6</f>
        <v>g</v>
      </c>
      <c r="B6">
        <f>Dati!B6</f>
        <v>9.8059999999999992</v>
      </c>
      <c r="C6">
        <f>Dati!C6</f>
        <v>0</v>
      </c>
    </row>
    <row r="7" spans="1:5" x14ac:dyDescent="0.45">
      <c r="A7" t="str">
        <f>Dati!A7</f>
        <v>pressione</v>
      </c>
      <c r="B7">
        <f>Dati!B7</f>
        <v>101325</v>
      </c>
      <c r="C7">
        <f>Dati!C7</f>
        <v>0</v>
      </c>
    </row>
    <row r="8" spans="1:5" x14ac:dyDescent="0.45">
      <c r="A8" t="str">
        <f>Dati!A8</f>
        <v>densità aria</v>
      </c>
      <c r="B8">
        <v>0</v>
      </c>
      <c r="C8">
        <f>Dati!C8</f>
        <v>0</v>
      </c>
    </row>
    <row r="9" spans="1:5" x14ac:dyDescent="0.45">
      <c r="A9" t="str">
        <f>Dati!A9</f>
        <v>densità olio</v>
      </c>
      <c r="B9">
        <v>858.7</v>
      </c>
      <c r="C9">
        <f>Dati!C9</f>
        <v>0</v>
      </c>
    </row>
    <row r="10" spans="1:5" x14ac:dyDescent="0.45">
      <c r="A10" t="str">
        <f>Dati!A10</f>
        <v>cst corr vis</v>
      </c>
      <c r="B10">
        <f>Dati!B10</f>
        <v>8.2000000000000007E-3</v>
      </c>
      <c r="C10">
        <f>Dati!C10</f>
        <v>0</v>
      </c>
    </row>
    <row r="11" spans="1:5" x14ac:dyDescent="0.45">
      <c r="A11" t="str">
        <f>Dati!A11</f>
        <v>e</v>
      </c>
      <c r="B11">
        <f>Dati!B11</f>
        <v>1.6021766200000001E-19</v>
      </c>
      <c r="C11">
        <f>Dati!C11</f>
        <v>0</v>
      </c>
    </row>
    <row r="12" spans="1:5" x14ac:dyDescent="0.45">
      <c r="A12" t="str">
        <f>Dati!A12</f>
        <v>deltax</v>
      </c>
      <c r="B12">
        <f>Dati!B12</f>
        <v>5.0000000000000001E-4</v>
      </c>
      <c r="C12">
        <f>Dati!C12</f>
        <v>0</v>
      </c>
    </row>
    <row r="14" spans="1:5" x14ac:dyDescent="0.45">
      <c r="A14" s="7" t="s">
        <v>16</v>
      </c>
      <c r="B14" s="7"/>
      <c r="C14" s="7"/>
      <c r="D14" s="5"/>
    </row>
    <row r="15" spans="1:5" x14ac:dyDescent="0.45">
      <c r="A15" s="7"/>
      <c r="B15" s="7"/>
      <c r="C15" s="7"/>
      <c r="D15" s="5"/>
    </row>
    <row r="16" spans="1:5" x14ac:dyDescent="0.45">
      <c r="A16" t="s">
        <v>19</v>
      </c>
      <c r="B16">
        <v>304</v>
      </c>
      <c r="C16">
        <f>B16/100</f>
        <v>3.04</v>
      </c>
      <c r="D16" t="s">
        <v>0</v>
      </c>
      <c r="E16">
        <f>(1.8+(B18-15)*0.004765)*0.00001</f>
        <v>1.8285900000000001E-5</v>
      </c>
    </row>
    <row r="17" spans="1:13" x14ac:dyDescent="0.45">
      <c r="A17" t="s">
        <v>23</v>
      </c>
      <c r="B17">
        <v>2.2999999999999998</v>
      </c>
      <c r="D17" t="s">
        <v>1</v>
      </c>
      <c r="E17" s="2">
        <f>E16/(1+$B$10/($B$7*B29))</f>
        <v>1.6991316265891047E-5</v>
      </c>
    </row>
    <row r="18" spans="1:13" x14ac:dyDescent="0.45">
      <c r="A18" t="s">
        <v>24</v>
      </c>
      <c r="B18">
        <v>21</v>
      </c>
      <c r="D18" t="s">
        <v>32</v>
      </c>
      <c r="E18" s="1">
        <f>B16/B5</f>
        <v>40915.208613728122</v>
      </c>
    </row>
    <row r="20" spans="1:13" x14ac:dyDescent="0.45">
      <c r="A20" t="s">
        <v>7</v>
      </c>
      <c r="B20">
        <v>1</v>
      </c>
    </row>
    <row r="21" spans="1:13" x14ac:dyDescent="0.45">
      <c r="B21" t="s">
        <v>17</v>
      </c>
      <c r="C21" t="s">
        <v>20</v>
      </c>
      <c r="D21" t="s">
        <v>21</v>
      </c>
      <c r="E21" t="s">
        <v>9</v>
      </c>
      <c r="G21" t="s">
        <v>18</v>
      </c>
      <c r="H21" t="s">
        <v>20</v>
      </c>
      <c r="I21" t="s">
        <v>22</v>
      </c>
      <c r="K21" t="s">
        <v>38</v>
      </c>
      <c r="L21" t="s">
        <v>20</v>
      </c>
      <c r="M21" t="s">
        <v>22</v>
      </c>
    </row>
    <row r="22" spans="1:13" x14ac:dyDescent="0.45">
      <c r="A22">
        <v>1</v>
      </c>
      <c r="B22">
        <v>3.7</v>
      </c>
      <c r="C22" s="1">
        <f>B12/B22</f>
        <v>1.3513513513513514E-4</v>
      </c>
      <c r="D22">
        <f>(($B$10/(2*$B$7))^2+9*E16*C22/(2*$B$6*($B$9-$B$8)))^(1/2)-$B$10/(2*$B$7)</f>
        <v>1.109412003032771E-6</v>
      </c>
      <c r="E22" s="1">
        <f>(D22+$B$10/(2*$B$7))^(-1)*9*E16/(2*$B$6*($B$9-$B$8))*1/2*C28</f>
        <v>5.9768389937267398E-8</v>
      </c>
      <c r="F22" s="1"/>
      <c r="G22">
        <v>21.37</v>
      </c>
      <c r="H22" s="1">
        <f>$B$12/(G22-B26)</f>
        <v>9.6153846153846235E-4</v>
      </c>
      <c r="I22" s="1">
        <f>(4*PI()/3)*B29^3*($B$9-$B$8)*($B$6/E18)*(1+ABS(H22)/B28)</f>
        <v>8.9308216713483661E-18</v>
      </c>
      <c r="K22">
        <v>24.28</v>
      </c>
      <c r="L22" s="1">
        <f>B12/(K22-G26)</f>
        <v>9.259259259259213E-4</v>
      </c>
      <c r="M22" s="1">
        <f>-(4*PI()/3)*B29^3*($B$9-$B$8)*($B$6/$E$18)*(1-ABS(L22)/B28)</f>
        <v>6.5722200042454882E-18</v>
      </c>
    </row>
    <row r="23" spans="1:13" x14ac:dyDescent="0.45">
      <c r="A23">
        <v>2</v>
      </c>
      <c r="B23">
        <v>7.61</v>
      </c>
      <c r="C23" s="1">
        <f>$B$12/(B23-B22)</f>
        <v>1.2787723785166239E-4</v>
      </c>
      <c r="D23">
        <f>(($B$10/(2*$B$7))^2+9*E16*C23/(2*$B$6*($B$9-$B$8)))^(1/2)-$B$10/(2*$B$7)</f>
        <v>1.0781461528368521E-6</v>
      </c>
      <c r="E23" s="1">
        <f>(D23+$B$10/(2*$B$7))^(-1)*9*E16/(2*$B$6*($B$9-$B$8))*1/2*C28</f>
        <v>6.1438953864745664E-8</v>
      </c>
      <c r="F23" s="1"/>
      <c r="G23">
        <v>21.86</v>
      </c>
      <c r="H23" s="1">
        <f>$B$12/(G23-G22)</f>
        <v>1.0204081632653095E-3</v>
      </c>
      <c r="I23" s="1">
        <f>(4*PI()/3)*B29^3*($B$9-$B$8)*($B$6/E18)*(1+ABS(H23)/B28)</f>
        <v>9.4143589742837367E-18</v>
      </c>
      <c r="K23">
        <v>24.91</v>
      </c>
      <c r="L23" s="1">
        <f>$B$12/(K23-K22)</f>
        <v>7.9365079365079495E-4</v>
      </c>
      <c r="M23" s="1">
        <f>-(4*PI()/3)*B29^3*($B$9-$B$8)*($B$6/$E$18)*(1-ABS(L23)/B28)</f>
        <v>5.4857534717241322E-18</v>
      </c>
    </row>
    <row r="24" spans="1:13" x14ac:dyDescent="0.45">
      <c r="A24">
        <v>3</v>
      </c>
      <c r="B24">
        <v>10.51</v>
      </c>
      <c r="C24" s="1">
        <f t="shared" ref="C24:C26" si="0">$B$12/(B24-B23)</f>
        <v>1.7241379310344832E-4</v>
      </c>
      <c r="D24">
        <f>(($B$10/(2*$B$7))^2+9*E16*C24/(2*$B$6*($B$9-$B$8)))^(1/2)-$B$10/(2*$B$7)</f>
        <v>1.2581937740951186E-6</v>
      </c>
      <c r="E24" s="1">
        <f>(D24+$B$10/(2*$B$7))^(-1)*9*E16/(2*$B$6*($B$9-$B$8))*1/2*C28</f>
        <v>5.2920975563782532E-8</v>
      </c>
      <c r="F24" s="1"/>
      <c r="G24">
        <v>22.39</v>
      </c>
      <c r="H24" s="1">
        <f>$B$12/(G24-G23)</f>
        <v>9.4339622641509229E-4</v>
      </c>
      <c r="I24" s="1">
        <f>(4*PI()/3)*B29^3*($B$9-$B$8)*($B$6/E18)*(1+ABS(H24)/B28)</f>
        <v>8.7818070308210962E-18</v>
      </c>
      <c r="K24">
        <v>25.47</v>
      </c>
      <c r="L24" s="1">
        <f t="shared" ref="L24:L26" si="1">$B$12/(K24-K23)</f>
        <v>8.9285714285714489E-4</v>
      </c>
      <c r="M24" s="1">
        <f>-(4*PI()/3)*B29^3*($B$9-$B$8)*($B$6/E18)*(1-ABS(L24)/B28)</f>
        <v>6.300603371115192E-18</v>
      </c>
    </row>
    <row r="25" spans="1:13" x14ac:dyDescent="0.45">
      <c r="A25">
        <v>4</v>
      </c>
      <c r="B25">
        <v>15.71</v>
      </c>
      <c r="C25" s="1">
        <f t="shared" si="0"/>
        <v>9.615384615384614E-5</v>
      </c>
      <c r="D25">
        <f>(($B$10/(2*$B$7))^2+9*E16*C25/(2*$B$6*($B$9-$B$8)))^(1/2)-$B$10/(2*$B$7)</f>
        <v>9.2973136680773605E-7</v>
      </c>
      <c r="E25" s="1">
        <f>(D25+$B$10/(2*$B$7))^(-1)*9*E16/(2*$B$6*($B$9-$B$8))*1/2*C28</f>
        <v>7.0837525406568919E-8</v>
      </c>
      <c r="F25" s="1"/>
      <c r="G25">
        <v>22.92</v>
      </c>
      <c r="H25" s="1">
        <f>$B$12/(G25-G24)</f>
        <v>9.4339622641509229E-4</v>
      </c>
      <c r="I25" s="1">
        <f>(4*PI()/3)*B29^3*($B$9-$B$8)*($B$6/E18)*(1+ABS(H25)/B28)</f>
        <v>8.7818070308210962E-18</v>
      </c>
      <c r="K25">
        <v>26.08</v>
      </c>
      <c r="L25" s="1">
        <f t="shared" si="1"/>
        <v>8.1967213114754174E-4</v>
      </c>
      <c r="M25" s="1">
        <f>-(4*PI()/3)*B29^3*($B$9-$B$8)*($B$6/E18)*(1-ABS(L25)/B28)</f>
        <v>5.6994845928758795E-18</v>
      </c>
    </row>
    <row r="26" spans="1:13" x14ac:dyDescent="0.45">
      <c r="A26">
        <v>5</v>
      </c>
      <c r="B26">
        <v>20.85</v>
      </c>
      <c r="C26" s="1">
        <f t="shared" si="0"/>
        <v>9.7276264591439682E-5</v>
      </c>
      <c r="D26">
        <f>(($B$10/(2*$B$7))^2+9*E16*C26/(2*$B$6*($B$9-$B$8)))^(1/2)-$B$10/(2*$B$7)</f>
        <v>9.3536776243447075E-7</v>
      </c>
      <c r="E26" s="1">
        <f>(D26+$B$10/(2*$B$7))^(-1)*9*E16/(2*$B$6*($B$9-$B$8))*1/2*C28</f>
        <v>7.0428368425269619E-8</v>
      </c>
      <c r="F26" s="1"/>
      <c r="G26">
        <v>23.74</v>
      </c>
      <c r="H26" s="1">
        <f>$B$12/(G26-G25)</f>
        <v>6.097560975609781E-4</v>
      </c>
      <c r="I26" s="1">
        <f>(4*PI()/3)*B29^3*($B$9-$B$8)*($B$6/E18)*(1+ABS(H26)/B28)</f>
        <v>6.0413914464907986E-18</v>
      </c>
      <c r="K26">
        <v>26.81</v>
      </c>
      <c r="L26" s="1">
        <f t="shared" si="1"/>
        <v>6.8493150684931464E-4</v>
      </c>
      <c r="M26" s="1">
        <f>-(4*PI()/3)*B29^3*($B$9-$B$8)*($B$6/E18)*(1-ABS(L26)/B28)</f>
        <v>4.5927672806106351E-18</v>
      </c>
    </row>
    <row r="27" spans="1:13" x14ac:dyDescent="0.45">
      <c r="B27" s="1" t="s">
        <v>28</v>
      </c>
      <c r="C27" s="1" t="s">
        <v>34</v>
      </c>
      <c r="D27" t="s">
        <v>30</v>
      </c>
      <c r="G27" s="1" t="s">
        <v>28</v>
      </c>
      <c r="H27" s="1" t="s">
        <v>29</v>
      </c>
      <c r="I27" t="s">
        <v>34</v>
      </c>
      <c r="K27" s="1" t="s">
        <v>28</v>
      </c>
      <c r="L27" s="1" t="s">
        <v>29</v>
      </c>
      <c r="M27" t="s">
        <v>34</v>
      </c>
    </row>
    <row r="28" spans="1:13" x14ac:dyDescent="0.45">
      <c r="A28" t="s">
        <v>27</v>
      </c>
      <c r="B28" s="1">
        <f>AVERAGE(C22:C26)</f>
        <v>1.2577125536710634E-4</v>
      </c>
      <c r="C28" s="1">
        <f>_xlfn.STDEV.S(C22:C26)/SQRT(COUNT(C22:C26))</f>
        <v>1.4065559286484984E-5</v>
      </c>
      <c r="F28" t="str">
        <f>J28</f>
        <v>Velocità</v>
      </c>
      <c r="G28" s="1">
        <f>AVERAGE(H22:H26)</f>
        <v>8.9569903503898692E-4</v>
      </c>
      <c r="H28" s="1">
        <f>_xlfn.STDEV.S(H22:H26)</f>
        <v>1.629421710060346E-4</v>
      </c>
      <c r="I28" s="2">
        <f>H28/SQRT(5)</f>
        <v>7.2869954154177729E-5</v>
      </c>
      <c r="J28" t="s">
        <v>27</v>
      </c>
      <c r="K28" s="1">
        <f>AVERAGE(L22:L26)</f>
        <v>8.2340750008614346E-4</v>
      </c>
      <c r="L28" s="1">
        <f>_xlfn.STDEV.S(L22:L26)</f>
        <v>9.4085460858199264E-5</v>
      </c>
      <c r="M28" s="2">
        <f>L28/SQRT(5)</f>
        <v>4.2076297234665851E-5</v>
      </c>
    </row>
    <row r="29" spans="1:13" x14ac:dyDescent="0.45">
      <c r="A29" t="s">
        <v>5</v>
      </c>
      <c r="B29">
        <f>AVERAGE(D22:D26)</f>
        <v>1.0621702118413898E-6</v>
      </c>
      <c r="C29">
        <f>_xlfn.STDEV.S(D22:D26)/SQRT(COUNT(D22:D26))</f>
        <v>6.1045541742925192E-8</v>
      </c>
      <c r="D29" s="1">
        <f>(B29+$B$10/(2*$B$7))^(-1)*9*E16/(2*$B$6*($B$9-$B$8))*1/2*C28</f>
        <v>6.2329135958906401E-8</v>
      </c>
      <c r="F29" t="str">
        <f>J29</f>
        <v>Carica</v>
      </c>
      <c r="G29">
        <f>AVERAGE(I22:I26)</f>
        <v>8.3900372307530188E-18</v>
      </c>
      <c r="H29">
        <f>_xlfn.STDEV.S(I22:I26)</f>
        <v>1.338355989440337E-18</v>
      </c>
      <c r="I29" s="2">
        <f>H29/SQRT(5)</f>
        <v>5.9853099409651687E-19</v>
      </c>
      <c r="J29" t="s">
        <v>33</v>
      </c>
      <c r="K29">
        <f>AVERAGE(M22:M26)</f>
        <v>5.7301657441142656E-18</v>
      </c>
      <c r="L29">
        <f>_xlfn.STDEV.S(M22:M26)</f>
        <v>7.7278852540980282E-19</v>
      </c>
      <c r="M29" s="2">
        <f>L29/SQRT(5)</f>
        <v>3.4560153500962849E-19</v>
      </c>
    </row>
    <row r="32" spans="1:13" x14ac:dyDescent="0.45">
      <c r="A32" t="s">
        <v>7</v>
      </c>
      <c r="D32">
        <f t="array" ref="D32:H32">TRANSPOSE(A35:A39)</f>
        <v>1</v>
      </c>
      <c r="E32">
        <v>2</v>
      </c>
      <c r="F32">
        <v>3</v>
      </c>
      <c r="G32">
        <v>4</v>
      </c>
      <c r="H32">
        <v>5</v>
      </c>
    </row>
    <row r="33" spans="1:13" x14ac:dyDescent="0.45">
      <c r="B33" t="s">
        <v>26</v>
      </c>
      <c r="D33">
        <f t="array" ref="D33:H34">TRANSPOSE(B35:C39)</f>
        <v>5.9768389937267398E-8</v>
      </c>
      <c r="E33">
        <v>6.1438953864745664E-8</v>
      </c>
      <c r="F33">
        <v>5.2920975563782532E-8</v>
      </c>
      <c r="G33">
        <v>7.0837525406568919E-8</v>
      </c>
      <c r="H33">
        <v>7.0428368425269619E-8</v>
      </c>
    </row>
    <row r="34" spans="1:13" x14ac:dyDescent="0.45">
      <c r="C34" t="s">
        <v>21</v>
      </c>
      <c r="D34">
        <v>1.109412003032771E-6</v>
      </c>
      <c r="E34">
        <v>1.0781461528368521E-6</v>
      </c>
      <c r="F34">
        <v>1.2581937740951186E-6</v>
      </c>
      <c r="G34">
        <v>9.2973136680773605E-7</v>
      </c>
      <c r="H34">
        <v>9.3536776243447075E-7</v>
      </c>
    </row>
    <row r="35" spans="1:13" x14ac:dyDescent="0.45">
      <c r="A35">
        <v>1</v>
      </c>
      <c r="B35" s="1">
        <f>E22</f>
        <v>5.9768389937267398E-8</v>
      </c>
      <c r="C35">
        <f>D22</f>
        <v>1.109412003032771E-6</v>
      </c>
      <c r="D35">
        <f t="shared" ref="D35:H39" si="2">($C35-D$34)/SQRT($B35^2+D$33^2)</f>
        <v>0</v>
      </c>
      <c r="E35">
        <f t="shared" si="2"/>
        <v>0.36476659620014767</v>
      </c>
      <c r="F35">
        <f t="shared" si="2"/>
        <v>-1.8637236225070544</v>
      </c>
      <c r="G35">
        <f t="shared" si="2"/>
        <v>1.9386492821810328</v>
      </c>
      <c r="H35">
        <f t="shared" si="2"/>
        <v>1.8841855030253825</v>
      </c>
    </row>
    <row r="36" spans="1:13" x14ac:dyDescent="0.45">
      <c r="A36">
        <v>2</v>
      </c>
      <c r="B36">
        <f>E23</f>
        <v>6.1438953864745664E-8</v>
      </c>
      <c r="C36">
        <f>D23</f>
        <v>1.0781461528368521E-6</v>
      </c>
      <c r="D36">
        <f t="shared" si="2"/>
        <v>-0.36476659620014767</v>
      </c>
      <c r="E36">
        <f t="shared" si="2"/>
        <v>0</v>
      </c>
      <c r="F36">
        <f t="shared" si="2"/>
        <v>-2.220379119680727</v>
      </c>
      <c r="G36">
        <f t="shared" si="2"/>
        <v>1.5827635531241919</v>
      </c>
      <c r="H36">
        <f t="shared" si="2"/>
        <v>1.5276839282169421</v>
      </c>
    </row>
    <row r="37" spans="1:13" x14ac:dyDescent="0.45">
      <c r="A37">
        <v>3</v>
      </c>
      <c r="B37">
        <f>E24</f>
        <v>5.2920975563782532E-8</v>
      </c>
      <c r="C37">
        <f>D24</f>
        <v>1.2581937740951186E-6</v>
      </c>
      <c r="D37">
        <f t="shared" si="2"/>
        <v>1.8637236225070544</v>
      </c>
      <c r="E37">
        <f t="shared" si="2"/>
        <v>2.220379119680727</v>
      </c>
      <c r="F37">
        <f t="shared" si="2"/>
        <v>0</v>
      </c>
      <c r="G37">
        <f t="shared" si="2"/>
        <v>3.7146816456025062</v>
      </c>
      <c r="H37">
        <f t="shared" si="2"/>
        <v>3.664508235422077</v>
      </c>
    </row>
    <row r="38" spans="1:13" x14ac:dyDescent="0.45">
      <c r="A38">
        <v>4</v>
      </c>
      <c r="B38">
        <f>E25</f>
        <v>7.0837525406568919E-8</v>
      </c>
      <c r="C38">
        <f>D25</f>
        <v>9.2973136680773605E-7</v>
      </c>
      <c r="D38">
        <f t="shared" si="2"/>
        <v>-1.9386492821810328</v>
      </c>
      <c r="E38">
        <f t="shared" si="2"/>
        <v>-1.5827635531241919</v>
      </c>
      <c r="F38">
        <f t="shared" si="2"/>
        <v>-3.7146816456025062</v>
      </c>
      <c r="G38">
        <f t="shared" si="2"/>
        <v>0</v>
      </c>
      <c r="H38">
        <f t="shared" si="2"/>
        <v>-5.642574784303004E-2</v>
      </c>
    </row>
    <row r="39" spans="1:13" x14ac:dyDescent="0.45">
      <c r="A39">
        <v>5</v>
      </c>
      <c r="B39">
        <f>E26</f>
        <v>7.0428368425269619E-8</v>
      </c>
      <c r="C39">
        <f>D26</f>
        <v>9.3536776243447075E-7</v>
      </c>
      <c r="D39">
        <f t="shared" si="2"/>
        <v>-1.8841855030253825</v>
      </c>
      <c r="E39">
        <f t="shared" si="2"/>
        <v>-1.5276839282169421</v>
      </c>
      <c r="F39">
        <f t="shared" si="2"/>
        <v>-3.664508235422077</v>
      </c>
      <c r="G39">
        <f t="shared" si="2"/>
        <v>5.642574784303004E-2</v>
      </c>
      <c r="H39">
        <f t="shared" si="2"/>
        <v>0</v>
      </c>
    </row>
    <row r="41" spans="1:13" x14ac:dyDescent="0.45">
      <c r="A41" t="s">
        <v>7</v>
      </c>
      <c r="D41">
        <f t="array" ref="D41:M43">TRANSPOSE(A44:C53)</f>
        <v>1</v>
      </c>
      <c r="E41">
        <v>2</v>
      </c>
      <c r="F41">
        <v>3</v>
      </c>
      <c r="G41">
        <v>4</v>
      </c>
      <c r="H41">
        <v>5</v>
      </c>
      <c r="I41">
        <v>6</v>
      </c>
      <c r="J41">
        <v>7</v>
      </c>
      <c r="K41">
        <v>8</v>
      </c>
      <c r="L41">
        <v>9</v>
      </c>
      <c r="M41">
        <v>10</v>
      </c>
    </row>
    <row r="42" spans="1:13" x14ac:dyDescent="0.45">
      <c r="B42" t="s">
        <v>26</v>
      </c>
      <c r="D42">
        <v>1.338355989440337E-18</v>
      </c>
      <c r="E42">
        <v>1.338355989440337E-18</v>
      </c>
      <c r="F42">
        <v>1.338355989440337E-18</v>
      </c>
      <c r="G42">
        <v>1.338355989440337E-18</v>
      </c>
      <c r="H42">
        <v>1.338355989440337E-18</v>
      </c>
      <c r="I42">
        <v>7.7278852540980282E-19</v>
      </c>
      <c r="J42">
        <v>7.7278852540980282E-19</v>
      </c>
      <c r="K42">
        <v>7.7278852540980282E-19</v>
      </c>
      <c r="L42">
        <v>7.7278852540980282E-19</v>
      </c>
      <c r="M42">
        <v>7.7278852540980282E-19</v>
      </c>
    </row>
    <row r="43" spans="1:13" x14ac:dyDescent="0.45">
      <c r="C43" t="s">
        <v>35</v>
      </c>
      <c r="D43">
        <v>8.9308216713483661E-18</v>
      </c>
      <c r="E43">
        <v>9.4143589742837367E-18</v>
      </c>
      <c r="F43">
        <v>8.7818070308210962E-18</v>
      </c>
      <c r="G43">
        <v>8.7818070308210962E-18</v>
      </c>
      <c r="H43">
        <v>6.0413914464907986E-18</v>
      </c>
      <c r="I43">
        <v>6.5722200042454882E-18</v>
      </c>
      <c r="J43">
        <v>5.4857534717241322E-18</v>
      </c>
      <c r="K43">
        <v>6.300603371115192E-18</v>
      </c>
      <c r="L43">
        <v>5.6994845928758795E-18</v>
      </c>
      <c r="M43">
        <v>4.5927672806106351E-18</v>
      </c>
    </row>
    <row r="44" spans="1:13" x14ac:dyDescent="0.45">
      <c r="A44">
        <v>1</v>
      </c>
      <c r="B44">
        <f>$H$29</f>
        <v>1.338355989440337E-18</v>
      </c>
      <c r="C44" s="1">
        <f>I22</f>
        <v>8.9308216713483661E-18</v>
      </c>
      <c r="D44">
        <f>($C44-D$43)/SQRT($B44^2+D$42^2)</f>
        <v>0</v>
      </c>
      <c r="E44">
        <f t="shared" ref="E44:M44" si="3">($C44-E$43)/SQRT($B44^2+E$42^2)</f>
        <v>-0.25547201832692712</v>
      </c>
      <c r="F44">
        <f t="shared" si="3"/>
        <v>7.87303704278043E-2</v>
      </c>
      <c r="G44">
        <f t="shared" si="3"/>
        <v>7.87303704278043E-2</v>
      </c>
      <c r="H44">
        <f t="shared" si="3"/>
        <v>1.5266010851242493</v>
      </c>
      <c r="I44">
        <f t="shared" si="3"/>
        <v>1.5261638898283054</v>
      </c>
      <c r="J44">
        <f t="shared" si="3"/>
        <v>2.2291761926550802</v>
      </c>
      <c r="K44">
        <f t="shared" si="3"/>
        <v>1.7019169655349715</v>
      </c>
      <c r="L44">
        <f t="shared" si="3"/>
        <v>2.0908786904596459</v>
      </c>
      <c r="M44">
        <f t="shared" si="3"/>
        <v>2.8069945237456144</v>
      </c>
    </row>
    <row r="45" spans="1:13" x14ac:dyDescent="0.45">
      <c r="A45">
        <v>2</v>
      </c>
      <c r="B45">
        <f t="shared" ref="B45:B48" si="4">$H$29</f>
        <v>1.338355989440337E-18</v>
      </c>
      <c r="C45" s="1">
        <f t="shared" ref="C45:C48" si="5">I23</f>
        <v>9.4143589742837367E-18</v>
      </c>
      <c r="D45">
        <f t="shared" ref="D45:M53" si="6">($C45-D$43)/SQRT($B45^2+D$42^2)</f>
        <v>0.25547201832692712</v>
      </c>
      <c r="E45">
        <f t="shared" si="6"/>
        <v>0</v>
      </c>
      <c r="F45">
        <f t="shared" si="6"/>
        <v>0.33420238875473141</v>
      </c>
      <c r="G45">
        <f t="shared" si="6"/>
        <v>0.33420238875473141</v>
      </c>
      <c r="H45">
        <f t="shared" si="6"/>
        <v>1.7820731034511765</v>
      </c>
      <c r="I45">
        <f t="shared" si="6"/>
        <v>1.8390429916358531</v>
      </c>
      <c r="J45">
        <f t="shared" si="6"/>
        <v>2.5420552944626276</v>
      </c>
      <c r="K45">
        <f t="shared" si="6"/>
        <v>2.0147960673425191</v>
      </c>
      <c r="L45">
        <f t="shared" si="6"/>
        <v>2.4037577922671933</v>
      </c>
      <c r="M45">
        <f t="shared" si="6"/>
        <v>3.1198736255531623</v>
      </c>
    </row>
    <row r="46" spans="1:13" x14ac:dyDescent="0.45">
      <c r="A46">
        <v>3</v>
      </c>
      <c r="B46">
        <f t="shared" si="4"/>
        <v>1.338355989440337E-18</v>
      </c>
      <c r="C46" s="1">
        <f t="shared" si="5"/>
        <v>8.7818070308210962E-18</v>
      </c>
      <c r="D46">
        <f t="shared" si="6"/>
        <v>-7.87303704278043E-2</v>
      </c>
      <c r="E46">
        <f t="shared" si="6"/>
        <v>-0.33420238875473141</v>
      </c>
      <c r="F46">
        <f t="shared" si="6"/>
        <v>0</v>
      </c>
      <c r="G46">
        <f t="shared" si="6"/>
        <v>0</v>
      </c>
      <c r="H46">
        <f t="shared" si="6"/>
        <v>1.4478707146964451</v>
      </c>
      <c r="I46">
        <f t="shared" si="6"/>
        <v>1.429742028264962</v>
      </c>
      <c r="J46">
        <f t="shared" si="6"/>
        <v>2.1327543310917365</v>
      </c>
      <c r="K46">
        <f t="shared" si="6"/>
        <v>1.6054951039716281</v>
      </c>
      <c r="L46">
        <f t="shared" si="6"/>
        <v>1.9944568288963023</v>
      </c>
      <c r="M46">
        <f t="shared" si="6"/>
        <v>2.7105726621822712</v>
      </c>
    </row>
    <row r="47" spans="1:13" x14ac:dyDescent="0.45">
      <c r="A47">
        <v>4</v>
      </c>
      <c r="B47">
        <f t="shared" si="4"/>
        <v>1.338355989440337E-18</v>
      </c>
      <c r="C47" s="1">
        <f t="shared" si="5"/>
        <v>8.7818070308210962E-18</v>
      </c>
      <c r="D47">
        <f t="shared" si="6"/>
        <v>-7.87303704278043E-2</v>
      </c>
      <c r="E47">
        <f t="shared" si="6"/>
        <v>-0.33420238875473141</v>
      </c>
      <c r="F47">
        <f t="shared" si="6"/>
        <v>0</v>
      </c>
      <c r="G47">
        <f t="shared" si="6"/>
        <v>0</v>
      </c>
      <c r="H47">
        <f t="shared" si="6"/>
        <v>1.4478707146964451</v>
      </c>
      <c r="I47">
        <f t="shared" si="6"/>
        <v>1.429742028264962</v>
      </c>
      <c r="J47">
        <f t="shared" si="6"/>
        <v>2.1327543310917365</v>
      </c>
      <c r="K47">
        <f t="shared" si="6"/>
        <v>1.6054951039716281</v>
      </c>
      <c r="L47">
        <f t="shared" si="6"/>
        <v>1.9944568288963023</v>
      </c>
      <c r="M47">
        <f t="shared" si="6"/>
        <v>2.7105726621822712</v>
      </c>
    </row>
    <row r="48" spans="1:13" x14ac:dyDescent="0.45">
      <c r="A48">
        <v>5</v>
      </c>
      <c r="B48">
        <f t="shared" si="4"/>
        <v>1.338355989440337E-18</v>
      </c>
      <c r="C48" s="1">
        <f t="shared" si="5"/>
        <v>6.0413914464907986E-18</v>
      </c>
      <c r="D48">
        <f t="shared" si="6"/>
        <v>-1.5266010851242493</v>
      </c>
      <c r="E48">
        <f t="shared" si="6"/>
        <v>-1.7820731034511765</v>
      </c>
      <c r="F48">
        <f t="shared" si="6"/>
        <v>-1.4478707146964451</v>
      </c>
      <c r="G48">
        <f t="shared" si="6"/>
        <v>-1.4478707146964451</v>
      </c>
      <c r="H48">
        <f t="shared" si="6"/>
        <v>0</v>
      </c>
      <c r="I48">
        <f t="shared" si="6"/>
        <v>-0.34347952341183091</v>
      </c>
      <c r="J48">
        <f t="shared" si="6"/>
        <v>0.35953277941494372</v>
      </c>
      <c r="K48">
        <f t="shared" si="6"/>
        <v>-0.16772644770516493</v>
      </c>
      <c r="L48">
        <f t="shared" si="6"/>
        <v>0.22123527721950934</v>
      </c>
      <c r="M48">
        <f t="shared" si="6"/>
        <v>0.93735111050547815</v>
      </c>
    </row>
    <row r="49" spans="1:13" x14ac:dyDescent="0.45">
      <c r="A49">
        <v>6</v>
      </c>
      <c r="B49">
        <f>$L$29</f>
        <v>7.7278852540980282E-19</v>
      </c>
      <c r="C49" s="1">
        <f>M22</f>
        <v>6.5722200042454882E-18</v>
      </c>
      <c r="D49">
        <f t="shared" si="6"/>
        <v>-1.5261638898283054</v>
      </c>
      <c r="E49">
        <f t="shared" si="6"/>
        <v>-1.8390429916358531</v>
      </c>
      <c r="F49">
        <f t="shared" si="6"/>
        <v>-1.429742028264962</v>
      </c>
      <c r="G49">
        <f t="shared" si="6"/>
        <v>-1.429742028264962</v>
      </c>
      <c r="H49">
        <f t="shared" si="6"/>
        <v>0.34347952341183091</v>
      </c>
      <c r="I49">
        <f t="shared" si="6"/>
        <v>0</v>
      </c>
      <c r="J49">
        <f t="shared" si="6"/>
        <v>0.99412430104431293</v>
      </c>
      <c r="K49">
        <f t="shared" si="6"/>
        <v>0.24853107526103912</v>
      </c>
      <c r="L49">
        <f t="shared" si="6"/>
        <v>0.79855886477329596</v>
      </c>
      <c r="M49">
        <f t="shared" si="6"/>
        <v>1.8112127676561263</v>
      </c>
    </row>
    <row r="50" spans="1:13" x14ac:dyDescent="0.45">
      <c r="A50">
        <v>7</v>
      </c>
      <c r="B50">
        <f t="shared" ref="B50:B53" si="7">$L$29</f>
        <v>7.7278852540980282E-19</v>
      </c>
      <c r="C50" s="1">
        <f t="shared" ref="C50:C53" si="8">M23</f>
        <v>5.4857534717241322E-18</v>
      </c>
      <c r="D50">
        <f t="shared" si="6"/>
        <v>-2.2291761926550802</v>
      </c>
      <c r="E50">
        <f t="shared" si="6"/>
        <v>-2.5420552944626276</v>
      </c>
      <c r="F50">
        <f t="shared" si="6"/>
        <v>-2.1327543310917365</v>
      </c>
      <c r="G50">
        <f t="shared" si="6"/>
        <v>-2.1327543310917365</v>
      </c>
      <c r="H50">
        <f t="shared" si="6"/>
        <v>-0.35953277941494372</v>
      </c>
      <c r="I50">
        <f t="shared" si="6"/>
        <v>-0.99412430104431293</v>
      </c>
      <c r="J50">
        <f t="shared" si="6"/>
        <v>0</v>
      </c>
      <c r="K50">
        <f t="shared" si="6"/>
        <v>-0.74559322578327381</v>
      </c>
      <c r="L50">
        <f t="shared" si="6"/>
        <v>-0.19556543627101705</v>
      </c>
      <c r="M50">
        <f t="shared" si="6"/>
        <v>0.81708846661181322</v>
      </c>
    </row>
    <row r="51" spans="1:13" x14ac:dyDescent="0.45">
      <c r="A51">
        <v>8</v>
      </c>
      <c r="B51">
        <f t="shared" si="7"/>
        <v>7.7278852540980282E-19</v>
      </c>
      <c r="C51" s="1">
        <f t="shared" si="8"/>
        <v>6.300603371115192E-18</v>
      </c>
      <c r="D51">
        <f t="shared" si="6"/>
        <v>-1.7019169655349715</v>
      </c>
      <c r="E51">
        <f t="shared" si="6"/>
        <v>-2.0147960673425191</v>
      </c>
      <c r="F51">
        <f t="shared" si="6"/>
        <v>-1.6054951039716281</v>
      </c>
      <c r="G51">
        <f t="shared" si="6"/>
        <v>-1.6054951039716281</v>
      </c>
      <c r="H51">
        <f t="shared" si="6"/>
        <v>0.16772644770516493</v>
      </c>
      <c r="I51">
        <f t="shared" si="6"/>
        <v>-0.24853107526103912</v>
      </c>
      <c r="J51">
        <f t="shared" si="6"/>
        <v>0.74559322578327381</v>
      </c>
      <c r="K51">
        <f t="shared" si="6"/>
        <v>0</v>
      </c>
      <c r="L51">
        <f t="shared" si="6"/>
        <v>0.55002778951225684</v>
      </c>
      <c r="M51">
        <f t="shared" si="6"/>
        <v>1.562681692395087</v>
      </c>
    </row>
    <row r="52" spans="1:13" x14ac:dyDescent="0.45">
      <c r="A52">
        <v>9</v>
      </c>
      <c r="B52">
        <f t="shared" si="7"/>
        <v>7.7278852540980282E-19</v>
      </c>
      <c r="C52" s="1">
        <f t="shared" si="8"/>
        <v>5.6994845928758795E-18</v>
      </c>
      <c r="D52">
        <f t="shared" si="6"/>
        <v>-2.0908786904596459</v>
      </c>
      <c r="E52">
        <f t="shared" si="6"/>
        <v>-2.4037577922671933</v>
      </c>
      <c r="F52">
        <f t="shared" si="6"/>
        <v>-1.9944568288963023</v>
      </c>
      <c r="G52">
        <f t="shared" si="6"/>
        <v>-1.9944568288963023</v>
      </c>
      <c r="H52">
        <f t="shared" si="6"/>
        <v>-0.22123527721950934</v>
      </c>
      <c r="I52">
        <f t="shared" si="6"/>
        <v>-0.79855886477329596</v>
      </c>
      <c r="J52">
        <f t="shared" si="6"/>
        <v>0.19556543627101705</v>
      </c>
      <c r="K52">
        <f t="shared" si="6"/>
        <v>-0.55002778951225684</v>
      </c>
      <c r="L52">
        <f t="shared" si="6"/>
        <v>0</v>
      </c>
      <c r="M52">
        <f t="shared" si="6"/>
        <v>1.0126539028828303</v>
      </c>
    </row>
    <row r="53" spans="1:13" x14ac:dyDescent="0.45">
      <c r="A53">
        <v>10</v>
      </c>
      <c r="B53">
        <f t="shared" si="7"/>
        <v>7.7278852540980282E-19</v>
      </c>
      <c r="C53" s="1">
        <f t="shared" si="8"/>
        <v>4.5927672806106351E-18</v>
      </c>
      <c r="D53">
        <f t="shared" si="6"/>
        <v>-2.8069945237456144</v>
      </c>
      <c r="E53">
        <f t="shared" si="6"/>
        <v>-3.1198736255531623</v>
      </c>
      <c r="F53">
        <f t="shared" si="6"/>
        <v>-2.7105726621822712</v>
      </c>
      <c r="G53">
        <f t="shared" si="6"/>
        <v>-2.7105726621822712</v>
      </c>
      <c r="H53">
        <f t="shared" si="6"/>
        <v>-0.93735111050547815</v>
      </c>
      <c r="I53">
        <f t="shared" si="6"/>
        <v>-1.8112127676561263</v>
      </c>
      <c r="J53">
        <f t="shared" si="6"/>
        <v>-0.81708846661181322</v>
      </c>
      <c r="K53">
        <f t="shared" si="6"/>
        <v>-1.562681692395087</v>
      </c>
      <c r="L53">
        <f t="shared" si="6"/>
        <v>-1.0126539028828303</v>
      </c>
      <c r="M53">
        <f t="shared" si="6"/>
        <v>0</v>
      </c>
    </row>
  </sheetData>
  <mergeCells count="2">
    <mergeCell ref="A1:C2"/>
    <mergeCell ref="A14:C15"/>
  </mergeCells>
  <conditionalFormatting sqref="D44:M53">
    <cfRule type="cellIs" dxfId="20" priority="1" operator="greaterThan">
      <formula>1.96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topLeftCell="F7" workbookViewId="0">
      <selection activeCell="M22" sqref="M22:M26"/>
    </sheetView>
  </sheetViews>
  <sheetFormatPr defaultRowHeight="14.25" x14ac:dyDescent="0.45"/>
  <cols>
    <col min="1" max="1" width="11.3984375" customWidth="1"/>
    <col min="2" max="2" width="10.1328125" customWidth="1"/>
    <col min="3" max="4" width="13.265625" customWidth="1"/>
    <col min="5" max="7" width="13.1328125" customWidth="1"/>
    <col min="8" max="8" width="11.59765625" customWidth="1"/>
    <col min="9" max="9" width="9.33203125" customWidth="1"/>
  </cols>
  <sheetData>
    <row r="1" spans="1:5" x14ac:dyDescent="0.45">
      <c r="A1" s="7" t="str">
        <f>Dati!A1</f>
        <v>Costanti varie</v>
      </c>
      <c r="B1" s="7"/>
      <c r="C1" s="7"/>
    </row>
    <row r="2" spans="1:5" x14ac:dyDescent="0.45">
      <c r="A2" s="7"/>
      <c r="B2" s="7"/>
      <c r="C2" s="7"/>
    </row>
    <row r="4" spans="1:5" x14ac:dyDescent="0.45">
      <c r="B4" t="s">
        <v>12</v>
      </c>
      <c r="C4" t="s">
        <v>9</v>
      </c>
    </row>
    <row r="5" spans="1:5" x14ac:dyDescent="0.45">
      <c r="A5" t="str">
        <f>Dati!A5</f>
        <v>d</v>
      </c>
      <c r="B5" s="1">
        <f>Dati!B5</f>
        <v>7.4300000000000008E-3</v>
      </c>
      <c r="C5">
        <f>Dati!C5</f>
        <v>1.0000000000000001E-5</v>
      </c>
    </row>
    <row r="6" spans="1:5" x14ac:dyDescent="0.45">
      <c r="A6" t="str">
        <f>Dati!A6</f>
        <v>g</v>
      </c>
      <c r="B6">
        <f>Dati!B6</f>
        <v>9.8059999999999992</v>
      </c>
      <c r="C6">
        <f>Dati!C6</f>
        <v>0</v>
      </c>
    </row>
    <row r="7" spans="1:5" x14ac:dyDescent="0.45">
      <c r="A7" t="str">
        <f>Dati!A7</f>
        <v>pressione</v>
      </c>
      <c r="B7">
        <f>Dati!B7</f>
        <v>101325</v>
      </c>
      <c r="C7">
        <f>Dati!C7</f>
        <v>0</v>
      </c>
    </row>
    <row r="8" spans="1:5" x14ac:dyDescent="0.45">
      <c r="A8" t="str">
        <f>Dati!A8</f>
        <v>densità aria</v>
      </c>
      <c r="B8">
        <v>0</v>
      </c>
      <c r="C8">
        <f>Dati!C8</f>
        <v>0</v>
      </c>
    </row>
    <row r="9" spans="1:5" x14ac:dyDescent="0.45">
      <c r="A9" t="str">
        <f>Dati!A9</f>
        <v>densità olio</v>
      </c>
      <c r="B9">
        <v>858.7</v>
      </c>
      <c r="C9">
        <f>Dati!C9</f>
        <v>0</v>
      </c>
    </row>
    <row r="10" spans="1:5" x14ac:dyDescent="0.45">
      <c r="A10" t="str">
        <f>Dati!A10</f>
        <v>cst corr vis</v>
      </c>
      <c r="B10">
        <f>Dati!B10</f>
        <v>8.2000000000000007E-3</v>
      </c>
      <c r="C10">
        <f>Dati!C10</f>
        <v>0</v>
      </c>
    </row>
    <row r="11" spans="1:5" x14ac:dyDescent="0.45">
      <c r="A11" t="str">
        <f>Dati!A11</f>
        <v>e</v>
      </c>
      <c r="B11">
        <f>Dati!B11</f>
        <v>1.6021766200000001E-19</v>
      </c>
      <c r="C11">
        <f>Dati!C11</f>
        <v>0</v>
      </c>
    </row>
    <row r="12" spans="1:5" x14ac:dyDescent="0.45">
      <c r="A12" t="str">
        <f>Dati!A12</f>
        <v>deltax</v>
      </c>
      <c r="B12">
        <f>Dati!B12</f>
        <v>5.0000000000000001E-4</v>
      </c>
      <c r="C12">
        <f>Dati!C12</f>
        <v>0</v>
      </c>
    </row>
    <row r="14" spans="1:5" x14ac:dyDescent="0.45">
      <c r="A14" s="7" t="s">
        <v>16</v>
      </c>
      <c r="B14" s="7"/>
      <c r="C14" s="7"/>
      <c r="D14" s="5"/>
    </row>
    <row r="15" spans="1:5" x14ac:dyDescent="0.45">
      <c r="A15" s="7"/>
      <c r="B15" s="7"/>
      <c r="C15" s="7"/>
      <c r="D15" s="5"/>
    </row>
    <row r="16" spans="1:5" x14ac:dyDescent="0.45">
      <c r="A16" t="s">
        <v>19</v>
      </c>
      <c r="B16">
        <v>304</v>
      </c>
      <c r="C16">
        <f>B16/100</f>
        <v>3.04</v>
      </c>
      <c r="D16" t="s">
        <v>0</v>
      </c>
      <c r="E16">
        <f>(1.8+(B18-15)*0.004765)*0.00001</f>
        <v>1.8285900000000001E-5</v>
      </c>
    </row>
    <row r="17" spans="1:13" x14ac:dyDescent="0.45">
      <c r="A17" t="s">
        <v>23</v>
      </c>
      <c r="B17">
        <v>2.2999999999999998</v>
      </c>
      <c r="D17" t="s">
        <v>1</v>
      </c>
      <c r="E17" s="2">
        <f>E16/(1+$B$10/($B$7*B29))</f>
        <v>1.6713448789128826E-5</v>
      </c>
    </row>
    <row r="18" spans="1:13" x14ac:dyDescent="0.45">
      <c r="A18" t="s">
        <v>24</v>
      </c>
      <c r="B18">
        <v>21</v>
      </c>
      <c r="D18" t="s">
        <v>32</v>
      </c>
      <c r="E18" s="1">
        <f>B16/B5</f>
        <v>40915.208613728122</v>
      </c>
    </row>
    <row r="20" spans="1:13" x14ac:dyDescent="0.45">
      <c r="A20" t="s">
        <v>7</v>
      </c>
      <c r="B20">
        <v>1</v>
      </c>
    </row>
    <row r="21" spans="1:13" x14ac:dyDescent="0.45">
      <c r="B21" t="s">
        <v>17</v>
      </c>
      <c r="C21" t="s">
        <v>20</v>
      </c>
      <c r="D21" t="s">
        <v>21</v>
      </c>
      <c r="E21" t="s">
        <v>9</v>
      </c>
      <c r="G21" t="s">
        <v>18</v>
      </c>
      <c r="H21" t="s">
        <v>20</v>
      </c>
      <c r="I21" t="s">
        <v>22</v>
      </c>
      <c r="K21" t="s">
        <v>38</v>
      </c>
      <c r="L21" t="s">
        <v>20</v>
      </c>
      <c r="M21" t="s">
        <v>22</v>
      </c>
    </row>
    <row r="22" spans="1:13" x14ac:dyDescent="0.45">
      <c r="A22">
        <v>1</v>
      </c>
      <c r="B22">
        <v>6.61</v>
      </c>
      <c r="C22" s="1">
        <f>B12/B22</f>
        <v>7.5642965204236E-5</v>
      </c>
      <c r="D22">
        <f>(($B$10/(2*$B$7))^2+9*E16*C22/(2*$B$6*($B$9-$B$8)))^(1/2)-$B$10/(2*$B$7)</f>
        <v>8.2025728507708631E-7</v>
      </c>
      <c r="E22" s="1">
        <f>(D22+$B$10/(2*$B$7))^(-1)*9*E16/(2*$B$6*($B$9-$B$8))*1/2*C28</f>
        <v>4.9675898536188526E-8</v>
      </c>
      <c r="F22" s="1"/>
      <c r="G22">
        <v>33.299999999999997</v>
      </c>
      <c r="H22" s="1">
        <f>$B$12/(G22-B26)</f>
        <v>2.3584905660377388E-4</v>
      </c>
      <c r="I22" s="1">
        <f>(4*PI()/3)*B29^3*($B$9-$B$8)*($B$6/E18)*(1+ABS(H22)/B28)</f>
        <v>2.0937970482969781E-18</v>
      </c>
      <c r="K22">
        <v>40.67</v>
      </c>
      <c r="L22" s="1">
        <f>B12/(K22-G26)</f>
        <v>6.4102564102564016E-4</v>
      </c>
      <c r="M22" s="1">
        <f>-(4*PI()/3)*B29^3*($B$9-$B$8)*($B$6/$E$18)*(1-ABS(L22)/B28)</f>
        <v>3.6509794300925895E-18</v>
      </c>
    </row>
    <row r="23" spans="1:13" x14ac:dyDescent="0.45">
      <c r="A23">
        <v>2</v>
      </c>
      <c r="B23">
        <v>11.51</v>
      </c>
      <c r="C23" s="1">
        <f>$B$12/(B23-B22)</f>
        <v>1.0204081632653063E-4</v>
      </c>
      <c r="D23">
        <f>(($B$10/(2*$B$7))^2+9*E16*C23/(2*$B$6*($B$9-$B$8)))^(1/2)-$B$10/(2*$B$7)</f>
        <v>9.5893988544328431E-7</v>
      </c>
      <c r="E23" s="1">
        <f>(D23+$B$10/(2*$B$7))^(-1)*9*E16/(2*$B$6*($B$9-$B$8))*1/2*C28</f>
        <v>4.2782605552504824E-8</v>
      </c>
      <c r="F23" s="1"/>
      <c r="G23">
        <v>34.369999999999997</v>
      </c>
      <c r="H23" s="1">
        <f>$B$12/(G23-G22)</f>
        <v>4.6728971962616814E-4</v>
      </c>
      <c r="I23" s="1">
        <f>(4*PI()/3)*B29^3*($B$9-$B$8)*($B$6/E18)*(1+ABS(H23)/B28)</f>
        <v>3.6100625770759178E-18</v>
      </c>
      <c r="K23">
        <v>41.44</v>
      </c>
      <c r="L23" s="1">
        <f>$B$12/(K23-K22)</f>
        <v>6.4935064935065271E-4</v>
      </c>
      <c r="M23" s="1">
        <f>-(4*PI()/3)*B29^3*($B$9-$B$8)*($B$6/$E$18)*(1-ABS(L23)/B28)</f>
        <v>3.7055200755659078E-18</v>
      </c>
    </row>
    <row r="24" spans="1:13" x14ac:dyDescent="0.45">
      <c r="A24">
        <v>3</v>
      </c>
      <c r="B24">
        <v>16.2</v>
      </c>
      <c r="C24" s="1">
        <f t="shared" ref="C24:C26" si="0">$B$12/(B24-B23)</f>
        <v>1.0660980810234542E-4</v>
      </c>
      <c r="D24">
        <f>(($B$10/(2*$B$7))^2+9*E16*C24/(2*$B$6*($B$9-$B$8)))^(1/2)-$B$10/(2*$B$7)</f>
        <v>9.8103370364425726E-7</v>
      </c>
      <c r="E24" s="1">
        <f>(D24+$B$10/(2*$B$7))^(-1)*9*E16/(2*$B$6*($B$9-$B$8))*1/2*C28</f>
        <v>4.1857266962875047E-8</v>
      </c>
      <c r="F24" s="1"/>
      <c r="G24">
        <v>36.19</v>
      </c>
      <c r="H24" s="1">
        <f>$B$12/(G24-G23)</f>
        <v>2.7472527472527467E-4</v>
      </c>
      <c r="I24" s="1">
        <f>(4*PI()/3)*B29^3*($B$9-$B$8)*($B$6/E18)*(1+ABS(H24)/B28)</f>
        <v>2.3484915719694199E-18</v>
      </c>
      <c r="K24">
        <v>42.71</v>
      </c>
      <c r="L24" s="1">
        <f t="shared" ref="L24:L26" si="1">$B$12/(K24-K23)</f>
        <v>3.9370078740157382E-4</v>
      </c>
      <c r="M24" s="1">
        <f>-(4*PI()/3)*B29^3*($B$9-$B$8)*($B$6/E18)*(1-ABS(L24)/B28)</f>
        <v>2.0306498602443436E-18</v>
      </c>
    </row>
    <row r="25" spans="1:13" x14ac:dyDescent="0.45">
      <c r="A25">
        <v>4</v>
      </c>
      <c r="B25">
        <v>24.31</v>
      </c>
      <c r="C25" s="1">
        <f t="shared" si="0"/>
        <v>6.1652281134401985E-5</v>
      </c>
      <c r="D25">
        <f>(($B$10/(2*$B$7))^2+9*E16*C25/(2*$B$6*($B$9-$B$8)))^(1/2)-$B$10/(2*$B$7)</f>
        <v>7.367877931225165E-7</v>
      </c>
      <c r="E25" s="1">
        <f>(D25+$B$10/(2*$B$7))^(-1)*9*E16/(2*$B$6*($B$9-$B$8))*1/2*C28</f>
        <v>5.5010621246520294E-8</v>
      </c>
      <c r="F25" s="1"/>
      <c r="G25">
        <v>38.049999999999997</v>
      </c>
      <c r="H25" s="1">
        <f>$B$12/(G25-G24)</f>
        <v>2.6881720430107538E-4</v>
      </c>
      <c r="I25" s="1">
        <f>(4*PI()/3)*B29^3*($B$9-$B$8)*($B$6/E18)*(1+ABS(H25)/B28)</f>
        <v>2.3097853074399886E-18</v>
      </c>
      <c r="K25">
        <v>43.68</v>
      </c>
      <c r="L25" s="1">
        <f t="shared" si="1"/>
        <v>5.1546391752577386E-4</v>
      </c>
      <c r="M25" s="1">
        <f>-(4*PI()/3)*B29^3*($B$9-$B$8)*($B$6/E18)*(1-ABS(L25)/B28)</f>
        <v>2.828371550428426E-18</v>
      </c>
    </row>
    <row r="26" spans="1:13" x14ac:dyDescent="0.45">
      <c r="A26">
        <v>5</v>
      </c>
      <c r="B26">
        <v>31.18</v>
      </c>
      <c r="C26" s="1">
        <f t="shared" si="0"/>
        <v>7.2780203784570589E-5</v>
      </c>
      <c r="D26">
        <f>(($B$10/(2*$B$7))^2+9*E16*C26/(2*$B$6*($B$9-$B$8)))^(1/2)-$B$10/(2*$B$7)</f>
        <v>8.0384959421325552E-7</v>
      </c>
      <c r="E26" s="1">
        <f>(D26+$B$10/(2*$B$7))^(-1)*9*E16/(2*$B$6*($B$9-$B$8))*1/2*C28</f>
        <v>5.0641258958140892E-8</v>
      </c>
      <c r="F26" s="1"/>
      <c r="G26">
        <v>39.89</v>
      </c>
      <c r="H26" s="1">
        <f>$B$12/(G26-G25)</f>
        <v>2.7173913043478212E-4</v>
      </c>
      <c r="I26" s="1">
        <f>(4*PI()/3)*B29^3*($B$9-$B$8)*($B$6/E18)*(1+ABS(H26)/B28)</f>
        <v>2.3289280795713886E-18</v>
      </c>
      <c r="K26">
        <v>44.83</v>
      </c>
      <c r="L26" s="1">
        <f t="shared" si="1"/>
        <v>4.3478260869565273E-4</v>
      </c>
      <c r="M26" s="1">
        <f>-(4*PI()/3)*B29^3*($B$9-$B$8)*($B$6/E18)*(1-ABS(L26)/B28)</f>
        <v>2.2997942218021099E-18</v>
      </c>
    </row>
    <row r="27" spans="1:13" x14ac:dyDescent="0.45">
      <c r="B27" s="1" t="s">
        <v>28</v>
      </c>
      <c r="C27" s="1" t="s">
        <v>34</v>
      </c>
      <c r="D27" t="s">
        <v>30</v>
      </c>
      <c r="G27" s="1" t="s">
        <v>28</v>
      </c>
      <c r="H27" s="1" t="s">
        <v>29</v>
      </c>
      <c r="I27" t="s">
        <v>34</v>
      </c>
      <c r="K27" s="1" t="s">
        <v>28</v>
      </c>
      <c r="L27" s="1" t="s">
        <v>29</v>
      </c>
      <c r="M27" t="s">
        <v>34</v>
      </c>
    </row>
    <row r="28" spans="1:13" x14ac:dyDescent="0.45">
      <c r="A28" t="s">
        <v>27</v>
      </c>
      <c r="B28" s="1">
        <f>AVERAGE(C22:C26)</f>
        <v>8.3745214910416928E-5</v>
      </c>
      <c r="C28" s="1">
        <f>_xlfn.STDEV.S(C22:C26)/SQRT(COUNT(C22:C26))</f>
        <v>8.750697958255413E-6</v>
      </c>
      <c r="F28" t="str">
        <f>J28</f>
        <v>Velocità</v>
      </c>
      <c r="G28" s="1">
        <f>AVERAGE(H22:H26)</f>
        <v>3.0368407713821484E-4</v>
      </c>
      <c r="H28" s="1">
        <f>_xlfn.STDEV.S(H22:H26)</f>
        <v>9.2794378794356578E-5</v>
      </c>
      <c r="I28" s="2">
        <f>H28/SQRT(5)</f>
        <v>4.1498907782809258E-5</v>
      </c>
      <c r="J28" t="s">
        <v>27</v>
      </c>
      <c r="K28" s="1">
        <f>AVERAGE(L22:L26)</f>
        <v>5.2686472079985865E-4</v>
      </c>
      <c r="L28" s="1">
        <f>_xlfn.STDEV.S(L22:L26)</f>
        <v>1.165946452916216E-4</v>
      </c>
      <c r="M28" s="2">
        <f>L28/SQRT(5)</f>
        <v>5.2142710536908333E-5</v>
      </c>
    </row>
    <row r="29" spans="1:13" x14ac:dyDescent="0.45">
      <c r="A29" t="s">
        <v>5</v>
      </c>
      <c r="B29">
        <f>AVERAGE(D22:D26)</f>
        <v>8.6017365230007992E-7</v>
      </c>
      <c r="C29">
        <f>_xlfn.STDEV.S(D22:D26)/SQRT(COUNT(D22:D26))</f>
        <v>4.7091244917101815E-8</v>
      </c>
      <c r="D29" s="1">
        <f>(B29+$B$10/(2*$B$7))^(-1)*9*E16/(2*$B$6*($B$9-$B$8))*1/2*C28</f>
        <v>4.7474256483337654E-8</v>
      </c>
      <c r="F29" t="str">
        <f>J29</f>
        <v>Carica</v>
      </c>
      <c r="G29">
        <f>AVERAGE(I22:I26)</f>
        <v>2.5382129168707387E-18</v>
      </c>
      <c r="H29">
        <f>_xlfn.STDEV.S(I22:I26)</f>
        <v>6.0793516572636176E-19</v>
      </c>
      <c r="I29" s="2">
        <f>H29/SQRT(5)</f>
        <v>2.7187687129534905E-19</v>
      </c>
      <c r="J29" t="s">
        <v>33</v>
      </c>
      <c r="K29">
        <f>AVERAGE(M22:M26)</f>
        <v>2.9030630276266761E-18</v>
      </c>
      <c r="L29">
        <f>_xlfn.STDEV.S(M22:M26)</f>
        <v>7.63860763217687E-19</v>
      </c>
      <c r="M29" s="2">
        <f>L29/SQRT(5)</f>
        <v>3.4160891837992381E-19</v>
      </c>
    </row>
    <row r="32" spans="1:13" x14ac:dyDescent="0.45">
      <c r="A32" t="s">
        <v>7</v>
      </c>
      <c r="D32">
        <f t="array" ref="D32:H32">TRANSPOSE(A35:A39)</f>
        <v>1</v>
      </c>
      <c r="E32">
        <v>2</v>
      </c>
      <c r="F32">
        <v>3</v>
      </c>
      <c r="G32">
        <v>4</v>
      </c>
      <c r="H32">
        <v>5</v>
      </c>
    </row>
    <row r="33" spans="1:13" x14ac:dyDescent="0.45">
      <c r="B33" t="s">
        <v>26</v>
      </c>
      <c r="D33">
        <f t="array" ref="D33:H34">TRANSPOSE(B35:C39)</f>
        <v>4.9675898536188526E-8</v>
      </c>
      <c r="E33">
        <v>4.2782605552504824E-8</v>
      </c>
      <c r="F33">
        <v>4.1857266962875047E-8</v>
      </c>
      <c r="G33">
        <v>5.5010621246520294E-8</v>
      </c>
      <c r="H33">
        <v>5.0641258958140892E-8</v>
      </c>
    </row>
    <row r="34" spans="1:13" x14ac:dyDescent="0.45">
      <c r="C34" t="s">
        <v>21</v>
      </c>
      <c r="D34">
        <v>8.2025728507708631E-7</v>
      </c>
      <c r="E34">
        <v>9.5893988544328431E-7</v>
      </c>
      <c r="F34">
        <v>9.8103370364425726E-7</v>
      </c>
      <c r="G34">
        <v>7.367877931225165E-7</v>
      </c>
      <c r="H34">
        <v>8.0384959421325552E-7</v>
      </c>
    </row>
    <row r="35" spans="1:13" x14ac:dyDescent="0.45">
      <c r="A35">
        <v>1</v>
      </c>
      <c r="B35" s="1">
        <f>E22</f>
        <v>4.9675898536188526E-8</v>
      </c>
      <c r="C35">
        <f>D22</f>
        <v>8.2025728507708631E-7</v>
      </c>
      <c r="D35">
        <f t="shared" ref="D35:H39" si="2">($C35-D$34)/SQRT($B35^2+D$33^2)</f>
        <v>0</v>
      </c>
      <c r="E35">
        <f t="shared" si="2"/>
        <v>-2.1153704576619972</v>
      </c>
      <c r="F35">
        <f t="shared" si="2"/>
        <v>-2.4750287043290555</v>
      </c>
      <c r="G35">
        <f t="shared" si="2"/>
        <v>1.1261308185225818</v>
      </c>
      <c r="H35">
        <f t="shared" si="2"/>
        <v>0.23129547540381876</v>
      </c>
    </row>
    <row r="36" spans="1:13" x14ac:dyDescent="0.45">
      <c r="A36">
        <v>2</v>
      </c>
      <c r="B36">
        <f>E23</f>
        <v>4.2782605552504824E-8</v>
      </c>
      <c r="C36">
        <f>D23</f>
        <v>9.5893988544328431E-7</v>
      </c>
      <c r="D36">
        <f t="shared" si="2"/>
        <v>2.1153704576619972</v>
      </c>
      <c r="E36">
        <f t="shared" si="2"/>
        <v>0</v>
      </c>
      <c r="F36">
        <f t="shared" si="2"/>
        <v>-0.36913465619989483</v>
      </c>
      <c r="G36">
        <f t="shared" si="2"/>
        <v>3.18777622061243</v>
      </c>
      <c r="H36">
        <f t="shared" si="2"/>
        <v>2.3394333862354619</v>
      </c>
    </row>
    <row r="37" spans="1:13" x14ac:dyDescent="0.45">
      <c r="A37">
        <v>3</v>
      </c>
      <c r="B37">
        <f>E24</f>
        <v>4.1857266962875047E-8</v>
      </c>
      <c r="C37">
        <f>D24</f>
        <v>9.8103370364425726E-7</v>
      </c>
      <c r="D37">
        <f t="shared" si="2"/>
        <v>2.4750287043290555</v>
      </c>
      <c r="E37">
        <f t="shared" si="2"/>
        <v>0.36913465619989483</v>
      </c>
      <c r="F37">
        <f t="shared" si="2"/>
        <v>0</v>
      </c>
      <c r="G37">
        <f t="shared" si="2"/>
        <v>3.5334192696621516</v>
      </c>
      <c r="H37">
        <f t="shared" si="2"/>
        <v>2.6968418644269123</v>
      </c>
    </row>
    <row r="38" spans="1:13" x14ac:dyDescent="0.45">
      <c r="A38">
        <v>4</v>
      </c>
      <c r="B38">
        <f>E25</f>
        <v>5.5010621246520294E-8</v>
      </c>
      <c r="C38">
        <f>D25</f>
        <v>7.367877931225165E-7</v>
      </c>
      <c r="D38">
        <f t="shared" si="2"/>
        <v>-1.1261308185225818</v>
      </c>
      <c r="E38">
        <f t="shared" si="2"/>
        <v>-3.18777622061243</v>
      </c>
      <c r="F38">
        <f t="shared" si="2"/>
        <v>-3.5334192696621516</v>
      </c>
      <c r="G38">
        <f t="shared" si="2"/>
        <v>0</v>
      </c>
      <c r="H38">
        <f t="shared" si="2"/>
        <v>-0.89689561984472876</v>
      </c>
    </row>
    <row r="39" spans="1:13" x14ac:dyDescent="0.45">
      <c r="A39">
        <v>5</v>
      </c>
      <c r="B39">
        <f>E26</f>
        <v>5.0641258958140892E-8</v>
      </c>
      <c r="C39">
        <f>D26</f>
        <v>8.0384959421325552E-7</v>
      </c>
      <c r="D39">
        <f t="shared" si="2"/>
        <v>-0.23129547540381876</v>
      </c>
      <c r="E39">
        <f t="shared" si="2"/>
        <v>-2.3394333862354619</v>
      </c>
      <c r="F39">
        <f t="shared" si="2"/>
        <v>-2.6968418644269123</v>
      </c>
      <c r="G39">
        <f t="shared" si="2"/>
        <v>0.89689561984472876</v>
      </c>
      <c r="H39">
        <f t="shared" si="2"/>
        <v>0</v>
      </c>
    </row>
    <row r="41" spans="1:13" x14ac:dyDescent="0.45">
      <c r="A41" t="s">
        <v>7</v>
      </c>
      <c r="D41">
        <f t="array" ref="D41:M43">TRANSPOSE(A44:C53)</f>
        <v>1</v>
      </c>
      <c r="E41">
        <v>2</v>
      </c>
      <c r="F41">
        <v>3</v>
      </c>
      <c r="G41">
        <v>4</v>
      </c>
      <c r="H41">
        <v>5</v>
      </c>
      <c r="I41">
        <v>6</v>
      </c>
      <c r="J41">
        <v>7</v>
      </c>
      <c r="K41">
        <v>8</v>
      </c>
      <c r="L41">
        <v>9</v>
      </c>
      <c r="M41">
        <v>10</v>
      </c>
    </row>
    <row r="42" spans="1:13" x14ac:dyDescent="0.45">
      <c r="B42" t="s">
        <v>26</v>
      </c>
      <c r="D42">
        <v>6.0793516572636176E-19</v>
      </c>
      <c r="E42">
        <v>6.0793516572636176E-19</v>
      </c>
      <c r="F42">
        <v>6.0793516572636176E-19</v>
      </c>
      <c r="G42">
        <v>6.0793516572636176E-19</v>
      </c>
      <c r="H42">
        <v>6.0793516572636176E-19</v>
      </c>
      <c r="I42">
        <v>7.63860763217687E-19</v>
      </c>
      <c r="J42">
        <v>7.63860763217687E-19</v>
      </c>
      <c r="K42">
        <v>7.63860763217687E-19</v>
      </c>
      <c r="L42">
        <v>7.63860763217687E-19</v>
      </c>
      <c r="M42">
        <v>7.63860763217687E-19</v>
      </c>
    </row>
    <row r="43" spans="1:13" x14ac:dyDescent="0.45">
      <c r="C43" t="s">
        <v>35</v>
      </c>
      <c r="D43">
        <v>2.0937970482969781E-18</v>
      </c>
      <c r="E43">
        <v>3.6100625770759178E-18</v>
      </c>
      <c r="F43">
        <v>2.3484915719694199E-18</v>
      </c>
      <c r="G43">
        <v>2.3097853074399886E-18</v>
      </c>
      <c r="H43">
        <v>2.3289280795713886E-18</v>
      </c>
      <c r="I43">
        <v>3.6509794300925895E-18</v>
      </c>
      <c r="J43">
        <v>3.7055200755659078E-18</v>
      </c>
      <c r="K43">
        <v>2.0306498602443436E-18</v>
      </c>
      <c r="L43">
        <v>2.828371550428426E-18</v>
      </c>
      <c r="M43">
        <v>2.2997942218021099E-18</v>
      </c>
    </row>
    <row r="44" spans="1:13" x14ac:dyDescent="0.45">
      <c r="A44">
        <v>1</v>
      </c>
      <c r="B44">
        <f>$H$29</f>
        <v>6.0793516572636176E-19</v>
      </c>
      <c r="C44" s="1">
        <f>I22</f>
        <v>2.0937970482969781E-18</v>
      </c>
      <c r="D44">
        <f>($C44-D$43)/SQRT($B44^2+D$42^2)</f>
        <v>0</v>
      </c>
      <c r="E44">
        <f t="shared" ref="E44:M44" si="3">($C44-E$43)/SQRT($B44^2+E$42^2)</f>
        <v>-1.7636118091605613</v>
      </c>
      <c r="F44">
        <f t="shared" si="3"/>
        <v>-0.29624248599714093</v>
      </c>
      <c r="G44">
        <f t="shared" si="3"/>
        <v>-0.25122212253377701</v>
      </c>
      <c r="H44">
        <f t="shared" si="3"/>
        <v>-0.27348762837706697</v>
      </c>
      <c r="I44">
        <f t="shared" si="3"/>
        <v>-1.5950615239690604</v>
      </c>
      <c r="J44">
        <f t="shared" si="3"/>
        <v>-1.6509288944864504</v>
      </c>
      <c r="K44">
        <f t="shared" si="3"/>
        <v>6.4683271007375504E-2</v>
      </c>
      <c r="L44">
        <f t="shared" si="3"/>
        <v>-0.75244334802163981</v>
      </c>
      <c r="M44">
        <f t="shared" si="3"/>
        <v>-0.21100814480415966</v>
      </c>
    </row>
    <row r="45" spans="1:13" x14ac:dyDescent="0.45">
      <c r="A45">
        <v>2</v>
      </c>
      <c r="B45">
        <f t="shared" ref="B45:B48" si="4">$H$29</f>
        <v>6.0793516572636176E-19</v>
      </c>
      <c r="C45" s="1">
        <f t="shared" ref="C45:C48" si="5">I23</f>
        <v>3.6100625770759178E-18</v>
      </c>
      <c r="D45">
        <f t="shared" ref="D45:M53" si="6">($C45-D$43)/SQRT($B45^2+D$42^2)</f>
        <v>1.7636118091605613</v>
      </c>
      <c r="E45">
        <f t="shared" si="6"/>
        <v>0</v>
      </c>
      <c r="F45">
        <f t="shared" si="6"/>
        <v>1.4673693231634204</v>
      </c>
      <c r="G45">
        <f t="shared" si="6"/>
        <v>1.5123896866267843</v>
      </c>
      <c r="H45">
        <f t="shared" si="6"/>
        <v>1.4901241807834942</v>
      </c>
      <c r="I45">
        <f t="shared" si="6"/>
        <v>-4.1912173353472255E-2</v>
      </c>
      <c r="J45">
        <f t="shared" si="6"/>
        <v>-9.7779543870862212E-2</v>
      </c>
      <c r="K45">
        <f t="shared" si="6"/>
        <v>1.6178326216229637</v>
      </c>
      <c r="L45">
        <f t="shared" si="6"/>
        <v>0.80070600259394853</v>
      </c>
      <c r="M45">
        <f t="shared" si="6"/>
        <v>1.3421412058114286</v>
      </c>
    </row>
    <row r="46" spans="1:13" x14ac:dyDescent="0.45">
      <c r="A46">
        <v>3</v>
      </c>
      <c r="B46">
        <f t="shared" si="4"/>
        <v>6.0793516572636176E-19</v>
      </c>
      <c r="C46" s="1">
        <f t="shared" si="5"/>
        <v>2.3484915719694199E-18</v>
      </c>
      <c r="D46">
        <f t="shared" si="6"/>
        <v>0.29624248599714093</v>
      </c>
      <c r="E46">
        <f t="shared" si="6"/>
        <v>-1.4673693231634204</v>
      </c>
      <c r="F46">
        <f t="shared" si="6"/>
        <v>0</v>
      </c>
      <c r="G46">
        <f t="shared" si="6"/>
        <v>4.502036346336391E-2</v>
      </c>
      <c r="H46">
        <f t="shared" si="6"/>
        <v>2.275485762007394E-2</v>
      </c>
      <c r="I46">
        <f t="shared" si="6"/>
        <v>-1.3341714446662869</v>
      </c>
      <c r="J46">
        <f t="shared" si="6"/>
        <v>-1.3900388151836769</v>
      </c>
      <c r="K46">
        <f t="shared" si="6"/>
        <v>0.32557335031014917</v>
      </c>
      <c r="L46">
        <f t="shared" si="6"/>
        <v>-0.49155326871886612</v>
      </c>
      <c r="M46">
        <f t="shared" si="6"/>
        <v>4.9881934498613993E-2</v>
      </c>
    </row>
    <row r="47" spans="1:13" x14ac:dyDescent="0.45">
      <c r="A47">
        <v>4</v>
      </c>
      <c r="B47">
        <f t="shared" si="4"/>
        <v>6.0793516572636176E-19</v>
      </c>
      <c r="C47" s="1">
        <f t="shared" si="5"/>
        <v>2.3097853074399886E-18</v>
      </c>
      <c r="D47">
        <f t="shared" si="6"/>
        <v>0.25122212253377701</v>
      </c>
      <c r="E47">
        <f t="shared" si="6"/>
        <v>-1.5123896866267843</v>
      </c>
      <c r="F47">
        <f t="shared" si="6"/>
        <v>-4.502036346336391E-2</v>
      </c>
      <c r="G47">
        <f t="shared" si="6"/>
        <v>0</v>
      </c>
      <c r="H47">
        <f t="shared" si="6"/>
        <v>-2.2265505843289967E-2</v>
      </c>
      <c r="I47">
        <f t="shared" si="6"/>
        <v>-1.3738192560011879</v>
      </c>
      <c r="J47">
        <f t="shared" si="6"/>
        <v>-1.4296866265185779</v>
      </c>
      <c r="K47">
        <f t="shared" si="6"/>
        <v>0.28592553897524814</v>
      </c>
      <c r="L47">
        <f t="shared" si="6"/>
        <v>-0.53120108005376709</v>
      </c>
      <c r="M47">
        <f t="shared" si="6"/>
        <v>1.0234123163712963E-2</v>
      </c>
    </row>
    <row r="48" spans="1:13" x14ac:dyDescent="0.45">
      <c r="A48">
        <v>5</v>
      </c>
      <c r="B48">
        <f t="shared" si="4"/>
        <v>6.0793516572636176E-19</v>
      </c>
      <c r="C48" s="1">
        <f t="shared" si="5"/>
        <v>2.3289280795713886E-18</v>
      </c>
      <c r="D48">
        <f t="shared" si="6"/>
        <v>0.27348762837706697</v>
      </c>
      <c r="E48">
        <f t="shared" si="6"/>
        <v>-1.4901241807834942</v>
      </c>
      <c r="F48">
        <f t="shared" si="6"/>
        <v>-2.275485762007394E-2</v>
      </c>
      <c r="G48">
        <f t="shared" si="6"/>
        <v>2.2265505843289967E-2</v>
      </c>
      <c r="H48">
        <f t="shared" si="6"/>
        <v>0</v>
      </c>
      <c r="I48">
        <f t="shared" si="6"/>
        <v>-1.3542108275692568</v>
      </c>
      <c r="J48">
        <f t="shared" si="6"/>
        <v>-1.4100781980866468</v>
      </c>
      <c r="K48">
        <f t="shared" si="6"/>
        <v>0.3055339674071792</v>
      </c>
      <c r="L48">
        <f t="shared" si="6"/>
        <v>-0.51159265162183609</v>
      </c>
      <c r="M48">
        <f t="shared" si="6"/>
        <v>2.9842551595644067E-2</v>
      </c>
    </row>
    <row r="49" spans="1:13" x14ac:dyDescent="0.45">
      <c r="A49">
        <v>6</v>
      </c>
      <c r="B49">
        <f>$L$29</f>
        <v>7.63860763217687E-19</v>
      </c>
      <c r="C49" s="1">
        <f>M22</f>
        <v>3.6509794300925895E-18</v>
      </c>
      <c r="D49">
        <f t="shared" si="6"/>
        <v>1.5950615239690604</v>
      </c>
      <c r="E49">
        <f t="shared" si="6"/>
        <v>4.1912173353472255E-2</v>
      </c>
      <c r="F49">
        <f t="shared" si="6"/>
        <v>1.3341714446662869</v>
      </c>
      <c r="G49">
        <f t="shared" si="6"/>
        <v>1.3738192560011879</v>
      </c>
      <c r="H49">
        <f t="shared" si="6"/>
        <v>1.3542108275692568</v>
      </c>
      <c r="I49">
        <f t="shared" si="6"/>
        <v>0</v>
      </c>
      <c r="J49">
        <f t="shared" si="6"/>
        <v>-5.0488337824840003E-2</v>
      </c>
      <c r="K49">
        <f t="shared" si="6"/>
        <v>1.4999409339608385</v>
      </c>
      <c r="L49">
        <f t="shared" si="6"/>
        <v>0.76148905399694067</v>
      </c>
      <c r="M49">
        <f t="shared" si="6"/>
        <v>1.2507936909817088</v>
      </c>
    </row>
    <row r="50" spans="1:13" x14ac:dyDescent="0.45">
      <c r="A50">
        <v>7</v>
      </c>
      <c r="B50">
        <f t="shared" ref="B50:B53" si="7">$L$29</f>
        <v>7.63860763217687E-19</v>
      </c>
      <c r="C50" s="1">
        <f t="shared" ref="C50:C53" si="8">M23</f>
        <v>3.7055200755659078E-18</v>
      </c>
      <c r="D50">
        <f t="shared" si="6"/>
        <v>1.6509288944864504</v>
      </c>
      <c r="E50">
        <f t="shared" si="6"/>
        <v>9.7779543870862212E-2</v>
      </c>
      <c r="F50">
        <f t="shared" si="6"/>
        <v>1.3900388151836769</v>
      </c>
      <c r="G50">
        <f t="shared" si="6"/>
        <v>1.4296866265185779</v>
      </c>
      <c r="H50">
        <f t="shared" si="6"/>
        <v>1.4100781980866468</v>
      </c>
      <c r="I50">
        <f t="shared" si="6"/>
        <v>5.0488337824840003E-2</v>
      </c>
      <c r="J50">
        <f t="shared" si="6"/>
        <v>0</v>
      </c>
      <c r="K50">
        <f t="shared" si="6"/>
        <v>1.5504292717856787</v>
      </c>
      <c r="L50">
        <f t="shared" si="6"/>
        <v>0.81197739182178064</v>
      </c>
      <c r="M50">
        <f t="shared" si="6"/>
        <v>1.301282028806549</v>
      </c>
    </row>
    <row r="51" spans="1:13" x14ac:dyDescent="0.45">
      <c r="A51">
        <v>8</v>
      </c>
      <c r="B51">
        <f t="shared" si="7"/>
        <v>7.63860763217687E-19</v>
      </c>
      <c r="C51" s="1">
        <f t="shared" si="8"/>
        <v>2.0306498602443436E-18</v>
      </c>
      <c r="D51">
        <f t="shared" si="6"/>
        <v>-6.4683271007375504E-2</v>
      </c>
      <c r="E51">
        <f t="shared" si="6"/>
        <v>-1.6178326216229637</v>
      </c>
      <c r="F51">
        <f t="shared" si="6"/>
        <v>-0.32557335031014917</v>
      </c>
      <c r="G51">
        <f t="shared" si="6"/>
        <v>-0.28592553897524814</v>
      </c>
      <c r="H51">
        <f t="shared" si="6"/>
        <v>-0.3055339674071792</v>
      </c>
      <c r="I51">
        <f t="shared" si="6"/>
        <v>-1.4999409339608385</v>
      </c>
      <c r="J51">
        <f t="shared" si="6"/>
        <v>-1.5504292717856787</v>
      </c>
      <c r="K51">
        <f t="shared" si="6"/>
        <v>0</v>
      </c>
      <c r="L51">
        <f t="shared" si="6"/>
        <v>-0.73845187996389794</v>
      </c>
      <c r="M51">
        <f t="shared" si="6"/>
        <v>-0.24914724297912971</v>
      </c>
    </row>
    <row r="52" spans="1:13" x14ac:dyDescent="0.45">
      <c r="A52">
        <v>9</v>
      </c>
      <c r="B52">
        <f t="shared" si="7"/>
        <v>7.63860763217687E-19</v>
      </c>
      <c r="C52" s="1">
        <f t="shared" si="8"/>
        <v>2.828371550428426E-18</v>
      </c>
      <c r="D52">
        <f t="shared" si="6"/>
        <v>0.75244334802163981</v>
      </c>
      <c r="E52">
        <f t="shared" si="6"/>
        <v>-0.80070600259394853</v>
      </c>
      <c r="F52">
        <f t="shared" si="6"/>
        <v>0.49155326871886612</v>
      </c>
      <c r="G52">
        <f t="shared" si="6"/>
        <v>0.53120108005376709</v>
      </c>
      <c r="H52">
        <f t="shared" si="6"/>
        <v>0.51159265162183609</v>
      </c>
      <c r="I52">
        <f t="shared" si="6"/>
        <v>-0.76148905399694067</v>
      </c>
      <c r="J52">
        <f t="shared" si="6"/>
        <v>-0.81197739182178064</v>
      </c>
      <c r="K52">
        <f t="shared" si="6"/>
        <v>0.73845187996389794</v>
      </c>
      <c r="L52">
        <f t="shared" si="6"/>
        <v>0</v>
      </c>
      <c r="M52">
        <f t="shared" si="6"/>
        <v>0.48930463698476823</v>
      </c>
    </row>
    <row r="53" spans="1:13" x14ac:dyDescent="0.45">
      <c r="A53">
        <v>10</v>
      </c>
      <c r="B53">
        <f t="shared" si="7"/>
        <v>7.63860763217687E-19</v>
      </c>
      <c r="C53" s="1">
        <f t="shared" si="8"/>
        <v>2.2997942218021099E-18</v>
      </c>
      <c r="D53">
        <f t="shared" si="6"/>
        <v>0.21100814480415966</v>
      </c>
      <c r="E53">
        <f t="shared" si="6"/>
        <v>-1.3421412058114286</v>
      </c>
      <c r="F53">
        <f t="shared" si="6"/>
        <v>-4.9881934498613993E-2</v>
      </c>
      <c r="G53">
        <f t="shared" si="6"/>
        <v>-1.0234123163712963E-2</v>
      </c>
      <c r="H53">
        <f t="shared" si="6"/>
        <v>-2.9842551595644067E-2</v>
      </c>
      <c r="I53">
        <f t="shared" si="6"/>
        <v>-1.2507936909817088</v>
      </c>
      <c r="J53">
        <f t="shared" si="6"/>
        <v>-1.301282028806549</v>
      </c>
      <c r="K53">
        <f t="shared" si="6"/>
        <v>0.24914724297912971</v>
      </c>
      <c r="L53">
        <f t="shared" si="6"/>
        <v>-0.48930463698476823</v>
      </c>
      <c r="M53">
        <f t="shared" si="6"/>
        <v>0</v>
      </c>
    </row>
  </sheetData>
  <mergeCells count="2">
    <mergeCell ref="A1:C2"/>
    <mergeCell ref="A14:C15"/>
  </mergeCells>
  <conditionalFormatting sqref="D44:M53">
    <cfRule type="cellIs" dxfId="19" priority="1" operator="greaterThan">
      <formula>1.96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topLeftCell="F1" zoomScaleNormal="100" workbookViewId="0">
      <selection activeCell="M26" sqref="M22:M26"/>
    </sheetView>
  </sheetViews>
  <sheetFormatPr defaultRowHeight="14.25" x14ac:dyDescent="0.45"/>
  <cols>
    <col min="1" max="1" width="11.3984375" customWidth="1"/>
    <col min="2" max="2" width="10.1328125" customWidth="1"/>
    <col min="3" max="4" width="13.265625" customWidth="1"/>
    <col min="5" max="7" width="13.1328125" customWidth="1"/>
    <col min="8" max="8" width="11.59765625" customWidth="1"/>
    <col min="9" max="9" width="9.33203125" customWidth="1"/>
  </cols>
  <sheetData>
    <row r="1" spans="1:5" x14ac:dyDescent="0.45">
      <c r="A1" s="7" t="str">
        <f>Dati!A1</f>
        <v>Costanti varie</v>
      </c>
      <c r="B1" s="7"/>
      <c r="C1" s="7"/>
    </row>
    <row r="2" spans="1:5" x14ac:dyDescent="0.45">
      <c r="A2" s="7"/>
      <c r="B2" s="7"/>
      <c r="C2" s="7"/>
    </row>
    <row r="4" spans="1:5" x14ac:dyDescent="0.45">
      <c r="B4" t="s">
        <v>12</v>
      </c>
      <c r="C4" t="s">
        <v>9</v>
      </c>
    </row>
    <row r="5" spans="1:5" x14ac:dyDescent="0.45">
      <c r="A5" t="str">
        <f>Dati!A5</f>
        <v>d</v>
      </c>
      <c r="B5" s="1">
        <f>Dati!B5</f>
        <v>7.4300000000000008E-3</v>
      </c>
      <c r="C5">
        <f>Dati!C5</f>
        <v>1.0000000000000001E-5</v>
      </c>
    </row>
    <row r="6" spans="1:5" x14ac:dyDescent="0.45">
      <c r="A6" t="str">
        <f>Dati!A6</f>
        <v>g</v>
      </c>
      <c r="B6">
        <f>Dati!B6</f>
        <v>9.8059999999999992</v>
      </c>
      <c r="C6">
        <f>Dati!C6</f>
        <v>0</v>
      </c>
    </row>
    <row r="7" spans="1:5" x14ac:dyDescent="0.45">
      <c r="A7" t="str">
        <f>Dati!A7</f>
        <v>pressione</v>
      </c>
      <c r="B7">
        <f>Dati!B7</f>
        <v>101325</v>
      </c>
      <c r="C7">
        <f>Dati!C7</f>
        <v>0</v>
      </c>
    </row>
    <row r="8" spans="1:5" x14ac:dyDescent="0.45">
      <c r="A8" t="str">
        <f>Dati!A8</f>
        <v>densità aria</v>
      </c>
      <c r="B8">
        <v>0</v>
      </c>
      <c r="C8">
        <f>Dati!C8</f>
        <v>0</v>
      </c>
    </row>
    <row r="9" spans="1:5" x14ac:dyDescent="0.45">
      <c r="A9" t="str">
        <f>Dati!A9</f>
        <v>densità olio</v>
      </c>
      <c r="B9">
        <v>858.7</v>
      </c>
      <c r="C9">
        <f>Dati!C9</f>
        <v>0</v>
      </c>
    </row>
    <row r="10" spans="1:5" x14ac:dyDescent="0.45">
      <c r="A10" t="str">
        <f>Dati!A10</f>
        <v>cst corr vis</v>
      </c>
      <c r="B10">
        <f>Dati!B10</f>
        <v>8.2000000000000007E-3</v>
      </c>
      <c r="C10">
        <f>Dati!C10</f>
        <v>0</v>
      </c>
    </row>
    <row r="11" spans="1:5" x14ac:dyDescent="0.45">
      <c r="A11" t="str">
        <f>Dati!A11</f>
        <v>e</v>
      </c>
      <c r="B11">
        <f>Dati!B11</f>
        <v>1.6021766200000001E-19</v>
      </c>
      <c r="C11">
        <f>Dati!C11</f>
        <v>0</v>
      </c>
    </row>
    <row r="12" spans="1:5" x14ac:dyDescent="0.45">
      <c r="A12" t="str">
        <f>Dati!A12</f>
        <v>deltax</v>
      </c>
      <c r="B12">
        <f>Dati!B12</f>
        <v>5.0000000000000001E-4</v>
      </c>
      <c r="C12">
        <f>Dati!C12</f>
        <v>0</v>
      </c>
    </row>
    <row r="14" spans="1:5" x14ac:dyDescent="0.45">
      <c r="A14" s="7" t="s">
        <v>16</v>
      </c>
      <c r="B14" s="7"/>
      <c r="C14" s="7"/>
      <c r="D14" s="5"/>
    </row>
    <row r="15" spans="1:5" x14ac:dyDescent="0.45">
      <c r="A15" s="7"/>
      <c r="B15" s="7"/>
      <c r="C15" s="7"/>
      <c r="D15" s="5"/>
    </row>
    <row r="16" spans="1:5" x14ac:dyDescent="0.45">
      <c r="A16" t="s">
        <v>19</v>
      </c>
      <c r="B16">
        <v>304</v>
      </c>
      <c r="C16">
        <f>B16/100</f>
        <v>3.04</v>
      </c>
      <c r="D16" t="s">
        <v>0</v>
      </c>
      <c r="E16">
        <f>(1.8+(B18-15)*0.004765)*0.00001</f>
        <v>1.8238250000000001E-5</v>
      </c>
    </row>
    <row r="17" spans="1:13" x14ac:dyDescent="0.45">
      <c r="A17" t="s">
        <v>23</v>
      </c>
      <c r="B17">
        <v>2.29</v>
      </c>
      <c r="D17" t="s">
        <v>1</v>
      </c>
      <c r="E17" s="2">
        <f>E16/(1+$B$10/($B$7*B29))</f>
        <v>1.660468802057413E-5</v>
      </c>
    </row>
    <row r="18" spans="1:13" x14ac:dyDescent="0.45">
      <c r="A18" t="s">
        <v>24</v>
      </c>
      <c r="B18">
        <v>20</v>
      </c>
      <c r="D18" t="s">
        <v>32</v>
      </c>
      <c r="E18" s="1">
        <f>B16/B5</f>
        <v>40915.208613728122</v>
      </c>
    </row>
    <row r="20" spans="1:13" x14ac:dyDescent="0.45">
      <c r="A20" t="s">
        <v>7</v>
      </c>
      <c r="B20">
        <v>1</v>
      </c>
    </row>
    <row r="21" spans="1:13" x14ac:dyDescent="0.45">
      <c r="B21" t="s">
        <v>17</v>
      </c>
      <c r="C21" t="s">
        <v>20</v>
      </c>
      <c r="D21" t="s">
        <v>21</v>
      </c>
      <c r="E21" t="s">
        <v>9</v>
      </c>
      <c r="G21" t="s">
        <v>18</v>
      </c>
      <c r="H21" t="s">
        <v>20</v>
      </c>
      <c r="I21" t="s">
        <v>22</v>
      </c>
      <c r="K21" t="s">
        <v>38</v>
      </c>
      <c r="L21" t="s">
        <v>20</v>
      </c>
      <c r="M21" t="s">
        <v>22</v>
      </c>
    </row>
    <row r="22" spans="1:13" x14ac:dyDescent="0.45">
      <c r="A22">
        <v>1</v>
      </c>
      <c r="B22">
        <v>5.94</v>
      </c>
      <c r="C22" s="1">
        <f>B12/B22</f>
        <v>8.4175084175084166E-5</v>
      </c>
      <c r="D22">
        <f>(($B$10/(2*$B$7))^2+9*E16*C22/(2*$B$6*($B$9-$B$8)))^(1/2)-$B$10/(2*$B$7)</f>
        <v>8.6621996494874928E-7</v>
      </c>
      <c r="E22" s="1">
        <f>(D22+$B$10/(2*$B$7))^(-1)*9*E16/(2*$B$6*($B$9-$B$8))*1/2*C28</f>
        <v>2.326294400159667E-8</v>
      </c>
      <c r="F22" s="1"/>
      <c r="G22">
        <v>34</v>
      </c>
      <c r="H22" s="1">
        <f>$B$12/(G22-B26)</f>
        <v>5.4945054945055151E-4</v>
      </c>
      <c r="I22" s="1">
        <f>(4*PI()/3)*B29^3*($B$9-$B$8)*($B$6/E18)*(1+ABS(H22)/B28)</f>
        <v>3.9265328486980175E-18</v>
      </c>
      <c r="K22">
        <v>38.380000000000003</v>
      </c>
      <c r="L22" s="1">
        <f>B12/(K22-G26)</f>
        <v>6.8493150684931139E-4</v>
      </c>
      <c r="M22" s="1">
        <f>-(4*PI()/3)*B29^3*($B$9-$B$8)*($B$6/$E$18)*(1-ABS(L22)/B28)</f>
        <v>3.8166782016749927E-18</v>
      </c>
    </row>
    <row r="23" spans="1:13" x14ac:dyDescent="0.45">
      <c r="A23">
        <v>2</v>
      </c>
      <c r="B23">
        <v>13.44</v>
      </c>
      <c r="C23" s="1">
        <f>$B$12/(B23-B22)</f>
        <v>6.666666666666667E-5</v>
      </c>
      <c r="D23">
        <f>(($B$10/(2*$B$7))^2+9*E16*C23/(2*$B$6*($B$9-$B$8)))^(1/2)-$B$10/(2*$B$7)</f>
        <v>7.6664481089513925E-7</v>
      </c>
      <c r="E23" s="1">
        <f>(D23+$B$10/(2*$B$7))^(-1)*9*E16/(2*$B$6*($B$9-$B$8))*1/2*C28</f>
        <v>2.6132955604292037E-8</v>
      </c>
      <c r="F23" s="1"/>
      <c r="G23">
        <v>34.799999999999997</v>
      </c>
      <c r="H23" s="1">
        <f>$B$12/(G23-G22)</f>
        <v>6.2500000000000218E-4</v>
      </c>
      <c r="I23" s="1">
        <f>(4*PI()/3)*B29^3*($B$9-$B$8)*($B$6/E18)*(1+ABS(H23)/B28)</f>
        <v>4.4004504152719154E-18</v>
      </c>
      <c r="K23">
        <v>39.11</v>
      </c>
      <c r="L23" s="1">
        <f>$B$12/(K23-K22)</f>
        <v>6.84931506849318E-4</v>
      </c>
      <c r="M23" s="1">
        <f>-(4*PI()/3)*B29^3*($B$9-$B$8)*($B$6/$E$18)*(1-ABS(L23)/B28)</f>
        <v>3.8166782016750343E-18</v>
      </c>
    </row>
    <row r="24" spans="1:13" x14ac:dyDescent="0.45">
      <c r="A24">
        <v>3</v>
      </c>
      <c r="B24">
        <v>20.309999999999999</v>
      </c>
      <c r="C24" s="1">
        <f t="shared" ref="C24:C26" si="0">$B$12/(B24-B23)</f>
        <v>7.2780203784570603E-5</v>
      </c>
      <c r="D24">
        <f>(($B$10/(2*$B$7))^2+9*E16*C24/(2*$B$6*($B$9-$B$8)))^(1/2)-$B$10/(2*$B$7)</f>
        <v>8.0275133670171559E-7</v>
      </c>
      <c r="E24" s="1">
        <f>(D24+$B$10/(2*$B$7))^(-1)*9*E16/(2*$B$6*($B$9-$B$8))*1/2*C28</f>
        <v>2.501394085407674E-8</v>
      </c>
      <c r="F24" s="1"/>
      <c r="G24">
        <v>35.630000000000003</v>
      </c>
      <c r="H24" s="1">
        <f>$B$12/(G24-G23)</f>
        <v>6.0240963855421291E-4</v>
      </c>
      <c r="I24" s="1">
        <f>(4*PI()/3)*B29^3*($B$9-$B$8)*($B$6/E18)*(1+ABS(H24)/B28)</f>
        <v>4.2587423148615011E-18</v>
      </c>
      <c r="K24">
        <v>39.82</v>
      </c>
      <c r="L24" s="1">
        <f t="shared" ref="L24:L26" si="1">$B$12/(K24-K23)</f>
        <v>7.0422535211267523E-4</v>
      </c>
      <c r="M24" s="1">
        <f>-(4*PI()/3)*B29^3*($B$9-$B$8)*($B$6/E18)*(1-ABS(L24)/B28)</f>
        <v>3.937707436574348E-18</v>
      </c>
    </row>
    <row r="25" spans="1:13" x14ac:dyDescent="0.45">
      <c r="A25">
        <v>4</v>
      </c>
      <c r="B25">
        <v>27.48</v>
      </c>
      <c r="C25" s="1">
        <f t="shared" si="0"/>
        <v>6.9735006973500684E-5</v>
      </c>
      <c r="D25">
        <f>(($B$10/(2*$B$7))^2+9*E16*C25/(2*$B$6*($B$9-$B$8)))^(1/2)-$B$10/(2*$B$7)</f>
        <v>7.8496386238245675E-7</v>
      </c>
      <c r="E25" s="1">
        <f>(D25+$B$10/(2*$B$7))^(-1)*9*E16/(2*$B$6*($B$9-$B$8))*1/2*C28</f>
        <v>2.5552976340491204E-8</v>
      </c>
      <c r="F25" s="1"/>
      <c r="G25">
        <v>36.42</v>
      </c>
      <c r="H25" s="1">
        <f>$B$12/(G25-G24)</f>
        <v>6.3291139240506395E-4</v>
      </c>
      <c r="I25" s="1">
        <f>(4*PI()/3)*B29^3*($B$9-$B$8)*($B$6/E18)*(1+ABS(H25)/B28)</f>
        <v>4.4500781466392535E-18</v>
      </c>
      <c r="K25">
        <v>40.53</v>
      </c>
      <c r="L25" s="1">
        <f t="shared" si="1"/>
        <v>7.0422535211267523E-4</v>
      </c>
      <c r="M25" s="1">
        <f>-(4*PI()/3)*B29^3*($B$9-$B$8)*($B$6/E18)*(1-ABS(L25)/B28)</f>
        <v>3.937707436574348E-18</v>
      </c>
    </row>
    <row r="26" spans="1:13" x14ac:dyDescent="0.45">
      <c r="A26">
        <v>5</v>
      </c>
      <c r="B26">
        <v>33.090000000000003</v>
      </c>
      <c r="C26" s="1">
        <f t="shared" si="0"/>
        <v>8.9126559714794966E-5</v>
      </c>
      <c r="D26">
        <f>(($B$10/(2*$B$7))^2+9*E16*C26/(2*$B$6*($B$9-$B$8)))^(1/2)-$B$10/(2*$B$7)</f>
        <v>8.9245448087395639E-7</v>
      </c>
      <c r="E26" s="1">
        <f>(D26+$B$10/(2*$B$7))^(-1)*9*E16/(2*$B$6*($B$9-$B$8))*1/2*C28</f>
        <v>2.2608768762343992E-8</v>
      </c>
      <c r="F26" s="1"/>
      <c r="G26">
        <v>37.65</v>
      </c>
      <c r="H26" s="1">
        <f>$B$12/(G26-G25)</f>
        <v>4.0650406504065144E-4</v>
      </c>
      <c r="I26" s="1">
        <f>(4*PI()/3)*B29^3*($B$9-$B$8)*($B$6/E18)*(1+ABS(H26)/B28)</f>
        <v>3.029837379053386E-18</v>
      </c>
      <c r="K26">
        <v>41.26</v>
      </c>
      <c r="L26" s="1">
        <f t="shared" si="1"/>
        <v>6.84931506849318E-4</v>
      </c>
      <c r="M26" s="1">
        <f>-(4*PI()/3)*B29^3*($B$9-$B$8)*($B$6/E18)*(1-ABS(L26)/B28)</f>
        <v>3.8166782016750343E-18</v>
      </c>
    </row>
    <row r="27" spans="1:13" x14ac:dyDescent="0.45">
      <c r="B27" s="1" t="s">
        <v>28</v>
      </c>
      <c r="C27" s="1" t="s">
        <v>34</v>
      </c>
      <c r="D27" t="s">
        <v>30</v>
      </c>
      <c r="G27" s="1" t="s">
        <v>28</v>
      </c>
      <c r="H27" s="1" t="s">
        <v>29</v>
      </c>
      <c r="I27" t="s">
        <v>34</v>
      </c>
      <c r="K27" s="1" t="s">
        <v>28</v>
      </c>
      <c r="L27" s="1" t="s">
        <v>29</v>
      </c>
      <c r="M27" t="s">
        <v>34</v>
      </c>
    </row>
    <row r="28" spans="1:13" x14ac:dyDescent="0.45">
      <c r="A28" t="s">
        <v>27</v>
      </c>
      <c r="B28" s="1">
        <f>AVERAGE(C22:C26)</f>
        <v>7.6496704262923418E-5</v>
      </c>
      <c r="C28" s="1">
        <f>_xlfn.STDEV.S(C22:C26)/SQRT(COUNT(C22:C26))</f>
        <v>4.3280095424678061E-6</v>
      </c>
      <c r="F28" t="str">
        <f>J28</f>
        <v>Velocità</v>
      </c>
      <c r="G28" s="1">
        <f>AVERAGE(H22:H26)</f>
        <v>5.6325512909009639E-4</v>
      </c>
      <c r="H28" s="1">
        <f>_xlfn.STDEV.S(H22:H26)</f>
        <v>9.3486579536474575E-5</v>
      </c>
      <c r="I28" s="2">
        <f>H28/SQRT(5)</f>
        <v>4.1808469365499582E-5</v>
      </c>
      <c r="J28" t="s">
        <v>27</v>
      </c>
      <c r="K28" s="1">
        <f>AVERAGE(L22:L26)</f>
        <v>6.926490449546595E-4</v>
      </c>
      <c r="L28" s="1">
        <f>_xlfn.STDEV.S(L22:L26)</f>
        <v>1.0567674271756162E-5</v>
      </c>
      <c r="M28" s="2">
        <f>L28/SQRT(5)</f>
        <v>4.7260076071444728E-6</v>
      </c>
    </row>
    <row r="29" spans="1:13" x14ac:dyDescent="0.45">
      <c r="A29" t="s">
        <v>5</v>
      </c>
      <c r="B29">
        <f>AVERAGE(D22:D26)</f>
        <v>8.2260689116040356E-7</v>
      </c>
      <c r="C29">
        <f>_xlfn.STDEV.S(D22:D26)/SQRT(COUNT(D22:D26))</f>
        <v>2.4211341433422931E-8</v>
      </c>
      <c r="D29" s="1">
        <f>(B29+$B$10/(2*$B$7))^(-1)*9*E16/(2*$B$6*($B$9-$B$8))*1/2*C28</f>
        <v>2.4438477408378076E-8</v>
      </c>
      <c r="F29" t="str">
        <f>J29</f>
        <v>Carica</v>
      </c>
      <c r="G29">
        <f>AVERAGE(I22:I26)</f>
        <v>4.0131282209048141E-18</v>
      </c>
      <c r="H29">
        <f>_xlfn.STDEV.S(I22:I26)</f>
        <v>5.8643619455900035E-19</v>
      </c>
      <c r="I29" s="2">
        <f>H29/SQRT(5)</f>
        <v>2.6226223910004341E-19</v>
      </c>
      <c r="J29" t="s">
        <v>33</v>
      </c>
      <c r="K29">
        <f>AVERAGE(M22:M26)</f>
        <v>3.8650898956347513E-18</v>
      </c>
      <c r="L29">
        <f>_xlfn.STDEV.S(M22:M26)</f>
        <v>6.6290442071953174E-20</v>
      </c>
      <c r="M29" s="2">
        <f>L29/SQRT(5)</f>
        <v>2.9645986946279856E-20</v>
      </c>
    </row>
    <row r="32" spans="1:13" x14ac:dyDescent="0.45">
      <c r="A32" t="s">
        <v>7</v>
      </c>
      <c r="D32">
        <f t="array" ref="D32:H32">TRANSPOSE(A35:A39)</f>
        <v>1</v>
      </c>
      <c r="E32">
        <v>2</v>
      </c>
      <c r="F32">
        <v>3</v>
      </c>
      <c r="G32">
        <v>4</v>
      </c>
      <c r="H32">
        <v>5</v>
      </c>
    </row>
    <row r="33" spans="1:13" x14ac:dyDescent="0.45">
      <c r="B33" t="s">
        <v>26</v>
      </c>
      <c r="D33">
        <f t="array" ref="D33:H34">TRANSPOSE(B35:C39)</f>
        <v>2.326294400159667E-8</v>
      </c>
      <c r="E33">
        <v>2.6132955604292037E-8</v>
      </c>
      <c r="F33">
        <v>2.501394085407674E-8</v>
      </c>
      <c r="G33">
        <v>2.5552976340491204E-8</v>
      </c>
      <c r="H33">
        <v>2.2608768762343992E-8</v>
      </c>
    </row>
    <row r="34" spans="1:13" x14ac:dyDescent="0.45">
      <c r="C34" t="s">
        <v>21</v>
      </c>
      <c r="D34">
        <v>8.6621996494874928E-7</v>
      </c>
      <c r="E34">
        <v>7.6664481089513925E-7</v>
      </c>
      <c r="F34">
        <v>8.0275133670171559E-7</v>
      </c>
      <c r="G34">
        <v>7.8496386238245675E-7</v>
      </c>
      <c r="H34">
        <v>8.9245448087395639E-7</v>
      </c>
    </row>
    <row r="35" spans="1:13" x14ac:dyDescent="0.45">
      <c r="A35">
        <v>1</v>
      </c>
      <c r="B35" s="1">
        <f>E22</f>
        <v>2.326294400159667E-8</v>
      </c>
      <c r="C35">
        <f>D22</f>
        <v>8.6621996494874928E-7</v>
      </c>
      <c r="D35">
        <f t="shared" ref="D35:H39" si="2">($C35-D$34)/SQRT($B35^2+D$33^2)</f>
        <v>0</v>
      </c>
      <c r="E35">
        <f t="shared" si="2"/>
        <v>2.8460548102307794</v>
      </c>
      <c r="F35">
        <f t="shared" si="2"/>
        <v>1.8580157908415214</v>
      </c>
      <c r="G35">
        <f t="shared" si="2"/>
        <v>2.3514305354911622</v>
      </c>
      <c r="H35">
        <f t="shared" si="2"/>
        <v>-0.80872140647062163</v>
      </c>
    </row>
    <row r="36" spans="1:13" x14ac:dyDescent="0.45">
      <c r="A36">
        <v>2</v>
      </c>
      <c r="B36">
        <f>E23</f>
        <v>2.6132955604292037E-8</v>
      </c>
      <c r="C36">
        <f>D23</f>
        <v>7.6664481089513925E-7</v>
      </c>
      <c r="D36">
        <f t="shared" si="2"/>
        <v>-2.8460548102307794</v>
      </c>
      <c r="E36">
        <f t="shared" si="2"/>
        <v>0</v>
      </c>
      <c r="F36">
        <f t="shared" si="2"/>
        <v>-0.99810791055675829</v>
      </c>
      <c r="G36">
        <f t="shared" si="2"/>
        <v>-0.50120834023719951</v>
      </c>
      <c r="H36">
        <f t="shared" si="2"/>
        <v>-3.6407922136798727</v>
      </c>
    </row>
    <row r="37" spans="1:13" x14ac:dyDescent="0.45">
      <c r="A37">
        <v>3</v>
      </c>
      <c r="B37">
        <f>E24</f>
        <v>2.501394085407674E-8</v>
      </c>
      <c r="C37">
        <f>D24</f>
        <v>8.0275133670171559E-7</v>
      </c>
      <c r="D37">
        <f t="shared" si="2"/>
        <v>-1.8580157908415214</v>
      </c>
      <c r="E37">
        <f t="shared" si="2"/>
        <v>0.99810791055675829</v>
      </c>
      <c r="F37">
        <f t="shared" si="2"/>
        <v>0</v>
      </c>
      <c r="G37">
        <f t="shared" si="2"/>
        <v>0.4974370539776013</v>
      </c>
      <c r="H37">
        <f t="shared" si="2"/>
        <v>-2.6604517268154391</v>
      </c>
    </row>
    <row r="38" spans="1:13" x14ac:dyDescent="0.45">
      <c r="A38">
        <v>4</v>
      </c>
      <c r="B38">
        <f>E25</f>
        <v>2.5552976340491204E-8</v>
      </c>
      <c r="C38">
        <f>D25</f>
        <v>7.8496386238245675E-7</v>
      </c>
      <c r="D38">
        <f t="shared" si="2"/>
        <v>-2.3514305354911622</v>
      </c>
      <c r="E38">
        <f t="shared" si="2"/>
        <v>0.50120834023719951</v>
      </c>
      <c r="F38">
        <f t="shared" si="2"/>
        <v>-0.4974370539776013</v>
      </c>
      <c r="G38">
        <f t="shared" si="2"/>
        <v>0</v>
      </c>
      <c r="H38">
        <f t="shared" si="2"/>
        <v>-3.1504555800695329</v>
      </c>
    </row>
    <row r="39" spans="1:13" x14ac:dyDescent="0.45">
      <c r="A39">
        <v>5</v>
      </c>
      <c r="B39">
        <f>E26</f>
        <v>2.2608768762343992E-8</v>
      </c>
      <c r="C39">
        <f>D26</f>
        <v>8.9245448087395639E-7</v>
      </c>
      <c r="D39">
        <f t="shared" si="2"/>
        <v>0.80872140647062163</v>
      </c>
      <c r="E39">
        <f t="shared" si="2"/>
        <v>3.6407922136798727</v>
      </c>
      <c r="F39">
        <f t="shared" si="2"/>
        <v>2.6604517268154391</v>
      </c>
      <c r="G39">
        <f t="shared" si="2"/>
        <v>3.1504555800695329</v>
      </c>
      <c r="H39">
        <f t="shared" si="2"/>
        <v>0</v>
      </c>
    </row>
    <row r="41" spans="1:13" x14ac:dyDescent="0.45">
      <c r="A41" t="s">
        <v>7</v>
      </c>
      <c r="D41">
        <f t="array" ref="D41:M43">TRANSPOSE(A44:C53)</f>
        <v>1</v>
      </c>
      <c r="E41">
        <v>2</v>
      </c>
      <c r="F41">
        <v>3</v>
      </c>
      <c r="G41">
        <v>4</v>
      </c>
      <c r="H41">
        <v>5</v>
      </c>
      <c r="I41">
        <v>6</v>
      </c>
      <c r="J41">
        <v>7</v>
      </c>
      <c r="K41">
        <v>8</v>
      </c>
      <c r="L41">
        <v>9</v>
      </c>
      <c r="M41">
        <v>10</v>
      </c>
    </row>
    <row r="42" spans="1:13" x14ac:dyDescent="0.45">
      <c r="B42" t="s">
        <v>26</v>
      </c>
      <c r="D42">
        <v>5.8643619455900035E-19</v>
      </c>
      <c r="E42">
        <v>5.8643619455900035E-19</v>
      </c>
      <c r="F42">
        <v>5.8643619455900035E-19</v>
      </c>
      <c r="G42">
        <v>5.8643619455900035E-19</v>
      </c>
      <c r="H42">
        <v>5.8643619455900035E-19</v>
      </c>
      <c r="I42">
        <v>6.6290442071953174E-20</v>
      </c>
      <c r="J42">
        <v>6.6290442071953174E-20</v>
      </c>
      <c r="K42">
        <v>6.6290442071953174E-20</v>
      </c>
      <c r="L42">
        <v>6.6290442071953174E-20</v>
      </c>
      <c r="M42">
        <v>6.6290442071953174E-20</v>
      </c>
    </row>
    <row r="43" spans="1:13" x14ac:dyDescent="0.45">
      <c r="C43" t="s">
        <v>35</v>
      </c>
      <c r="D43">
        <v>3.9265328486980175E-18</v>
      </c>
      <c r="E43">
        <v>4.4004504152719154E-18</v>
      </c>
      <c r="F43">
        <v>4.2587423148615011E-18</v>
      </c>
      <c r="G43">
        <v>4.4500781466392535E-18</v>
      </c>
      <c r="H43">
        <v>3.029837379053386E-18</v>
      </c>
      <c r="I43">
        <v>3.8166782016749927E-18</v>
      </c>
      <c r="J43">
        <v>3.8166782016750343E-18</v>
      </c>
      <c r="K43">
        <v>3.937707436574348E-18</v>
      </c>
      <c r="L43">
        <v>3.937707436574348E-18</v>
      </c>
      <c r="M43">
        <v>3.8166782016750343E-18</v>
      </c>
    </row>
    <row r="44" spans="1:13" x14ac:dyDescent="0.45">
      <c r="A44">
        <v>1</v>
      </c>
      <c r="B44">
        <f>$H$29</f>
        <v>5.8643619455900035E-19</v>
      </c>
      <c r="C44" s="1">
        <f>I22</f>
        <v>3.9265328486980175E-18</v>
      </c>
      <c r="D44">
        <f>($C44-D$43)/SQRT($B44^2+D$42^2)</f>
        <v>0</v>
      </c>
      <c r="E44">
        <f t="shared" ref="E44:M44" si="3">($C44-E$43)/SQRT($B44^2+E$42^2)</f>
        <v>-0.57143526978213377</v>
      </c>
      <c r="F44">
        <f t="shared" si="3"/>
        <v>-0.40056798757998302</v>
      </c>
      <c r="G44">
        <f t="shared" si="3"/>
        <v>-0.63127486650269149</v>
      </c>
      <c r="H44">
        <f t="shared" si="3"/>
        <v>1.0812079014355298</v>
      </c>
      <c r="I44">
        <f t="shared" si="3"/>
        <v>0.18614036148233246</v>
      </c>
      <c r="J44">
        <f t="shared" si="3"/>
        <v>0.18614036148226196</v>
      </c>
      <c r="K44">
        <f t="shared" si="3"/>
        <v>-1.8934491012294438E-2</v>
      </c>
      <c r="L44">
        <f t="shared" si="3"/>
        <v>-1.8934491012294438E-2</v>
      </c>
      <c r="M44">
        <f t="shared" si="3"/>
        <v>0.18614036148226196</v>
      </c>
    </row>
    <row r="45" spans="1:13" x14ac:dyDescent="0.45">
      <c r="A45">
        <v>2</v>
      </c>
      <c r="B45">
        <f t="shared" ref="B45:B48" si="4">$H$29</f>
        <v>5.8643619455900035E-19</v>
      </c>
      <c r="C45" s="1">
        <f t="shared" ref="C45:C48" si="5">I23</f>
        <v>4.4004504152719154E-18</v>
      </c>
      <c r="D45">
        <f t="shared" ref="D45:M53" si="6">($C45-D$43)/SQRT($B45^2+D$42^2)</f>
        <v>0.57143526978213377</v>
      </c>
      <c r="E45">
        <f t="shared" si="6"/>
        <v>0</v>
      </c>
      <c r="F45">
        <f t="shared" si="6"/>
        <v>0.17086728220215078</v>
      </c>
      <c r="G45">
        <f t="shared" si="6"/>
        <v>-5.9839596720557726E-2</v>
      </c>
      <c r="H45">
        <f t="shared" si="6"/>
        <v>1.6526431712176637</v>
      </c>
      <c r="I45">
        <f t="shared" si="6"/>
        <v>0.9891577079984375</v>
      </c>
      <c r="J45">
        <f t="shared" si="6"/>
        <v>0.989157707998367</v>
      </c>
      <c r="K45">
        <f t="shared" si="6"/>
        <v>0.78408285550381063</v>
      </c>
      <c r="L45">
        <f t="shared" si="6"/>
        <v>0.78408285550381063</v>
      </c>
      <c r="M45">
        <f t="shared" si="6"/>
        <v>0.989157707998367</v>
      </c>
    </row>
    <row r="46" spans="1:13" x14ac:dyDescent="0.45">
      <c r="A46">
        <v>3</v>
      </c>
      <c r="B46">
        <f t="shared" si="4"/>
        <v>5.8643619455900035E-19</v>
      </c>
      <c r="C46" s="1">
        <f t="shared" si="5"/>
        <v>4.2587423148615011E-18</v>
      </c>
      <c r="D46">
        <f t="shared" si="6"/>
        <v>0.40056798757998302</v>
      </c>
      <c r="E46">
        <f t="shared" si="6"/>
        <v>-0.17086728220215078</v>
      </c>
      <c r="F46">
        <f t="shared" si="6"/>
        <v>0</v>
      </c>
      <c r="G46">
        <f t="shared" si="6"/>
        <v>-0.2307068789227085</v>
      </c>
      <c r="H46">
        <f t="shared" si="6"/>
        <v>1.4817758890155128</v>
      </c>
      <c r="I46">
        <f t="shared" si="6"/>
        <v>0.74904408740812589</v>
      </c>
      <c r="J46">
        <f t="shared" si="6"/>
        <v>0.74904408740805539</v>
      </c>
      <c r="K46">
        <f t="shared" si="6"/>
        <v>0.54396923491349902</v>
      </c>
      <c r="L46">
        <f t="shared" si="6"/>
        <v>0.54396923491349902</v>
      </c>
      <c r="M46">
        <f t="shared" si="6"/>
        <v>0.74904408740805539</v>
      </c>
    </row>
    <row r="47" spans="1:13" x14ac:dyDescent="0.45">
      <c r="A47">
        <v>4</v>
      </c>
      <c r="B47">
        <f t="shared" si="4"/>
        <v>5.8643619455900035E-19</v>
      </c>
      <c r="C47" s="1">
        <f t="shared" si="5"/>
        <v>4.4500781466392535E-18</v>
      </c>
      <c r="D47">
        <f t="shared" si="6"/>
        <v>0.63127486650269149</v>
      </c>
      <c r="E47">
        <f t="shared" si="6"/>
        <v>5.9839596720557726E-2</v>
      </c>
      <c r="F47">
        <f t="shared" si="6"/>
        <v>0.2307068789227085</v>
      </c>
      <c r="G47">
        <f t="shared" si="6"/>
        <v>0</v>
      </c>
      <c r="H47">
        <f t="shared" si="6"/>
        <v>1.7124827679382213</v>
      </c>
      <c r="I47">
        <f t="shared" si="6"/>
        <v>1.07324813208699</v>
      </c>
      <c r="J47">
        <f t="shared" si="6"/>
        <v>1.0732481320869196</v>
      </c>
      <c r="K47">
        <f t="shared" si="6"/>
        <v>0.86817327959236312</v>
      </c>
      <c r="L47">
        <f t="shared" si="6"/>
        <v>0.86817327959236312</v>
      </c>
      <c r="M47">
        <f t="shared" si="6"/>
        <v>1.0732481320869196</v>
      </c>
    </row>
    <row r="48" spans="1:13" x14ac:dyDescent="0.45">
      <c r="A48">
        <v>5</v>
      </c>
      <c r="B48">
        <f t="shared" si="4"/>
        <v>5.8643619455900035E-19</v>
      </c>
      <c r="C48" s="1">
        <f t="shared" si="5"/>
        <v>3.029837379053386E-18</v>
      </c>
      <c r="D48">
        <f t="shared" si="6"/>
        <v>-1.0812079014355298</v>
      </c>
      <c r="E48">
        <f t="shared" si="6"/>
        <v>-1.6526431712176637</v>
      </c>
      <c r="F48">
        <f t="shared" si="6"/>
        <v>-1.4817758890155128</v>
      </c>
      <c r="G48">
        <f t="shared" si="6"/>
        <v>-1.7124827679382213</v>
      </c>
      <c r="H48">
        <f t="shared" si="6"/>
        <v>0</v>
      </c>
      <c r="I48">
        <f t="shared" si="6"/>
        <v>-1.3332420532118598</v>
      </c>
      <c r="J48">
        <f t="shared" si="6"/>
        <v>-1.3332420532119302</v>
      </c>
      <c r="K48">
        <f t="shared" si="6"/>
        <v>-1.5383169057064867</v>
      </c>
      <c r="L48">
        <f t="shared" si="6"/>
        <v>-1.5383169057064867</v>
      </c>
      <c r="M48">
        <f t="shared" si="6"/>
        <v>-1.3332420532119302</v>
      </c>
    </row>
    <row r="49" spans="1:13" x14ac:dyDescent="0.45">
      <c r="A49">
        <v>6</v>
      </c>
      <c r="B49">
        <f>$L$29</f>
        <v>6.6290442071953174E-20</v>
      </c>
      <c r="C49" s="1">
        <f>M22</f>
        <v>3.8166782016749927E-18</v>
      </c>
      <c r="D49">
        <f t="shared" si="6"/>
        <v>-0.18614036148233246</v>
      </c>
      <c r="E49">
        <f t="shared" si="6"/>
        <v>-0.9891577079984375</v>
      </c>
      <c r="F49">
        <f t="shared" si="6"/>
        <v>-0.74904408740812589</v>
      </c>
      <c r="G49">
        <f t="shared" si="6"/>
        <v>-1.07324813208699</v>
      </c>
      <c r="H49">
        <f t="shared" si="6"/>
        <v>1.3332420532118598</v>
      </c>
      <c r="I49">
        <f t="shared" si="6"/>
        <v>0</v>
      </c>
      <c r="J49">
        <f t="shared" si="6"/>
        <v>-4.4373973915314553E-13</v>
      </c>
      <c r="K49">
        <f t="shared" si="6"/>
        <v>-1.2909944487361014</v>
      </c>
      <c r="L49">
        <f t="shared" si="6"/>
        <v>-1.2909944487361014</v>
      </c>
      <c r="M49">
        <f t="shared" si="6"/>
        <v>-4.4373973915314553E-13</v>
      </c>
    </row>
    <row r="50" spans="1:13" x14ac:dyDescent="0.45">
      <c r="A50">
        <v>7</v>
      </c>
      <c r="B50">
        <f t="shared" ref="B50:B53" si="7">$L$29</f>
        <v>6.6290442071953174E-20</v>
      </c>
      <c r="C50" s="1">
        <f t="shared" ref="C50:C53" si="8">M23</f>
        <v>3.8166782016750343E-18</v>
      </c>
      <c r="D50">
        <f t="shared" si="6"/>
        <v>-0.18614036148226196</v>
      </c>
      <c r="E50">
        <f t="shared" si="6"/>
        <v>-0.989157707998367</v>
      </c>
      <c r="F50">
        <f t="shared" si="6"/>
        <v>-0.74904408740805539</v>
      </c>
      <c r="G50">
        <f t="shared" si="6"/>
        <v>-1.0732481320869196</v>
      </c>
      <c r="H50">
        <f t="shared" si="6"/>
        <v>1.3332420532119302</v>
      </c>
      <c r="I50">
        <f t="shared" si="6"/>
        <v>4.4373973915314553E-13</v>
      </c>
      <c r="J50">
        <f t="shared" si="6"/>
        <v>0</v>
      </c>
      <c r="K50">
        <f t="shared" si="6"/>
        <v>-1.2909944487356577</v>
      </c>
      <c r="L50">
        <f t="shared" si="6"/>
        <v>-1.2909944487356577</v>
      </c>
      <c r="M50">
        <f t="shared" si="6"/>
        <v>0</v>
      </c>
    </row>
    <row r="51" spans="1:13" x14ac:dyDescent="0.45">
      <c r="A51">
        <v>8</v>
      </c>
      <c r="B51">
        <f t="shared" si="7"/>
        <v>6.6290442071953174E-20</v>
      </c>
      <c r="C51" s="1">
        <f t="shared" si="8"/>
        <v>3.937707436574348E-18</v>
      </c>
      <c r="D51">
        <f t="shared" si="6"/>
        <v>1.8934491012294438E-2</v>
      </c>
      <c r="E51">
        <f t="shared" si="6"/>
        <v>-0.78408285550381063</v>
      </c>
      <c r="F51">
        <f t="shared" si="6"/>
        <v>-0.54396923491349902</v>
      </c>
      <c r="G51">
        <f t="shared" si="6"/>
        <v>-0.86817327959236312</v>
      </c>
      <c r="H51">
        <f t="shared" si="6"/>
        <v>1.5383169057064867</v>
      </c>
      <c r="I51">
        <f t="shared" si="6"/>
        <v>1.2909944487361014</v>
      </c>
      <c r="J51">
        <f t="shared" si="6"/>
        <v>1.2909944487356577</v>
      </c>
      <c r="K51">
        <f t="shared" si="6"/>
        <v>0</v>
      </c>
      <c r="L51">
        <f t="shared" si="6"/>
        <v>0</v>
      </c>
      <c r="M51">
        <f t="shared" si="6"/>
        <v>1.2909944487356577</v>
      </c>
    </row>
    <row r="52" spans="1:13" x14ac:dyDescent="0.45">
      <c r="A52">
        <v>9</v>
      </c>
      <c r="B52">
        <f t="shared" si="7"/>
        <v>6.6290442071953174E-20</v>
      </c>
      <c r="C52" s="1">
        <f t="shared" si="8"/>
        <v>3.937707436574348E-18</v>
      </c>
      <c r="D52">
        <f t="shared" si="6"/>
        <v>1.8934491012294438E-2</v>
      </c>
      <c r="E52">
        <f t="shared" si="6"/>
        <v>-0.78408285550381063</v>
      </c>
      <c r="F52">
        <f t="shared" si="6"/>
        <v>-0.54396923491349902</v>
      </c>
      <c r="G52">
        <f t="shared" si="6"/>
        <v>-0.86817327959236312</v>
      </c>
      <c r="H52">
        <f t="shared" si="6"/>
        <v>1.5383169057064867</v>
      </c>
      <c r="I52">
        <f t="shared" si="6"/>
        <v>1.2909944487361014</v>
      </c>
      <c r="J52">
        <f t="shared" si="6"/>
        <v>1.2909944487356577</v>
      </c>
      <c r="K52">
        <f t="shared" si="6"/>
        <v>0</v>
      </c>
      <c r="L52">
        <f t="shared" si="6"/>
        <v>0</v>
      </c>
      <c r="M52">
        <f t="shared" si="6"/>
        <v>1.2909944487356577</v>
      </c>
    </row>
    <row r="53" spans="1:13" x14ac:dyDescent="0.45">
      <c r="A53">
        <v>10</v>
      </c>
      <c r="B53">
        <f t="shared" si="7"/>
        <v>6.6290442071953174E-20</v>
      </c>
      <c r="C53" s="1">
        <f t="shared" si="8"/>
        <v>3.8166782016750343E-18</v>
      </c>
      <c r="D53">
        <f t="shared" si="6"/>
        <v>-0.18614036148226196</v>
      </c>
      <c r="E53">
        <f t="shared" si="6"/>
        <v>-0.989157707998367</v>
      </c>
      <c r="F53">
        <f t="shared" si="6"/>
        <v>-0.74904408740805539</v>
      </c>
      <c r="G53">
        <f t="shared" si="6"/>
        <v>-1.0732481320869196</v>
      </c>
      <c r="H53">
        <f t="shared" si="6"/>
        <v>1.3332420532119302</v>
      </c>
      <c r="I53">
        <f t="shared" si="6"/>
        <v>4.4373973915314553E-13</v>
      </c>
      <c r="J53">
        <f t="shared" si="6"/>
        <v>0</v>
      </c>
      <c r="K53">
        <f t="shared" si="6"/>
        <v>-1.2909944487356577</v>
      </c>
      <c r="L53">
        <f t="shared" si="6"/>
        <v>-1.2909944487356577</v>
      </c>
      <c r="M53">
        <f t="shared" si="6"/>
        <v>0</v>
      </c>
    </row>
  </sheetData>
  <mergeCells count="2">
    <mergeCell ref="A1:C2"/>
    <mergeCell ref="A14:C15"/>
  </mergeCells>
  <conditionalFormatting sqref="D44:M53">
    <cfRule type="cellIs" dxfId="18" priority="1" operator="greaterThan">
      <formula>1.96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topLeftCell="G1" zoomScaleNormal="100" workbookViewId="0">
      <selection activeCell="M22" sqref="M22:M26"/>
    </sheetView>
  </sheetViews>
  <sheetFormatPr defaultRowHeight="14.25" x14ac:dyDescent="0.45"/>
  <cols>
    <col min="1" max="1" width="11.3984375" customWidth="1"/>
    <col min="2" max="2" width="10.1328125" customWidth="1"/>
    <col min="3" max="4" width="13.265625" customWidth="1"/>
    <col min="5" max="7" width="13.1328125" customWidth="1"/>
    <col min="8" max="8" width="11.59765625" customWidth="1"/>
    <col min="9" max="9" width="9.33203125" customWidth="1"/>
  </cols>
  <sheetData>
    <row r="1" spans="1:5" x14ac:dyDescent="0.45">
      <c r="A1" s="7" t="str">
        <f>Dati!A1</f>
        <v>Costanti varie</v>
      </c>
      <c r="B1" s="7"/>
      <c r="C1" s="7"/>
    </row>
    <row r="2" spans="1:5" x14ac:dyDescent="0.45">
      <c r="A2" s="7"/>
      <c r="B2" s="7"/>
      <c r="C2" s="7"/>
    </row>
    <row r="4" spans="1:5" x14ac:dyDescent="0.45">
      <c r="B4" t="s">
        <v>12</v>
      </c>
      <c r="C4" t="s">
        <v>9</v>
      </c>
    </row>
    <row r="5" spans="1:5" x14ac:dyDescent="0.45">
      <c r="A5" t="str">
        <f>Dati!A5</f>
        <v>d</v>
      </c>
      <c r="B5" s="1">
        <f>Dati!B5</f>
        <v>7.4300000000000008E-3</v>
      </c>
      <c r="C5">
        <f>Dati!C5</f>
        <v>1.0000000000000001E-5</v>
      </c>
    </row>
    <row r="6" spans="1:5" x14ac:dyDescent="0.45">
      <c r="A6" t="str">
        <f>Dati!A6</f>
        <v>g</v>
      </c>
      <c r="B6">
        <f>Dati!B6</f>
        <v>9.8059999999999992</v>
      </c>
      <c r="C6">
        <f>Dati!C6</f>
        <v>0</v>
      </c>
    </row>
    <row r="7" spans="1:5" x14ac:dyDescent="0.45">
      <c r="A7" t="str">
        <f>Dati!A7</f>
        <v>pressione</v>
      </c>
      <c r="B7">
        <f>Dati!B7</f>
        <v>101325</v>
      </c>
      <c r="C7">
        <f>Dati!C7</f>
        <v>0</v>
      </c>
    </row>
    <row r="8" spans="1:5" x14ac:dyDescent="0.45">
      <c r="A8" t="str">
        <f>Dati!A8</f>
        <v>densità aria</v>
      </c>
      <c r="B8">
        <v>0</v>
      </c>
      <c r="C8">
        <f>Dati!C8</f>
        <v>0</v>
      </c>
    </row>
    <row r="9" spans="1:5" x14ac:dyDescent="0.45">
      <c r="A9" t="str">
        <f>Dati!A9</f>
        <v>densità olio</v>
      </c>
      <c r="B9">
        <v>858.7</v>
      </c>
      <c r="C9">
        <f>Dati!C9</f>
        <v>0</v>
      </c>
    </row>
    <row r="10" spans="1:5" x14ac:dyDescent="0.45">
      <c r="A10" t="str">
        <f>Dati!A10</f>
        <v>cst corr vis</v>
      </c>
      <c r="B10">
        <f>Dati!B10</f>
        <v>8.2000000000000007E-3</v>
      </c>
      <c r="C10">
        <f>Dati!C10</f>
        <v>0</v>
      </c>
    </row>
    <row r="11" spans="1:5" x14ac:dyDescent="0.45">
      <c r="A11" t="str">
        <f>Dati!A11</f>
        <v>e</v>
      </c>
      <c r="B11">
        <f>Dati!B11</f>
        <v>1.6021766200000001E-19</v>
      </c>
      <c r="C11">
        <f>Dati!C11</f>
        <v>0</v>
      </c>
    </row>
    <row r="12" spans="1:5" x14ac:dyDescent="0.45">
      <c r="A12" t="str">
        <f>Dati!A12</f>
        <v>deltax</v>
      </c>
      <c r="B12">
        <f>Dati!B12</f>
        <v>5.0000000000000001E-4</v>
      </c>
      <c r="C12">
        <f>Dati!C12</f>
        <v>0</v>
      </c>
    </row>
    <row r="14" spans="1:5" x14ac:dyDescent="0.45">
      <c r="A14" s="7" t="s">
        <v>16</v>
      </c>
      <c r="B14" s="7"/>
      <c r="C14" s="7"/>
      <c r="D14" s="5"/>
    </row>
    <row r="15" spans="1:5" x14ac:dyDescent="0.45">
      <c r="A15" s="7"/>
      <c r="B15" s="7"/>
      <c r="C15" s="7"/>
      <c r="D15" s="5"/>
    </row>
    <row r="16" spans="1:5" x14ac:dyDescent="0.45">
      <c r="A16" t="s">
        <v>19</v>
      </c>
      <c r="B16">
        <v>304</v>
      </c>
      <c r="C16">
        <f>B16/100</f>
        <v>3.04</v>
      </c>
      <c r="D16" t="s">
        <v>0</v>
      </c>
      <c r="E16">
        <f>(1.8+(B18-15)*0.004765)*0.00001</f>
        <v>1.8238250000000001E-5</v>
      </c>
    </row>
    <row r="17" spans="1:13" x14ac:dyDescent="0.45">
      <c r="A17" t="s">
        <v>23</v>
      </c>
      <c r="B17">
        <v>2.29</v>
      </c>
      <c r="D17" t="s">
        <v>1</v>
      </c>
      <c r="E17" s="2">
        <f>E16/(1+$B$10/($B$7*B29))</f>
        <v>1.665405472687936E-5</v>
      </c>
    </row>
    <row r="18" spans="1:13" x14ac:dyDescent="0.45">
      <c r="A18" t="s">
        <v>24</v>
      </c>
      <c r="B18">
        <v>20</v>
      </c>
      <c r="D18" t="s">
        <v>32</v>
      </c>
      <c r="E18" s="1">
        <f>B16/B5</f>
        <v>40915.208613728122</v>
      </c>
    </row>
    <row r="20" spans="1:13" x14ac:dyDescent="0.45">
      <c r="A20" t="s">
        <v>7</v>
      </c>
      <c r="B20">
        <v>1</v>
      </c>
    </row>
    <row r="21" spans="1:13" x14ac:dyDescent="0.45">
      <c r="B21" t="s">
        <v>17</v>
      </c>
      <c r="C21" t="s">
        <v>20</v>
      </c>
      <c r="D21" t="s">
        <v>21</v>
      </c>
      <c r="E21" t="s">
        <v>9</v>
      </c>
      <c r="G21" t="s">
        <v>18</v>
      </c>
      <c r="H21" t="s">
        <v>20</v>
      </c>
      <c r="I21" t="s">
        <v>22</v>
      </c>
      <c r="K21" t="s">
        <v>38</v>
      </c>
      <c r="L21" t="s">
        <v>20</v>
      </c>
      <c r="M21" t="s">
        <v>22</v>
      </c>
    </row>
    <row r="22" spans="1:13" x14ac:dyDescent="0.45">
      <c r="A22">
        <v>1</v>
      </c>
      <c r="B22">
        <v>5.97</v>
      </c>
      <c r="C22" s="1">
        <f>B12/B22</f>
        <v>8.3752093802345063E-5</v>
      </c>
      <c r="D22">
        <f>(($B$10/(2*$B$7))^2+9*E16*C22/(2*$B$6*($B$9-$B$8)))^(1/2)-$B$10/(2*$B$7)</f>
        <v>8.6394354446471402E-7</v>
      </c>
      <c r="E22" s="1">
        <f>(D22+$B$10/(2*$B$7))^(-1)*9*E16/(2*$B$6*($B$9-$B$8))*1/2*C28</f>
        <v>3.3792067223142784E-8</v>
      </c>
      <c r="F22" s="1"/>
      <c r="G22">
        <v>32.01</v>
      </c>
      <c r="H22" s="1">
        <f>$B$12/(G22-B26)</f>
        <v>8.0645161290322917E-4</v>
      </c>
      <c r="I22" s="1">
        <f>(4*PI()/3)*B29^3*($B$9-$B$8)*($B$6/E18)*(1+ABS(H22)/B28)</f>
        <v>5.761903034221203E-18</v>
      </c>
      <c r="K22">
        <v>36.54</v>
      </c>
      <c r="L22" s="1">
        <f>B12/(K22-G26)</f>
        <v>5.7471264367816265E-4</v>
      </c>
      <c r="M22" s="1">
        <f>-(4*PI()/3)*B29^3*($B$9-$B$8)*($B$6/$E$18)*(1-ABS(L22)/B28)</f>
        <v>3.1970458986372604E-18</v>
      </c>
    </row>
    <row r="23" spans="1:13" x14ac:dyDescent="0.45">
      <c r="A23">
        <v>2</v>
      </c>
      <c r="B23">
        <v>14.3</v>
      </c>
      <c r="C23" s="1">
        <f>$B$12/(B23-B22)</f>
        <v>6.0024009603841526E-5</v>
      </c>
      <c r="D23">
        <f>(($B$10/(2*$B$7))^2+9*E16*C23/(2*$B$6*($B$9-$B$8)))^(1/2)-$B$10/(2*$B$7)</f>
        <v>7.2548634448536544E-7</v>
      </c>
      <c r="E23" s="1">
        <f>(D23+$B$10/(2*$B$7))^(-1)*9*E16/(2*$B$6*($B$9-$B$8))*1/2*C28</f>
        <v>3.9900499623678992E-8</v>
      </c>
      <c r="F23" s="1"/>
      <c r="G23">
        <v>32.67</v>
      </c>
      <c r="H23" s="1">
        <f>$B$12/(G23-G22)</f>
        <v>7.5757575757575335E-4</v>
      </c>
      <c r="I23" s="1">
        <f>(4*PI()/3)*B29^3*($B$9-$B$8)*($B$6/E18)*(1+ABS(H23)/B28)</f>
        <v>5.4448688437966329E-18</v>
      </c>
      <c r="K23">
        <v>37.47</v>
      </c>
      <c r="L23" s="1">
        <f>$B$12/(K23-K22)</f>
        <v>5.3763440860215075E-4</v>
      </c>
      <c r="M23" s="1">
        <f>-(4*PI()/3)*B29^3*($B$9-$B$8)*($B$6/$E$18)*(1-ABS(L23)/B28)</f>
        <v>2.9565372024531322E-18</v>
      </c>
    </row>
    <row r="24" spans="1:13" x14ac:dyDescent="0.45">
      <c r="A24">
        <v>3</v>
      </c>
      <c r="B24">
        <v>20.73</v>
      </c>
      <c r="C24" s="1">
        <f t="shared" ref="C24:C26" si="0">$B$12/(B24-B23)</f>
        <v>7.7760497667185078E-5</v>
      </c>
      <c r="D24">
        <f>(($B$10/(2*$B$7))^2+9*E16*C24/(2*$B$6*($B$9-$B$8)))^(1/2)-$B$10/(2*$B$7)</f>
        <v>8.310599934254888E-7</v>
      </c>
      <c r="E24" s="1">
        <f>(D24+$B$10/(2*$B$7))^(-1)*9*E16/(2*$B$6*($B$9-$B$8))*1/2*C28</f>
        <v>3.5067078997769604E-8</v>
      </c>
      <c r="F24" s="1"/>
      <c r="G24">
        <v>33.83</v>
      </c>
      <c r="H24" s="1">
        <f>$B$12/(G24-G23)</f>
        <v>4.3103448275862198E-4</v>
      </c>
      <c r="I24" s="1">
        <f>(4*PI()/3)*B29^3*($B$9-$B$8)*($B$6/E18)*(1+ABS(H24)/B28)</f>
        <v>3.3267524853569851E-18</v>
      </c>
      <c r="K24">
        <v>38.14</v>
      </c>
      <c r="L24" s="1">
        <f>$B$12/(K24-K23)</f>
        <v>7.4626865671641607E-4</v>
      </c>
      <c r="M24" s="1">
        <f>-(4*PI()/3)*B29^3*($B$9-$B$8)*($B$6/E18)*(1-ABS(L24)/B28)</f>
        <v>4.3098473287428626E-18</v>
      </c>
    </row>
    <row r="25" spans="1:13" x14ac:dyDescent="0.45">
      <c r="A25">
        <v>4</v>
      </c>
      <c r="B25">
        <v>25.99</v>
      </c>
      <c r="C25" s="1">
        <f t="shared" si="0"/>
        <v>9.5057034220532354E-5</v>
      </c>
      <c r="D25">
        <f>(($B$10/(2*$B$7))^2+9*E16*C25/(2*$B$6*($B$9-$B$8)))^(1/2)-$B$10/(2*$B$7)</f>
        <v>9.2293627296674439E-7</v>
      </c>
      <c r="E25" s="1">
        <f>(D25+$B$10/(2*$B$7))^(-1)*9*E16/(2*$B$6*($B$9-$B$8))*1/2*C28</f>
        <v>3.1722847807916582E-8</v>
      </c>
      <c r="F25" s="1"/>
      <c r="G25">
        <v>34.770000000000003</v>
      </c>
      <c r="H25" s="1">
        <f>$B$12/(G25-G24)</f>
        <v>5.3191489361701857E-4</v>
      </c>
      <c r="I25" s="1">
        <f>(4*PI()/3)*B29^3*($B$9-$B$8)*($B$6/E18)*(1+ABS(H25)/B28)</f>
        <v>3.9811152411983255E-18</v>
      </c>
      <c r="K25">
        <v>38.700000000000003</v>
      </c>
      <c r="L25" s="1">
        <f t="shared" ref="L25:L26" si="1">$B$12/(K25-K24)</f>
        <v>8.9285714285713925E-4</v>
      </c>
      <c r="M25" s="1">
        <f>-(4*PI()/3)*B29^3*($B$9-$B$8)*($B$6/E18)*(1-ABS(L25)/B28)</f>
        <v>5.2606964078598894E-18</v>
      </c>
    </row>
    <row r="26" spans="1:13" x14ac:dyDescent="0.45">
      <c r="A26">
        <v>5</v>
      </c>
      <c r="B26">
        <v>31.39</v>
      </c>
      <c r="C26" s="1">
        <f t="shared" si="0"/>
        <v>9.2592592592592561E-5</v>
      </c>
      <c r="D26">
        <f>(($B$10/(2*$B$7))^2+9*E16*C26/(2*$B$6*($B$9-$B$8)))^(1/2)-$B$10/(2*$B$7)</f>
        <v>9.1038806398949172E-7</v>
      </c>
      <c r="E26" s="1">
        <f>(D26+$B$10/(2*$B$7))^(-1)*9*E16/(2*$B$6*($B$9-$B$8))*1/2*C28</f>
        <v>3.2141488098947444E-8</v>
      </c>
      <c r="F26" s="1"/>
      <c r="G26">
        <v>35.67</v>
      </c>
      <c r="H26" s="1">
        <f>$B$12/(G26-G25)</f>
        <v>5.5555555555555642E-4</v>
      </c>
      <c r="I26" s="1">
        <f>(4*PI()/3)*B29^3*($B$9-$B$8)*($B$6/E18)*(1+ABS(H26)/B28)</f>
        <v>4.1344608567086486E-18</v>
      </c>
      <c r="K26">
        <v>39.35</v>
      </c>
      <c r="L26" s="1">
        <f t="shared" si="1"/>
        <v>7.6923076923077096E-4</v>
      </c>
      <c r="M26" s="1">
        <f>-(4*PI()/3)*B29^3*($B$9-$B$8)*($B$6/E18)*(1-ABS(L26)/B28)</f>
        <v>4.4587915201570232E-18</v>
      </c>
    </row>
    <row r="27" spans="1:13" x14ac:dyDescent="0.45">
      <c r="B27" s="1" t="s">
        <v>28</v>
      </c>
      <c r="C27" s="1" t="s">
        <v>34</v>
      </c>
      <c r="D27" t="s">
        <v>30</v>
      </c>
      <c r="G27" s="1" t="s">
        <v>28</v>
      </c>
      <c r="H27" s="1" t="s">
        <v>29</v>
      </c>
      <c r="I27" t="s">
        <v>34</v>
      </c>
      <c r="K27" s="1" t="s">
        <v>28</v>
      </c>
      <c r="L27" s="1" t="s">
        <v>29</v>
      </c>
      <c r="M27" t="s">
        <v>34</v>
      </c>
    </row>
    <row r="28" spans="1:13" x14ac:dyDescent="0.45">
      <c r="A28" t="s">
        <v>27</v>
      </c>
      <c r="B28" s="1">
        <f>AVERAGE(C22:C26)</f>
        <v>8.1837245577299323E-5</v>
      </c>
      <c r="C28" s="1">
        <f>_xlfn.STDEV.S(C22:C26)/SQRT(COUNT(C22:C26))</f>
        <v>6.271140574379054E-6</v>
      </c>
      <c r="F28" t="str">
        <f>J28</f>
        <v>Velocità</v>
      </c>
      <c r="G28" s="1">
        <f>AVERAGE(H22:H26)</f>
        <v>6.1650646048203592E-4</v>
      </c>
      <c r="H28" s="1">
        <f>_xlfn.STDEV.S(H22:H26)</f>
        <v>1.5909926777604591E-4</v>
      </c>
      <c r="I28" s="2">
        <f>H28/SQRT(5)</f>
        <v>7.1151355583536083E-5</v>
      </c>
      <c r="J28" t="s">
        <v>27</v>
      </c>
      <c r="K28" s="1">
        <f>AVERAGE(L22:L26)</f>
        <v>7.0414072421692787E-4</v>
      </c>
      <c r="L28" s="1">
        <f>_xlfn.STDEV.S(L22:L26)</f>
        <v>1.4671515301131128E-4</v>
      </c>
      <c r="M28" s="2">
        <f>L28/SQRT(5)</f>
        <v>6.5613011092514992E-5</v>
      </c>
    </row>
    <row r="29" spans="1:13" x14ac:dyDescent="0.45">
      <c r="A29" t="s">
        <v>5</v>
      </c>
      <c r="B29">
        <f>AVERAGE(D22:D26)</f>
        <v>8.5076284386636093E-7</v>
      </c>
      <c r="C29">
        <f>_xlfn.STDEV.S(D22:D26)/SQRT(COUNT(D22:D26))</f>
        <v>3.5369694106505394E-8</v>
      </c>
      <c r="D29" s="1">
        <f>(B29+$B$10/(2*$B$7))^(-1)*9*E16/(2*$B$6*($B$9-$B$8))*1/2*C28</f>
        <v>3.4291831336769867E-8</v>
      </c>
      <c r="F29" t="str">
        <f>J29</f>
        <v>Carica</v>
      </c>
      <c r="G29">
        <f>AVERAGE(I22:I26)</f>
        <v>4.529820092256359E-18</v>
      </c>
      <c r="H29">
        <f>_xlfn.STDEV.S(I22:I26)</f>
        <v>1.03200050860625E-18</v>
      </c>
      <c r="I29" s="2">
        <f>H29/SQRT(5)</f>
        <v>4.6152465801158636E-19</v>
      </c>
      <c r="J29" t="s">
        <v>33</v>
      </c>
      <c r="K29">
        <f>AVERAGE(M22:M26)</f>
        <v>4.0365836715700332E-18</v>
      </c>
      <c r="L29">
        <f>_xlfn.STDEV.S(M22:M26)</f>
        <v>9.516707062476716E-19</v>
      </c>
      <c r="M29" s="2">
        <f>L29/SQRT(5)</f>
        <v>4.2560007827300546E-19</v>
      </c>
    </row>
    <row r="32" spans="1:13" x14ac:dyDescent="0.45">
      <c r="A32" t="s">
        <v>7</v>
      </c>
      <c r="D32">
        <f t="array" ref="D32:H32">TRANSPOSE(A35:A39)</f>
        <v>1</v>
      </c>
      <c r="E32">
        <v>2</v>
      </c>
      <c r="F32">
        <v>3</v>
      </c>
      <c r="G32">
        <v>4</v>
      </c>
      <c r="H32">
        <v>5</v>
      </c>
    </row>
    <row r="33" spans="1:13" x14ac:dyDescent="0.45">
      <c r="B33" t="s">
        <v>26</v>
      </c>
      <c r="D33">
        <f t="array" ref="D33:H34">TRANSPOSE(B35:C39)</f>
        <v>3.3792067223142784E-8</v>
      </c>
      <c r="E33">
        <v>3.9900499623678992E-8</v>
      </c>
      <c r="F33">
        <v>3.5067078997769604E-8</v>
      </c>
      <c r="G33">
        <v>3.1722847807916582E-8</v>
      </c>
      <c r="H33">
        <v>3.2141488098947444E-8</v>
      </c>
    </row>
    <row r="34" spans="1:13" x14ac:dyDescent="0.45">
      <c r="C34" t="s">
        <v>21</v>
      </c>
      <c r="D34">
        <v>8.6394354446471402E-7</v>
      </c>
      <c r="E34">
        <v>7.2548634448536544E-7</v>
      </c>
      <c r="F34">
        <v>8.310599934254888E-7</v>
      </c>
      <c r="G34">
        <v>9.2293627296674439E-7</v>
      </c>
      <c r="H34">
        <v>9.1038806398949172E-7</v>
      </c>
    </row>
    <row r="35" spans="1:13" x14ac:dyDescent="0.45">
      <c r="A35">
        <v>1</v>
      </c>
      <c r="B35" s="1">
        <f>E22</f>
        <v>3.3792067223142784E-8</v>
      </c>
      <c r="C35">
        <f>D22</f>
        <v>8.6394354446471402E-7</v>
      </c>
      <c r="D35">
        <f t="shared" ref="D35:H39" si="2">($C35-D$34)/SQRT($B35^2+D$33^2)</f>
        <v>0</v>
      </c>
      <c r="E35">
        <f t="shared" si="2"/>
        <v>2.6480121209260914</v>
      </c>
      <c r="F35">
        <f t="shared" si="2"/>
        <v>0.67523918653362514</v>
      </c>
      <c r="G35">
        <f t="shared" si="2"/>
        <v>-1.2727901123546395</v>
      </c>
      <c r="H35">
        <f t="shared" si="2"/>
        <v>-0.99587982409784181</v>
      </c>
    </row>
    <row r="36" spans="1:13" x14ac:dyDescent="0.45">
      <c r="A36">
        <v>2</v>
      </c>
      <c r="B36">
        <f>E23</f>
        <v>3.9900499623678992E-8</v>
      </c>
      <c r="C36">
        <f>D23</f>
        <v>7.2548634448536544E-7</v>
      </c>
      <c r="D36">
        <f t="shared" si="2"/>
        <v>-2.6480121209260914</v>
      </c>
      <c r="E36">
        <f t="shared" si="2"/>
        <v>0</v>
      </c>
      <c r="F36">
        <f t="shared" si="2"/>
        <v>-1.9874502821114672</v>
      </c>
      <c r="G36">
        <f t="shared" si="2"/>
        <v>-3.8735119577341619</v>
      </c>
      <c r="H36">
        <f t="shared" si="2"/>
        <v>-3.608826020046104</v>
      </c>
    </row>
    <row r="37" spans="1:13" x14ac:dyDescent="0.45">
      <c r="A37">
        <v>3</v>
      </c>
      <c r="B37">
        <f>E24</f>
        <v>3.5067078997769604E-8</v>
      </c>
      <c r="C37">
        <f>D24</f>
        <v>8.310599934254888E-7</v>
      </c>
      <c r="D37">
        <f t="shared" si="2"/>
        <v>-0.67523918653362514</v>
      </c>
      <c r="E37">
        <f t="shared" si="2"/>
        <v>1.9874502821114672</v>
      </c>
      <c r="F37">
        <f t="shared" si="2"/>
        <v>0</v>
      </c>
      <c r="G37">
        <f t="shared" si="2"/>
        <v>-1.9429593006251429</v>
      </c>
      <c r="H37">
        <f t="shared" si="2"/>
        <v>-1.6676548773412361</v>
      </c>
    </row>
    <row r="38" spans="1:13" x14ac:dyDescent="0.45">
      <c r="A38">
        <v>4</v>
      </c>
      <c r="B38">
        <f>E25</f>
        <v>3.1722847807916582E-8</v>
      </c>
      <c r="C38">
        <f>D25</f>
        <v>9.2293627296674439E-7</v>
      </c>
      <c r="D38">
        <f t="shared" si="2"/>
        <v>1.2727901123546395</v>
      </c>
      <c r="E38">
        <f t="shared" si="2"/>
        <v>3.8735119577341619</v>
      </c>
      <c r="F38">
        <f t="shared" si="2"/>
        <v>1.9429593006251429</v>
      </c>
      <c r="G38">
        <f t="shared" si="2"/>
        <v>0</v>
      </c>
      <c r="H38">
        <f t="shared" si="2"/>
        <v>0.27786190539666894</v>
      </c>
    </row>
    <row r="39" spans="1:13" x14ac:dyDescent="0.45">
      <c r="A39">
        <v>5</v>
      </c>
      <c r="B39">
        <f>E26</f>
        <v>3.2141488098947444E-8</v>
      </c>
      <c r="C39">
        <f>D26</f>
        <v>9.1038806398949172E-7</v>
      </c>
      <c r="D39">
        <f t="shared" si="2"/>
        <v>0.99587982409784181</v>
      </c>
      <c r="E39">
        <f t="shared" si="2"/>
        <v>3.608826020046104</v>
      </c>
      <c r="F39">
        <f t="shared" si="2"/>
        <v>1.6676548773412361</v>
      </c>
      <c r="G39">
        <f t="shared" si="2"/>
        <v>-0.27786190539666894</v>
      </c>
      <c r="H39">
        <f t="shared" si="2"/>
        <v>0</v>
      </c>
    </row>
    <row r="41" spans="1:13" x14ac:dyDescent="0.45">
      <c r="A41" t="s">
        <v>7</v>
      </c>
      <c r="D41">
        <f t="array" ref="D41:M43">TRANSPOSE(A44:C53)</f>
        <v>1</v>
      </c>
      <c r="E41">
        <v>2</v>
      </c>
      <c r="F41">
        <v>3</v>
      </c>
      <c r="G41">
        <v>4</v>
      </c>
      <c r="H41">
        <v>5</v>
      </c>
      <c r="I41">
        <v>6</v>
      </c>
      <c r="J41">
        <v>7</v>
      </c>
      <c r="K41">
        <v>8</v>
      </c>
      <c r="L41">
        <v>9</v>
      </c>
      <c r="M41">
        <v>10</v>
      </c>
    </row>
    <row r="42" spans="1:13" x14ac:dyDescent="0.45">
      <c r="B42" t="s">
        <v>26</v>
      </c>
      <c r="D42">
        <v>1.03200050860625E-18</v>
      </c>
      <c r="E42">
        <v>1.03200050860625E-18</v>
      </c>
      <c r="F42">
        <v>1.03200050860625E-18</v>
      </c>
      <c r="G42">
        <v>1.03200050860625E-18</v>
      </c>
      <c r="H42">
        <v>1.03200050860625E-18</v>
      </c>
      <c r="I42">
        <v>9.516707062476716E-19</v>
      </c>
      <c r="J42">
        <v>9.516707062476716E-19</v>
      </c>
      <c r="K42">
        <v>9.516707062476716E-19</v>
      </c>
      <c r="L42">
        <v>9.516707062476716E-19</v>
      </c>
      <c r="M42">
        <v>9.516707062476716E-19</v>
      </c>
    </row>
    <row r="43" spans="1:13" x14ac:dyDescent="0.45">
      <c r="C43" t="s">
        <v>35</v>
      </c>
      <c r="D43">
        <v>5.761903034221203E-18</v>
      </c>
      <c r="E43">
        <v>5.4448688437966329E-18</v>
      </c>
      <c r="F43">
        <v>3.3267524853569851E-18</v>
      </c>
      <c r="G43">
        <v>3.9811152411983255E-18</v>
      </c>
      <c r="H43">
        <v>4.1344608567086486E-18</v>
      </c>
      <c r="I43">
        <v>3.1970458986372604E-18</v>
      </c>
      <c r="J43">
        <v>2.9565372024531322E-18</v>
      </c>
      <c r="K43">
        <v>4.3098473287428626E-18</v>
      </c>
      <c r="L43">
        <v>5.2606964078598894E-18</v>
      </c>
      <c r="M43">
        <v>4.4587915201570232E-18</v>
      </c>
    </row>
    <row r="44" spans="1:13" x14ac:dyDescent="0.45">
      <c r="A44">
        <v>1</v>
      </c>
      <c r="B44">
        <f>$H$29</f>
        <v>1.03200050860625E-18</v>
      </c>
      <c r="C44" s="1">
        <f>I22</f>
        <v>5.761903034221203E-18</v>
      </c>
      <c r="D44">
        <f>($C44-D$43)/SQRT($B44^2+D$42^2)</f>
        <v>0</v>
      </c>
      <c r="E44">
        <f t="shared" ref="E44:M44" si="3">($C44-E$43)/SQRT($B44^2+E$42^2)</f>
        <v>0.21722569325082902</v>
      </c>
      <c r="F44">
        <f t="shared" si="3"/>
        <v>1.668518040400512</v>
      </c>
      <c r="G44">
        <f t="shared" si="3"/>
        <v>1.220161340813003</v>
      </c>
      <c r="H44">
        <f t="shared" si="3"/>
        <v>1.1150918920207586</v>
      </c>
      <c r="I44">
        <f t="shared" si="3"/>
        <v>1.8270594577932906</v>
      </c>
      <c r="J44">
        <f t="shared" si="3"/>
        <v>1.9983842781695729</v>
      </c>
      <c r="K44">
        <f t="shared" si="3"/>
        <v>1.0343625276941215</v>
      </c>
      <c r="L44">
        <f t="shared" si="3"/>
        <v>0.35703131152902218</v>
      </c>
      <c r="M44">
        <f t="shared" si="3"/>
        <v>0.92826309243467553</v>
      </c>
    </row>
    <row r="45" spans="1:13" x14ac:dyDescent="0.45">
      <c r="A45">
        <v>2</v>
      </c>
      <c r="B45">
        <f t="shared" ref="B45:B48" si="4">$H$29</f>
        <v>1.03200050860625E-18</v>
      </c>
      <c r="C45" s="1">
        <f t="shared" ref="C45:C48" si="5">I23</f>
        <v>5.4448688437966329E-18</v>
      </c>
      <c r="D45">
        <f t="shared" ref="D45:M53" si="6">($C45-D$43)/SQRT($B45^2+D$42^2)</f>
        <v>-0.21722569325082902</v>
      </c>
      <c r="E45">
        <f t="shared" si="6"/>
        <v>0</v>
      </c>
      <c r="F45">
        <f t="shared" si="6"/>
        <v>1.4512923471496828</v>
      </c>
      <c r="G45">
        <f t="shared" si="6"/>
        <v>1.0029356475621738</v>
      </c>
      <c r="H45">
        <f t="shared" si="6"/>
        <v>0.89786619876992957</v>
      </c>
      <c r="I45">
        <f t="shared" si="6"/>
        <v>1.6012221945699829</v>
      </c>
      <c r="J45">
        <f t="shared" si="6"/>
        <v>1.772547014946265</v>
      </c>
      <c r="K45">
        <f t="shared" si="6"/>
        <v>0.80852526447081363</v>
      </c>
      <c r="L45">
        <f t="shared" si="6"/>
        <v>0.13119404830571443</v>
      </c>
      <c r="M45">
        <f t="shared" si="6"/>
        <v>0.70242582921136776</v>
      </c>
    </row>
    <row r="46" spans="1:13" x14ac:dyDescent="0.45">
      <c r="A46">
        <v>3</v>
      </c>
      <c r="B46">
        <f t="shared" si="4"/>
        <v>1.03200050860625E-18</v>
      </c>
      <c r="C46" s="1">
        <f t="shared" si="5"/>
        <v>3.3267524853569851E-18</v>
      </c>
      <c r="D46">
        <f t="shared" si="6"/>
        <v>-1.668518040400512</v>
      </c>
      <c r="E46">
        <f t="shared" si="6"/>
        <v>-1.4512923471496828</v>
      </c>
      <c r="F46">
        <f t="shared" si="6"/>
        <v>0</v>
      </c>
      <c r="G46">
        <f t="shared" si="6"/>
        <v>-0.44835669958750901</v>
      </c>
      <c r="H46">
        <f t="shared" si="6"/>
        <v>-0.55342614837975335</v>
      </c>
      <c r="I46">
        <f t="shared" si="6"/>
        <v>9.2395651483490895E-2</v>
      </c>
      <c r="J46">
        <f t="shared" si="6"/>
        <v>0.26372047185977304</v>
      </c>
      <c r="K46">
        <f t="shared" si="6"/>
        <v>-0.70030127861567837</v>
      </c>
      <c r="L46">
        <f t="shared" si="6"/>
        <v>-1.3776324947807776</v>
      </c>
      <c r="M46">
        <f t="shared" si="6"/>
        <v>-0.80640071387512424</v>
      </c>
    </row>
    <row r="47" spans="1:13" x14ac:dyDescent="0.45">
      <c r="A47">
        <v>4</v>
      </c>
      <c r="B47">
        <f t="shared" si="4"/>
        <v>1.03200050860625E-18</v>
      </c>
      <c r="C47" s="1">
        <f t="shared" si="5"/>
        <v>3.9811152411983255E-18</v>
      </c>
      <c r="D47">
        <f t="shared" si="6"/>
        <v>-1.220161340813003</v>
      </c>
      <c r="E47">
        <f t="shared" si="6"/>
        <v>-1.0029356475621738</v>
      </c>
      <c r="F47">
        <f t="shared" si="6"/>
        <v>0.44835669958750901</v>
      </c>
      <c r="G47">
        <f t="shared" si="6"/>
        <v>0</v>
      </c>
      <c r="H47">
        <f t="shared" si="6"/>
        <v>-0.10506944879224432</v>
      </c>
      <c r="I47">
        <f t="shared" si="6"/>
        <v>0.55852674521998824</v>
      </c>
      <c r="J47">
        <f t="shared" si="6"/>
        <v>0.72985156559627029</v>
      </c>
      <c r="K47">
        <f t="shared" si="6"/>
        <v>-0.23417018487918104</v>
      </c>
      <c r="L47">
        <f t="shared" si="6"/>
        <v>-0.91150140104428024</v>
      </c>
      <c r="M47">
        <f t="shared" si="6"/>
        <v>-0.34026962013862688</v>
      </c>
    </row>
    <row r="48" spans="1:13" x14ac:dyDescent="0.45">
      <c r="A48">
        <v>5</v>
      </c>
      <c r="B48">
        <f t="shared" si="4"/>
        <v>1.03200050860625E-18</v>
      </c>
      <c r="C48" s="1">
        <f t="shared" si="5"/>
        <v>4.1344608567086486E-18</v>
      </c>
      <c r="D48">
        <f t="shared" si="6"/>
        <v>-1.1150918920207586</v>
      </c>
      <c r="E48">
        <f t="shared" si="6"/>
        <v>-0.89786619876992957</v>
      </c>
      <c r="F48">
        <f t="shared" si="6"/>
        <v>0.55342614837975335</v>
      </c>
      <c r="G48">
        <f t="shared" si="6"/>
        <v>0.10506944879224432</v>
      </c>
      <c r="H48">
        <f t="shared" si="6"/>
        <v>0</v>
      </c>
      <c r="I48">
        <f t="shared" si="6"/>
        <v>0.66776150658048106</v>
      </c>
      <c r="J48">
        <f t="shared" si="6"/>
        <v>0.83908632695676322</v>
      </c>
      <c r="K48">
        <f t="shared" si="6"/>
        <v>-0.12493542351868815</v>
      </c>
      <c r="L48">
        <f t="shared" si="6"/>
        <v>-0.80226663968378742</v>
      </c>
      <c r="M48">
        <f t="shared" si="6"/>
        <v>-0.23103485877813404</v>
      </c>
    </row>
    <row r="49" spans="1:13" x14ac:dyDescent="0.45">
      <c r="A49">
        <v>6</v>
      </c>
      <c r="B49">
        <f>$L$29</f>
        <v>9.516707062476716E-19</v>
      </c>
      <c r="C49" s="1">
        <f>M22</f>
        <v>3.1970458986372604E-18</v>
      </c>
      <c r="D49">
        <f t="shared" si="6"/>
        <v>-1.8270594577932906</v>
      </c>
      <c r="E49">
        <f t="shared" si="6"/>
        <v>-1.6012221945699829</v>
      </c>
      <c r="F49">
        <f t="shared" si="6"/>
        <v>-9.2395651483490895E-2</v>
      </c>
      <c r="G49">
        <f t="shared" si="6"/>
        <v>-0.55852674521998824</v>
      </c>
      <c r="H49">
        <f t="shared" si="6"/>
        <v>-0.66776150658048106</v>
      </c>
      <c r="I49">
        <f t="shared" si="6"/>
        <v>0</v>
      </c>
      <c r="J49">
        <f t="shared" si="6"/>
        <v>0.17870186493044452</v>
      </c>
      <c r="K49">
        <f t="shared" si="6"/>
        <v>-0.82682952430499324</v>
      </c>
      <c r="L49">
        <f t="shared" si="6"/>
        <v>-1.5333258231977476</v>
      </c>
      <c r="M49">
        <f t="shared" si="6"/>
        <v>-0.93749747601968092</v>
      </c>
    </row>
    <row r="50" spans="1:13" x14ac:dyDescent="0.45">
      <c r="A50">
        <v>7</v>
      </c>
      <c r="B50">
        <f t="shared" ref="B50:B53" si="7">$L$29</f>
        <v>9.516707062476716E-19</v>
      </c>
      <c r="C50" s="1">
        <f t="shared" ref="C50:C53" si="8">M23</f>
        <v>2.9565372024531322E-18</v>
      </c>
      <c r="D50">
        <f t="shared" si="6"/>
        <v>-1.9983842781695729</v>
      </c>
      <c r="E50">
        <f t="shared" si="6"/>
        <v>-1.772547014946265</v>
      </c>
      <c r="F50">
        <f t="shared" si="6"/>
        <v>-0.26372047185977304</v>
      </c>
      <c r="G50">
        <f t="shared" si="6"/>
        <v>-0.72985156559627029</v>
      </c>
      <c r="H50">
        <f t="shared" si="6"/>
        <v>-0.83908632695676322</v>
      </c>
      <c r="I50">
        <f t="shared" si="6"/>
        <v>-0.17870186493044452</v>
      </c>
      <c r="J50">
        <f t="shared" si="6"/>
        <v>0</v>
      </c>
      <c r="K50">
        <f t="shared" si="6"/>
        <v>-1.0055313892354378</v>
      </c>
      <c r="L50">
        <f t="shared" si="6"/>
        <v>-1.7120276881281922</v>
      </c>
      <c r="M50">
        <f t="shared" si="6"/>
        <v>-1.1161993409501254</v>
      </c>
    </row>
    <row r="51" spans="1:13" x14ac:dyDescent="0.45">
      <c r="A51">
        <v>8</v>
      </c>
      <c r="B51">
        <f t="shared" si="7"/>
        <v>9.516707062476716E-19</v>
      </c>
      <c r="C51" s="1">
        <f t="shared" si="8"/>
        <v>4.3098473287428626E-18</v>
      </c>
      <c r="D51">
        <f t="shared" si="6"/>
        <v>-1.0343625276941215</v>
      </c>
      <c r="E51">
        <f t="shared" si="6"/>
        <v>-0.80852526447081363</v>
      </c>
      <c r="F51">
        <f t="shared" si="6"/>
        <v>0.70030127861567837</v>
      </c>
      <c r="G51">
        <f t="shared" si="6"/>
        <v>0.23417018487918104</v>
      </c>
      <c r="H51">
        <f t="shared" si="6"/>
        <v>0.12493542351868815</v>
      </c>
      <c r="I51">
        <f t="shared" si="6"/>
        <v>0.82682952430499324</v>
      </c>
      <c r="J51">
        <f t="shared" si="6"/>
        <v>1.0055313892354378</v>
      </c>
      <c r="K51">
        <f t="shared" si="6"/>
        <v>0</v>
      </c>
      <c r="L51">
        <f t="shared" si="6"/>
        <v>-0.70649629889275445</v>
      </c>
      <c r="M51">
        <f t="shared" si="6"/>
        <v>-0.11066795171468773</v>
      </c>
    </row>
    <row r="52" spans="1:13" x14ac:dyDescent="0.45">
      <c r="A52">
        <v>9</v>
      </c>
      <c r="B52">
        <f t="shared" si="7"/>
        <v>9.516707062476716E-19</v>
      </c>
      <c r="C52" s="1">
        <f t="shared" si="8"/>
        <v>5.2606964078598894E-18</v>
      </c>
      <c r="D52">
        <f t="shared" si="6"/>
        <v>-0.35703131152902218</v>
      </c>
      <c r="E52">
        <f t="shared" si="6"/>
        <v>-0.13119404830571443</v>
      </c>
      <c r="F52">
        <f t="shared" si="6"/>
        <v>1.3776324947807776</v>
      </c>
      <c r="G52">
        <f t="shared" si="6"/>
        <v>0.91150140104428024</v>
      </c>
      <c r="H52">
        <f t="shared" si="6"/>
        <v>0.80226663968378742</v>
      </c>
      <c r="I52">
        <f t="shared" si="6"/>
        <v>1.5333258231977476</v>
      </c>
      <c r="J52">
        <f t="shared" si="6"/>
        <v>1.7120276881281922</v>
      </c>
      <c r="K52">
        <f t="shared" si="6"/>
        <v>0.70649629889275445</v>
      </c>
      <c r="L52">
        <f t="shared" si="6"/>
        <v>0</v>
      </c>
      <c r="M52">
        <f t="shared" si="6"/>
        <v>0.59582834717806665</v>
      </c>
    </row>
    <row r="53" spans="1:13" x14ac:dyDescent="0.45">
      <c r="A53">
        <v>10</v>
      </c>
      <c r="B53">
        <f t="shared" si="7"/>
        <v>9.516707062476716E-19</v>
      </c>
      <c r="C53" s="1">
        <f t="shared" si="8"/>
        <v>4.4587915201570232E-18</v>
      </c>
      <c r="D53">
        <f t="shared" si="6"/>
        <v>-0.92826309243467553</v>
      </c>
      <c r="E53">
        <f t="shared" si="6"/>
        <v>-0.70242582921136776</v>
      </c>
      <c r="F53">
        <f t="shared" si="6"/>
        <v>0.80640071387512424</v>
      </c>
      <c r="G53">
        <f t="shared" si="6"/>
        <v>0.34026962013862688</v>
      </c>
      <c r="H53">
        <f t="shared" si="6"/>
        <v>0.23103485877813404</v>
      </c>
      <c r="I53">
        <f t="shared" si="6"/>
        <v>0.93749747601968092</v>
      </c>
      <c r="J53">
        <f t="shared" si="6"/>
        <v>1.1161993409501254</v>
      </c>
      <c r="K53">
        <f t="shared" si="6"/>
        <v>0.11066795171468773</v>
      </c>
      <c r="L53">
        <f t="shared" si="6"/>
        <v>-0.59582834717806665</v>
      </c>
      <c r="M53">
        <f t="shared" si="6"/>
        <v>0</v>
      </c>
    </row>
  </sheetData>
  <mergeCells count="2">
    <mergeCell ref="A1:C2"/>
    <mergeCell ref="A14:C15"/>
  </mergeCells>
  <conditionalFormatting sqref="D44:M53">
    <cfRule type="cellIs" dxfId="17" priority="1" operator="greaterThan">
      <formula>1.96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topLeftCell="F1" zoomScaleNormal="100" workbookViewId="0">
      <selection activeCell="M22" sqref="M22:M26"/>
    </sheetView>
  </sheetViews>
  <sheetFormatPr defaultRowHeight="14.25" x14ac:dyDescent="0.45"/>
  <cols>
    <col min="1" max="1" width="11.3984375" customWidth="1"/>
    <col min="2" max="2" width="10.1328125" customWidth="1"/>
    <col min="3" max="4" width="13.265625" customWidth="1"/>
    <col min="5" max="7" width="13.1328125" customWidth="1"/>
    <col min="8" max="8" width="11.59765625" customWidth="1"/>
    <col min="9" max="9" width="9.33203125" customWidth="1"/>
  </cols>
  <sheetData>
    <row r="1" spans="1:5" x14ac:dyDescent="0.45">
      <c r="A1" s="7" t="str">
        <f>Dati!A1</f>
        <v>Costanti varie</v>
      </c>
      <c r="B1" s="7"/>
      <c r="C1" s="7"/>
    </row>
    <row r="2" spans="1:5" x14ac:dyDescent="0.45">
      <c r="A2" s="7"/>
      <c r="B2" s="7"/>
      <c r="C2" s="7"/>
    </row>
    <row r="4" spans="1:5" x14ac:dyDescent="0.45">
      <c r="B4" t="s">
        <v>12</v>
      </c>
      <c r="C4" t="s">
        <v>9</v>
      </c>
    </row>
    <row r="5" spans="1:5" x14ac:dyDescent="0.45">
      <c r="A5" t="str">
        <f>Dati!A5</f>
        <v>d</v>
      </c>
      <c r="B5" s="1">
        <f>Dati!B5</f>
        <v>7.4300000000000008E-3</v>
      </c>
      <c r="C5">
        <f>Dati!C5</f>
        <v>1.0000000000000001E-5</v>
      </c>
    </row>
    <row r="6" spans="1:5" x14ac:dyDescent="0.45">
      <c r="A6" t="str">
        <f>Dati!A6</f>
        <v>g</v>
      </c>
      <c r="B6">
        <f>Dati!B6</f>
        <v>9.8059999999999992</v>
      </c>
      <c r="C6">
        <f>Dati!C6</f>
        <v>0</v>
      </c>
    </row>
    <row r="7" spans="1:5" x14ac:dyDescent="0.45">
      <c r="A7" t="str">
        <f>Dati!A7</f>
        <v>pressione</v>
      </c>
      <c r="B7">
        <f>Dati!B7</f>
        <v>101325</v>
      </c>
      <c r="C7">
        <f>Dati!C7</f>
        <v>0</v>
      </c>
    </row>
    <row r="8" spans="1:5" x14ac:dyDescent="0.45">
      <c r="A8" t="str">
        <f>Dati!A8</f>
        <v>densità aria</v>
      </c>
      <c r="B8">
        <v>0</v>
      </c>
      <c r="C8">
        <f>Dati!C8</f>
        <v>0</v>
      </c>
    </row>
    <row r="9" spans="1:5" x14ac:dyDescent="0.45">
      <c r="A9" t="str">
        <f>Dati!A9</f>
        <v>densità olio</v>
      </c>
      <c r="B9">
        <v>858.7</v>
      </c>
      <c r="C9">
        <f>Dati!C9</f>
        <v>0</v>
      </c>
    </row>
    <row r="10" spans="1:5" x14ac:dyDescent="0.45">
      <c r="A10" t="str">
        <f>Dati!A10</f>
        <v>cst corr vis</v>
      </c>
      <c r="B10">
        <f>Dati!B10</f>
        <v>8.2000000000000007E-3</v>
      </c>
      <c r="C10">
        <f>Dati!C10</f>
        <v>0</v>
      </c>
    </row>
    <row r="11" spans="1:5" x14ac:dyDescent="0.45">
      <c r="A11" t="str">
        <f>Dati!A11</f>
        <v>e</v>
      </c>
      <c r="B11">
        <f>Dati!B11</f>
        <v>1.6021766200000001E-19</v>
      </c>
      <c r="C11">
        <f>Dati!C11</f>
        <v>0</v>
      </c>
    </row>
    <row r="12" spans="1:5" x14ac:dyDescent="0.45">
      <c r="A12" t="str">
        <f>Dati!A12</f>
        <v>deltax</v>
      </c>
      <c r="B12">
        <f>Dati!B12</f>
        <v>5.0000000000000001E-4</v>
      </c>
      <c r="C12">
        <f>Dati!C12</f>
        <v>0</v>
      </c>
    </row>
    <row r="13" spans="1:5" x14ac:dyDescent="0.45">
      <c r="A13" t="s">
        <v>7</v>
      </c>
      <c r="B13">
        <f>((G29+K29)/2)/B11</f>
        <v>41.125122282582112</v>
      </c>
    </row>
    <row r="14" spans="1:5" x14ac:dyDescent="0.45">
      <c r="A14" s="7" t="s">
        <v>16</v>
      </c>
      <c r="B14" s="7"/>
      <c r="C14" s="7"/>
      <c r="D14" s="5"/>
    </row>
    <row r="15" spans="1:5" x14ac:dyDescent="0.45">
      <c r="A15" s="7"/>
      <c r="B15" s="7"/>
      <c r="C15" s="7"/>
      <c r="D15" s="5"/>
    </row>
    <row r="16" spans="1:5" x14ac:dyDescent="0.45">
      <c r="A16" t="s">
        <v>19</v>
      </c>
      <c r="B16">
        <v>304</v>
      </c>
      <c r="C16">
        <f>B16/100</f>
        <v>3.04</v>
      </c>
      <c r="D16" t="s">
        <v>0</v>
      </c>
      <c r="E16">
        <f>(1.8+(B18-15)*0.004765)*0.00001</f>
        <v>1.8262075000000001E-5</v>
      </c>
    </row>
    <row r="17" spans="1:13" x14ac:dyDescent="0.45">
      <c r="A17" t="s">
        <v>23</v>
      </c>
      <c r="B17">
        <v>2.2400000000000002</v>
      </c>
      <c r="D17" t="s">
        <v>1</v>
      </c>
      <c r="E17" s="2">
        <f>E16/(1+$B$10/($B$7*B29))</f>
        <v>1.7237447751182503E-5</v>
      </c>
    </row>
    <row r="18" spans="1:13" x14ac:dyDescent="0.45">
      <c r="A18" t="s">
        <v>24</v>
      </c>
      <c r="B18">
        <v>20.5</v>
      </c>
      <c r="D18" t="s">
        <v>32</v>
      </c>
      <c r="E18" s="1">
        <f>B16/B5</f>
        <v>40915.208613728122</v>
      </c>
    </row>
    <row r="20" spans="1:13" x14ac:dyDescent="0.45">
      <c r="A20" t="s">
        <v>7</v>
      </c>
      <c r="B20">
        <v>1</v>
      </c>
    </row>
    <row r="21" spans="1:13" x14ac:dyDescent="0.45">
      <c r="B21" t="s">
        <v>17</v>
      </c>
      <c r="C21" t="s">
        <v>20</v>
      </c>
      <c r="D21" t="s">
        <v>21</v>
      </c>
      <c r="E21" t="s">
        <v>9</v>
      </c>
      <c r="G21" t="s">
        <v>18</v>
      </c>
      <c r="H21" t="s">
        <v>20</v>
      </c>
      <c r="I21" t="s">
        <v>22</v>
      </c>
      <c r="K21" t="s">
        <v>38</v>
      </c>
      <c r="L21" t="s">
        <v>20</v>
      </c>
      <c r="M21" t="s">
        <v>22</v>
      </c>
    </row>
    <row r="22" spans="1:13" x14ac:dyDescent="0.45">
      <c r="A22">
        <v>1</v>
      </c>
      <c r="B22">
        <v>2.71</v>
      </c>
      <c r="C22" s="1">
        <f>B12/B22</f>
        <v>1.8450184501845018E-4</v>
      </c>
      <c r="D22">
        <f>(($B$10/(2*$B$7))^2+9*E16*C22/(2*$B$6*($B$9-$B$8)))^(1/2)-$B$10/(2*$B$7)</f>
        <v>1.3020301658186201E-6</v>
      </c>
      <c r="E22" s="1">
        <f>(D22+$B$10/(2*$B$7))^(-1)*9*E16/(2*$B$6*($B$9-$B$8))*1/2*C28</f>
        <v>2.9352438391120029E-8</v>
      </c>
      <c r="F22" s="1"/>
      <c r="G22">
        <v>13.04</v>
      </c>
      <c r="H22" s="1">
        <f>$B$12/(G22-B26)</f>
        <v>8.9285714285714489E-4</v>
      </c>
      <c r="I22" s="1">
        <f>(4*PI()/3)*B29^3*($B$9-$B$8)*($B$6/E18)*(1+ABS(H22)/B28)</f>
        <v>1.1813803147752288E-17</v>
      </c>
      <c r="K22">
        <v>19.13</v>
      </c>
      <c r="L22" s="1">
        <f>B12/(K22-G26)</f>
        <v>3.6496350364963572E-4</v>
      </c>
      <c r="M22" s="1">
        <f>-(4*PI()/3)*B29^3*($B$9-$B$8)*($B$6/$E$18)*(1-ABS(L22)/B28)</f>
        <v>1.7643078063573582E-18</v>
      </c>
    </row>
    <row r="23" spans="1:13" x14ac:dyDescent="0.45">
      <c r="A23">
        <v>2</v>
      </c>
      <c r="B23">
        <v>5.33</v>
      </c>
      <c r="C23" s="1">
        <f>$B$12/(B23-B22)</f>
        <v>1.9083969465648855E-4</v>
      </c>
      <c r="D23">
        <f>(($B$10/(2*$B$7))^2+9*E16*C23/(2*$B$6*($B$9-$B$8)))^(1/2)-$B$10/(2*$B$7)</f>
        <v>1.3248729839776214E-6</v>
      </c>
      <c r="E23" s="1">
        <f>(D23+$B$10/(2*$B$7))^(-1)*9*E16/(2*$B$6*($B$9-$B$8))*1/2*C28</f>
        <v>2.8861356341567664E-8</v>
      </c>
      <c r="F23" s="1"/>
      <c r="G23">
        <v>14.1</v>
      </c>
      <c r="H23" s="1">
        <f>$B$12/(G23-G22)</f>
        <v>4.7169811320754696E-4</v>
      </c>
      <c r="I23" s="1">
        <f>(4*PI()/3)*B29^3*($B$9-$B$8)*($B$6/E18)*(1+ABS(H23)/B28)</f>
        <v>7.267412491986749E-18</v>
      </c>
      <c r="K23">
        <v>19.760000000000002</v>
      </c>
      <c r="L23" s="1">
        <f>$B$12/(K23-K22)</f>
        <v>7.936507936507904E-4</v>
      </c>
      <c r="M23" s="1">
        <f>-(4*PI()/3)*B29^3*($B$9-$B$8)*($B$6/$E$18)*(1-ABS(L23)/B28)</f>
        <v>6.3919656560020444E-18</v>
      </c>
    </row>
    <row r="24" spans="1:13" x14ac:dyDescent="0.45">
      <c r="A24">
        <v>3</v>
      </c>
      <c r="B24">
        <v>7.49</v>
      </c>
      <c r="C24" s="1">
        <f t="shared" ref="C24:C26" si="0">$B$12/(B24-B23)</f>
        <v>2.3148148148148146E-4</v>
      </c>
      <c r="D24">
        <f>(($B$10/(2*$B$7))^2+9*E16*C24/(2*$B$6*($B$9-$B$8)))^(1/2)-$B$10/(2*$B$7)</f>
        <v>1.463128433339668E-6</v>
      </c>
      <c r="E24" s="1">
        <f>(D24+$B$10/(2*$B$7))^(-1)*9*E16/(2*$B$6*($B$9-$B$8))*1/2*C28</f>
        <v>2.6207551966557771E-8</v>
      </c>
      <c r="F24" s="1"/>
      <c r="G24">
        <v>15.15</v>
      </c>
      <c r="H24" s="1">
        <f>$B$12/(G24-G23)</f>
        <v>4.7619047619047586E-4</v>
      </c>
      <c r="I24" s="1">
        <f>(4*PI()/3)*B29^3*($B$9-$B$8)*($B$6/E18)*(1+ABS(H24)/B28)</f>
        <v>7.3159073256482476E-18</v>
      </c>
      <c r="K24">
        <v>20.41</v>
      </c>
      <c r="L24" s="1">
        <f>$B$12/(K24-K23)</f>
        <v>7.6923076923077096E-4</v>
      </c>
      <c r="M24" s="1">
        <f>-(4*PI()/3)*B29^3*($B$9-$B$8)*($B$6/E18)*(1-ABS(L24)/B28)</f>
        <v>6.1283527140472845E-18</v>
      </c>
    </row>
    <row r="25" spans="1:13" x14ac:dyDescent="0.45">
      <c r="A25">
        <v>4</v>
      </c>
      <c r="B25">
        <v>9.98</v>
      </c>
      <c r="C25" s="1">
        <f t="shared" si="0"/>
        <v>2.008032128514056E-4</v>
      </c>
      <c r="D25">
        <f>(($B$10/(2*$B$7))^2+9*E16*C25/(2*$B$6*($B$9-$B$8)))^(1/2)-$B$10/(2*$B$7)</f>
        <v>1.3600303520188578E-6</v>
      </c>
      <c r="E25" s="1">
        <f>(D25+$B$10/(2*$B$7))^(-1)*9*E16/(2*$B$6*($B$9-$B$8))*1/2*C28</f>
        <v>2.8136834010267898E-8</v>
      </c>
      <c r="F25" s="1"/>
      <c r="G25">
        <v>16.57</v>
      </c>
      <c r="H25" s="1">
        <f>$B$12/(G25-G24)</f>
        <v>3.5211267605633805E-4</v>
      </c>
      <c r="I25" s="1">
        <f>(4*PI()/3)*B29^3*($B$9-$B$8)*($B$6/E18)*(1+ABS(H25)/B28)</f>
        <v>5.9764936804341787E-18</v>
      </c>
      <c r="K25">
        <v>21.06</v>
      </c>
      <c r="L25" s="1">
        <f t="shared" ref="L25:L26" si="1">$B$12/(K25-K24)</f>
        <v>7.6923076923077096E-4</v>
      </c>
      <c r="M25" s="1">
        <f>-(4*PI()/3)*B29^3*($B$9-$B$8)*($B$6/E18)*(1-ABS(L25)/B28)</f>
        <v>6.1283527140472845E-18</v>
      </c>
    </row>
    <row r="26" spans="1:13" x14ac:dyDescent="0.45">
      <c r="A26">
        <v>5</v>
      </c>
      <c r="B26">
        <v>12.48</v>
      </c>
      <c r="C26" s="1">
        <f t="shared" si="0"/>
        <v>2.0000000000000001E-4</v>
      </c>
      <c r="D26">
        <f>(($B$10/(2*$B$7))^2+9*E16*C26/(2*$B$6*($B$9-$B$8)))^(1/2)-$B$10/(2*$B$7)</f>
        <v>1.3572288998991839E-6</v>
      </c>
      <c r="E26" s="1">
        <f>(D26+$B$10/(2*$B$7))^(-1)*9*E16/(2*$B$6*($B$9-$B$8))*1/2*C28</f>
        <v>2.8193229804738981E-8</v>
      </c>
      <c r="F26" s="1"/>
      <c r="G26">
        <v>17.760000000000002</v>
      </c>
      <c r="H26" s="1">
        <f>$B$12/(G26-G25)</f>
        <v>4.2016806722689029E-4</v>
      </c>
      <c r="I26" s="1">
        <f>(4*PI()/3)*B29^3*($B$9-$B$8)*($B$6/E18)*(1+ABS(H26)/B28)</f>
        <v>6.7111482235166132E-18</v>
      </c>
      <c r="K26">
        <v>21.69</v>
      </c>
      <c r="L26" s="1">
        <f t="shared" si="1"/>
        <v>7.936507936507904E-4</v>
      </c>
      <c r="M26" s="1">
        <f>-(4*PI()/3)*B29^3*($B$9-$B$8)*($B$6/E18)*(1-ABS(L26)/B28)</f>
        <v>6.3919656560020444E-18</v>
      </c>
    </row>
    <row r="27" spans="1:13" x14ac:dyDescent="0.45">
      <c r="B27" s="1" t="s">
        <v>28</v>
      </c>
      <c r="C27" s="1" t="s">
        <v>34</v>
      </c>
      <c r="D27" t="s">
        <v>30</v>
      </c>
      <c r="G27" s="1" t="s">
        <v>28</v>
      </c>
      <c r="H27" s="1" t="s">
        <v>29</v>
      </c>
      <c r="I27" t="s">
        <v>34</v>
      </c>
      <c r="K27" s="1" t="s">
        <v>28</v>
      </c>
      <c r="L27" s="1" t="s">
        <v>29</v>
      </c>
      <c r="M27" t="s">
        <v>34</v>
      </c>
    </row>
    <row r="28" spans="1:13" x14ac:dyDescent="0.45">
      <c r="A28" t="s">
        <v>27</v>
      </c>
      <c r="B28" s="1">
        <f>AVERAGE(C22:C26)</f>
        <v>2.0152524680156517E-4</v>
      </c>
      <c r="C28" s="1">
        <f>_xlfn.STDEV.S(C22:C26)/SQRT(COUNT(C22:C26))</f>
        <v>8.0752738032329327E-6</v>
      </c>
      <c r="F28" t="str">
        <f>J28</f>
        <v>Velocità</v>
      </c>
      <c r="G28" s="1">
        <f>AVERAGE(H22:H26)</f>
        <v>5.2260529510767917E-4</v>
      </c>
      <c r="H28" s="1">
        <f>_xlfn.STDEV.S(H22:H26)</f>
        <v>2.1295153565595027E-4</v>
      </c>
      <c r="I28" s="2">
        <f>H28/SQRT(5)</f>
        <v>9.5234821927935018E-5</v>
      </c>
      <c r="J28" t="s">
        <v>27</v>
      </c>
      <c r="K28" s="1">
        <f>AVERAGE(L22:L26)</f>
        <v>6.9814532588255169E-4</v>
      </c>
      <c r="L28" s="1">
        <f>_xlfn.STDEV.S(L22:L26)</f>
        <v>1.8665408910986409E-4</v>
      </c>
      <c r="M28" s="2">
        <f>L28/SQRT(5)</f>
        <v>8.3474246305591856E-5</v>
      </c>
    </row>
    <row r="29" spans="1:13" x14ac:dyDescent="0.45">
      <c r="A29" t="s">
        <v>5</v>
      </c>
      <c r="B29">
        <f>AVERAGE(D22:D26)</f>
        <v>1.3614581670107903E-6</v>
      </c>
      <c r="C29">
        <f>_xlfn.STDEV.S(D22:D26)/SQRT(COUNT(D22:D26))</f>
        <v>2.7592509268463119E-8</v>
      </c>
      <c r="D29" s="1">
        <f>(B29+$B$10/(2*$B$7))^(-1)*9*E16/(2*$B$6*($B$9-$B$8))*1/2*C28</f>
        <v>2.8108177499545376E-8</v>
      </c>
      <c r="F29" t="str">
        <f>J29</f>
        <v>Carica</v>
      </c>
      <c r="G29">
        <f>AVERAGE(I22:I26)</f>
        <v>7.8169529738676166E-18</v>
      </c>
      <c r="H29">
        <f>_xlfn.STDEV.S(I22:I26)</f>
        <v>2.2988011740900793E-18</v>
      </c>
      <c r="I29" s="2">
        <f>H29/SQRT(5)</f>
        <v>1.0280551384043491E-18</v>
      </c>
      <c r="J29" t="s">
        <v>33</v>
      </c>
      <c r="K29">
        <f>AVERAGE(M22:M26)</f>
        <v>5.3609889092912035E-18</v>
      </c>
      <c r="L29">
        <f>_xlfn.STDEV.S(M22:M26)</f>
        <v>2.0149215542061321E-18</v>
      </c>
      <c r="M29" s="2">
        <f>L29/SQRT(5)</f>
        <v>9.0110031290688766E-19</v>
      </c>
    </row>
    <row r="32" spans="1:13" x14ac:dyDescent="0.45">
      <c r="A32" t="s">
        <v>7</v>
      </c>
      <c r="D32">
        <f t="array" ref="D32:H32">TRANSPOSE(A35:A39)</f>
        <v>1</v>
      </c>
      <c r="E32">
        <v>2</v>
      </c>
      <c r="F32">
        <v>3</v>
      </c>
      <c r="G32">
        <v>4</v>
      </c>
      <c r="H32">
        <v>5</v>
      </c>
    </row>
    <row r="33" spans="1:13" x14ac:dyDescent="0.45">
      <c r="B33" t="s">
        <v>26</v>
      </c>
      <c r="D33">
        <f t="array" ref="D33:H34">TRANSPOSE(B35:C39)</f>
        <v>2.9352438391120029E-8</v>
      </c>
      <c r="E33">
        <v>2.8861356341567664E-8</v>
      </c>
      <c r="F33">
        <v>2.6207551966557771E-8</v>
      </c>
      <c r="G33">
        <v>2.8136834010267898E-8</v>
      </c>
      <c r="H33">
        <v>2.8193229804738981E-8</v>
      </c>
    </row>
    <row r="34" spans="1:13" x14ac:dyDescent="0.45">
      <c r="C34" t="s">
        <v>21</v>
      </c>
      <c r="D34">
        <v>1.3020301658186201E-6</v>
      </c>
      <c r="E34">
        <v>1.3248729839776214E-6</v>
      </c>
      <c r="F34">
        <v>1.463128433339668E-6</v>
      </c>
      <c r="G34">
        <v>1.3600303520188578E-6</v>
      </c>
      <c r="H34">
        <v>1.3572288998991839E-6</v>
      </c>
    </row>
    <row r="35" spans="1:13" x14ac:dyDescent="0.45">
      <c r="A35">
        <v>1</v>
      </c>
      <c r="B35" s="1">
        <f>E22</f>
        <v>2.9352438391120029E-8</v>
      </c>
      <c r="C35">
        <f>D22</f>
        <v>1.3020301658186201E-6</v>
      </c>
      <c r="D35">
        <f t="shared" ref="D35:H39" si="2">($C35-D$34)/SQRT($B35^2+D$33^2)</f>
        <v>0</v>
      </c>
      <c r="E35">
        <f t="shared" si="2"/>
        <v>-0.5549109794436573</v>
      </c>
      <c r="F35">
        <f t="shared" si="2"/>
        <v>-4.0940117951239516</v>
      </c>
      <c r="G35">
        <f t="shared" si="2"/>
        <v>-1.426462986790223</v>
      </c>
      <c r="H35">
        <f t="shared" si="2"/>
        <v>-1.3562613347264705</v>
      </c>
    </row>
    <row r="36" spans="1:13" x14ac:dyDescent="0.45">
      <c r="A36">
        <v>2</v>
      </c>
      <c r="B36">
        <f>E23</f>
        <v>2.8861356341567664E-8</v>
      </c>
      <c r="C36">
        <f>D23</f>
        <v>1.3248729839776214E-6</v>
      </c>
      <c r="D36">
        <f t="shared" si="2"/>
        <v>0.5549109794436573</v>
      </c>
      <c r="E36">
        <f t="shared" si="2"/>
        <v>0</v>
      </c>
      <c r="F36">
        <f t="shared" si="2"/>
        <v>-3.5463948276345834</v>
      </c>
      <c r="G36">
        <f t="shared" si="2"/>
        <v>-0.87223840015526866</v>
      </c>
      <c r="H36">
        <f t="shared" si="2"/>
        <v>-0.80195197433408627</v>
      </c>
    </row>
    <row r="37" spans="1:13" x14ac:dyDescent="0.45">
      <c r="A37">
        <v>3</v>
      </c>
      <c r="B37">
        <f>E24</f>
        <v>2.6207551966557771E-8</v>
      </c>
      <c r="C37">
        <f>D24</f>
        <v>1.463128433339668E-6</v>
      </c>
      <c r="D37">
        <f t="shared" si="2"/>
        <v>4.0940117951239516</v>
      </c>
      <c r="E37">
        <f t="shared" si="2"/>
        <v>3.5463948276345834</v>
      </c>
      <c r="F37">
        <f t="shared" si="2"/>
        <v>0</v>
      </c>
      <c r="G37">
        <f t="shared" si="2"/>
        <v>2.6812505045525867</v>
      </c>
      <c r="H37">
        <f t="shared" si="2"/>
        <v>2.7511532790187463</v>
      </c>
    </row>
    <row r="38" spans="1:13" x14ac:dyDescent="0.45">
      <c r="A38">
        <v>4</v>
      </c>
      <c r="B38">
        <f>E25</f>
        <v>2.8136834010267898E-8</v>
      </c>
      <c r="C38">
        <f>D25</f>
        <v>1.3600303520188578E-6</v>
      </c>
      <c r="D38">
        <f t="shared" si="2"/>
        <v>1.426462986790223</v>
      </c>
      <c r="E38">
        <f t="shared" si="2"/>
        <v>0.87223840015526866</v>
      </c>
      <c r="F38">
        <f t="shared" si="2"/>
        <v>-2.6812505045525867</v>
      </c>
      <c r="G38">
        <f t="shared" si="2"/>
        <v>0</v>
      </c>
      <c r="H38">
        <f t="shared" si="2"/>
        <v>7.033277308974302E-2</v>
      </c>
    </row>
    <row r="39" spans="1:13" x14ac:dyDescent="0.45">
      <c r="A39">
        <v>5</v>
      </c>
      <c r="B39">
        <f>E26</f>
        <v>2.8193229804738981E-8</v>
      </c>
      <c r="C39">
        <f>D26</f>
        <v>1.3572288998991839E-6</v>
      </c>
      <c r="D39">
        <f t="shared" si="2"/>
        <v>1.3562613347264705</v>
      </c>
      <c r="E39">
        <f t="shared" si="2"/>
        <v>0.80195197433408627</v>
      </c>
      <c r="F39">
        <f t="shared" si="2"/>
        <v>-2.7511532790187463</v>
      </c>
      <c r="G39">
        <f t="shared" si="2"/>
        <v>-7.033277308974302E-2</v>
      </c>
      <c r="H39">
        <f t="shared" si="2"/>
        <v>0</v>
      </c>
    </row>
    <row r="41" spans="1:13" x14ac:dyDescent="0.45">
      <c r="A41" t="s">
        <v>7</v>
      </c>
      <c r="D41">
        <f t="array" ref="D41:M43">TRANSPOSE(A44:C53)</f>
        <v>1</v>
      </c>
      <c r="E41">
        <v>2</v>
      </c>
      <c r="F41">
        <v>3</v>
      </c>
      <c r="G41">
        <v>4</v>
      </c>
      <c r="H41">
        <v>5</v>
      </c>
      <c r="I41">
        <v>6</v>
      </c>
      <c r="J41">
        <v>7</v>
      </c>
      <c r="K41">
        <v>8</v>
      </c>
      <c r="L41">
        <v>9</v>
      </c>
      <c r="M41">
        <v>10</v>
      </c>
    </row>
    <row r="42" spans="1:13" x14ac:dyDescent="0.45">
      <c r="B42" t="s">
        <v>26</v>
      </c>
      <c r="D42">
        <v>2.2988011740900793E-18</v>
      </c>
      <c r="E42">
        <v>2.2988011740900793E-18</v>
      </c>
      <c r="F42">
        <v>2.2988011740900793E-18</v>
      </c>
      <c r="G42">
        <v>2.2988011740900793E-18</v>
      </c>
      <c r="H42">
        <v>2.2988011740900793E-18</v>
      </c>
      <c r="I42">
        <v>2.0149215542061321E-18</v>
      </c>
      <c r="J42">
        <v>2.0149215542061321E-18</v>
      </c>
      <c r="K42">
        <v>2.0149215542061321E-18</v>
      </c>
      <c r="L42">
        <v>2.0149215542061321E-18</v>
      </c>
      <c r="M42">
        <v>2.0149215542061321E-18</v>
      </c>
    </row>
    <row r="43" spans="1:13" x14ac:dyDescent="0.45">
      <c r="C43" t="s">
        <v>35</v>
      </c>
      <c r="D43">
        <v>1.1813803147752288E-17</v>
      </c>
      <c r="E43">
        <v>7.267412491986749E-18</v>
      </c>
      <c r="F43">
        <v>7.3159073256482476E-18</v>
      </c>
      <c r="G43">
        <v>5.9764936804341787E-18</v>
      </c>
      <c r="H43">
        <v>6.7111482235166132E-18</v>
      </c>
      <c r="I43">
        <v>1.7643078063573582E-18</v>
      </c>
      <c r="J43">
        <v>6.3919656560020444E-18</v>
      </c>
      <c r="K43">
        <v>6.1283527140472845E-18</v>
      </c>
      <c r="L43">
        <v>6.1283527140472845E-18</v>
      </c>
      <c r="M43">
        <v>6.3919656560020444E-18</v>
      </c>
    </row>
    <row r="44" spans="1:13" x14ac:dyDescent="0.45">
      <c r="A44">
        <v>1</v>
      </c>
      <c r="B44">
        <f>$H$29</f>
        <v>2.2988011740900793E-18</v>
      </c>
      <c r="C44" s="1">
        <f>I22</f>
        <v>1.1813803147752288E-17</v>
      </c>
      <c r="D44">
        <f>($C44-D$43)/SQRT($B44^2+D$42^2)</f>
        <v>0</v>
      </c>
      <c r="E44">
        <f t="shared" ref="E44:M44" si="3">($C44-E$43)/SQRT($B44^2+E$42^2)</f>
        <v>1.398460945143486</v>
      </c>
      <c r="F44">
        <f t="shared" si="3"/>
        <v>1.3835440283952889</v>
      </c>
      <c r="G44">
        <f t="shared" si="3"/>
        <v>1.7955450670321118</v>
      </c>
      <c r="H44">
        <f t="shared" si="3"/>
        <v>1.5695667549022181</v>
      </c>
      <c r="I44">
        <f t="shared" si="3"/>
        <v>3.2875218091402751</v>
      </c>
      <c r="J44">
        <f t="shared" si="3"/>
        <v>1.7736620988640808</v>
      </c>
      <c r="K44">
        <f t="shared" si="3"/>
        <v>1.8598985979525622</v>
      </c>
      <c r="L44">
        <f t="shared" si="3"/>
        <v>1.8598985979525622</v>
      </c>
      <c r="M44">
        <f t="shared" si="3"/>
        <v>1.7736620988640808</v>
      </c>
    </row>
    <row r="45" spans="1:13" x14ac:dyDescent="0.45">
      <c r="A45">
        <v>2</v>
      </c>
      <c r="B45">
        <f t="shared" ref="B45:B48" si="4">$H$29</f>
        <v>2.2988011740900793E-18</v>
      </c>
      <c r="C45" s="1">
        <f t="shared" ref="C45:C48" si="5">I23</f>
        <v>7.267412491986749E-18</v>
      </c>
      <c r="D45">
        <f t="shared" ref="D45:M53" si="6">($C45-D$43)/SQRT($B45^2+D$42^2)</f>
        <v>-1.398460945143486</v>
      </c>
      <c r="E45">
        <f t="shared" si="6"/>
        <v>0</v>
      </c>
      <c r="F45">
        <f t="shared" si="6"/>
        <v>-1.4916916748197022E-2</v>
      </c>
      <c r="G45">
        <f t="shared" si="6"/>
        <v>0.39708412188862585</v>
      </c>
      <c r="H45">
        <f t="shared" si="6"/>
        <v>0.17110580975873216</v>
      </c>
      <c r="I45">
        <f t="shared" si="6"/>
        <v>1.8002472818179784</v>
      </c>
      <c r="J45">
        <f t="shared" si="6"/>
        <v>0.28638757154178401</v>
      </c>
      <c r="K45">
        <f t="shared" si="6"/>
        <v>0.37262407063026554</v>
      </c>
      <c r="L45">
        <f t="shared" si="6"/>
        <v>0.37262407063026554</v>
      </c>
      <c r="M45">
        <f t="shared" si="6"/>
        <v>0.28638757154178401</v>
      </c>
    </row>
    <row r="46" spans="1:13" x14ac:dyDescent="0.45">
      <c r="A46">
        <v>3</v>
      </c>
      <c r="B46">
        <f t="shared" si="4"/>
        <v>2.2988011740900793E-18</v>
      </c>
      <c r="C46" s="1">
        <f t="shared" si="5"/>
        <v>7.3159073256482476E-18</v>
      </c>
      <c r="D46">
        <f t="shared" si="6"/>
        <v>-1.3835440283952889</v>
      </c>
      <c r="E46">
        <f t="shared" si="6"/>
        <v>1.4916916748197022E-2</v>
      </c>
      <c r="F46">
        <f t="shared" si="6"/>
        <v>0</v>
      </c>
      <c r="G46">
        <f t="shared" si="6"/>
        <v>0.41200103863682291</v>
      </c>
      <c r="H46">
        <f t="shared" si="6"/>
        <v>0.18602272650692916</v>
      </c>
      <c r="I46">
        <f t="shared" si="6"/>
        <v>1.8161115434427495</v>
      </c>
      <c r="J46">
        <f t="shared" si="6"/>
        <v>0.30225183316655502</v>
      </c>
      <c r="K46">
        <f t="shared" si="6"/>
        <v>0.38848833225503648</v>
      </c>
      <c r="L46">
        <f t="shared" si="6"/>
        <v>0.38848833225503648</v>
      </c>
      <c r="M46">
        <f t="shared" si="6"/>
        <v>0.30225183316655502</v>
      </c>
    </row>
    <row r="47" spans="1:13" x14ac:dyDescent="0.45">
      <c r="A47">
        <v>4</v>
      </c>
      <c r="B47">
        <f t="shared" si="4"/>
        <v>2.2988011740900793E-18</v>
      </c>
      <c r="C47" s="1">
        <f t="shared" si="5"/>
        <v>5.9764936804341787E-18</v>
      </c>
      <c r="D47">
        <f t="shared" si="6"/>
        <v>-1.7955450670321118</v>
      </c>
      <c r="E47">
        <f t="shared" si="6"/>
        <v>-0.39708412188862585</v>
      </c>
      <c r="F47">
        <f t="shared" si="6"/>
        <v>-0.41200103863682291</v>
      </c>
      <c r="G47">
        <f t="shared" si="6"/>
        <v>0</v>
      </c>
      <c r="H47">
        <f t="shared" si="6"/>
        <v>-0.22597831212989372</v>
      </c>
      <c r="I47">
        <f t="shared" si="6"/>
        <v>1.3779451061726651</v>
      </c>
      <c r="J47">
        <f t="shared" si="6"/>
        <v>-0.13591460410352935</v>
      </c>
      <c r="K47">
        <f t="shared" si="6"/>
        <v>-4.9678105015047845E-2</v>
      </c>
      <c r="L47">
        <f t="shared" si="6"/>
        <v>-4.9678105015047845E-2</v>
      </c>
      <c r="M47">
        <f t="shared" si="6"/>
        <v>-0.13591460410352935</v>
      </c>
    </row>
    <row r="48" spans="1:13" x14ac:dyDescent="0.45">
      <c r="A48">
        <v>5</v>
      </c>
      <c r="B48">
        <f t="shared" si="4"/>
        <v>2.2988011740900793E-18</v>
      </c>
      <c r="C48" s="1">
        <f t="shared" si="5"/>
        <v>6.7111482235166132E-18</v>
      </c>
      <c r="D48">
        <f t="shared" si="6"/>
        <v>-1.5695667549022181</v>
      </c>
      <c r="E48">
        <f t="shared" si="6"/>
        <v>-0.17110580975873216</v>
      </c>
      <c r="F48">
        <f t="shared" si="6"/>
        <v>-0.18602272650692916</v>
      </c>
      <c r="G48">
        <f t="shared" si="6"/>
        <v>0.22597831212989372</v>
      </c>
      <c r="H48">
        <f t="shared" si="6"/>
        <v>0</v>
      </c>
      <c r="I48">
        <f t="shared" si="6"/>
        <v>1.6182748690632507</v>
      </c>
      <c r="J48">
        <f t="shared" si="6"/>
        <v>0.10441515878705621</v>
      </c>
      <c r="K48">
        <f t="shared" si="6"/>
        <v>0.1906516578755377</v>
      </c>
      <c r="L48">
        <f t="shared" si="6"/>
        <v>0.1906516578755377</v>
      </c>
      <c r="M48">
        <f t="shared" si="6"/>
        <v>0.10441515878705621</v>
      </c>
    </row>
    <row r="49" spans="1:13" x14ac:dyDescent="0.45">
      <c r="A49">
        <v>6</v>
      </c>
      <c r="B49">
        <f>$L$29</f>
        <v>2.0149215542061321E-18</v>
      </c>
      <c r="C49" s="1">
        <f>M22</f>
        <v>1.7643078063573582E-18</v>
      </c>
      <c r="D49">
        <f t="shared" si="6"/>
        <v>-3.2875218091402751</v>
      </c>
      <c r="E49">
        <f t="shared" si="6"/>
        <v>-1.8002472818179784</v>
      </c>
      <c r="F49">
        <f t="shared" si="6"/>
        <v>-1.8161115434427495</v>
      </c>
      <c r="G49">
        <f t="shared" si="6"/>
        <v>-1.3779451061726651</v>
      </c>
      <c r="H49">
        <f t="shared" si="6"/>
        <v>-1.6182748690632507</v>
      </c>
      <c r="I49">
        <f t="shared" si="6"/>
        <v>0</v>
      </c>
      <c r="J49">
        <f t="shared" si="6"/>
        <v>-1.6240077633117393</v>
      </c>
      <c r="K49">
        <f t="shared" si="6"/>
        <v>-1.5314967181667645</v>
      </c>
      <c r="L49">
        <f t="shared" si="6"/>
        <v>-1.5314967181667645</v>
      </c>
      <c r="M49">
        <f t="shared" si="6"/>
        <v>-1.6240077633117393</v>
      </c>
    </row>
    <row r="50" spans="1:13" x14ac:dyDescent="0.45">
      <c r="A50">
        <v>7</v>
      </c>
      <c r="B50">
        <f t="shared" ref="B50:B53" si="7">$L$29</f>
        <v>2.0149215542061321E-18</v>
      </c>
      <c r="C50" s="1">
        <f t="shared" ref="C50:C53" si="8">M23</f>
        <v>6.3919656560020444E-18</v>
      </c>
      <c r="D50">
        <f t="shared" si="6"/>
        <v>-1.7736620988640808</v>
      </c>
      <c r="E50">
        <f t="shared" si="6"/>
        <v>-0.28638757154178401</v>
      </c>
      <c r="F50">
        <f t="shared" si="6"/>
        <v>-0.30225183316655502</v>
      </c>
      <c r="G50">
        <f t="shared" si="6"/>
        <v>0.13591460410352935</v>
      </c>
      <c r="H50">
        <f t="shared" si="6"/>
        <v>-0.10441515878705621</v>
      </c>
      <c r="I50">
        <f t="shared" si="6"/>
        <v>1.6240077633117393</v>
      </c>
      <c r="J50">
        <f t="shared" si="6"/>
        <v>0</v>
      </c>
      <c r="K50">
        <f t="shared" si="6"/>
        <v>9.2511045144974921E-2</v>
      </c>
      <c r="L50">
        <f t="shared" si="6"/>
        <v>9.2511045144974921E-2</v>
      </c>
      <c r="M50">
        <f t="shared" si="6"/>
        <v>0</v>
      </c>
    </row>
    <row r="51" spans="1:13" x14ac:dyDescent="0.45">
      <c r="A51">
        <v>8</v>
      </c>
      <c r="B51">
        <f t="shared" si="7"/>
        <v>2.0149215542061321E-18</v>
      </c>
      <c r="C51" s="1">
        <f t="shared" si="8"/>
        <v>6.1283527140472845E-18</v>
      </c>
      <c r="D51">
        <f t="shared" si="6"/>
        <v>-1.8598985979525622</v>
      </c>
      <c r="E51">
        <f t="shared" si="6"/>
        <v>-0.37262407063026554</v>
      </c>
      <c r="F51">
        <f t="shared" si="6"/>
        <v>-0.38848833225503648</v>
      </c>
      <c r="G51">
        <f t="shared" si="6"/>
        <v>4.9678105015047845E-2</v>
      </c>
      <c r="H51">
        <f t="shared" si="6"/>
        <v>-0.1906516578755377</v>
      </c>
      <c r="I51">
        <f t="shared" si="6"/>
        <v>1.5314967181667645</v>
      </c>
      <c r="J51">
        <f t="shared" si="6"/>
        <v>-9.2511045144974921E-2</v>
      </c>
      <c r="K51">
        <f t="shared" si="6"/>
        <v>0</v>
      </c>
      <c r="L51">
        <f t="shared" si="6"/>
        <v>0</v>
      </c>
      <c r="M51">
        <f t="shared" si="6"/>
        <v>-9.2511045144974921E-2</v>
      </c>
    </row>
    <row r="52" spans="1:13" x14ac:dyDescent="0.45">
      <c r="A52">
        <v>9</v>
      </c>
      <c r="B52">
        <f t="shared" si="7"/>
        <v>2.0149215542061321E-18</v>
      </c>
      <c r="C52" s="1">
        <f t="shared" si="8"/>
        <v>6.1283527140472845E-18</v>
      </c>
      <c r="D52">
        <f t="shared" si="6"/>
        <v>-1.8598985979525622</v>
      </c>
      <c r="E52">
        <f t="shared" si="6"/>
        <v>-0.37262407063026554</v>
      </c>
      <c r="F52">
        <f t="shared" si="6"/>
        <v>-0.38848833225503648</v>
      </c>
      <c r="G52">
        <f t="shared" si="6"/>
        <v>4.9678105015047845E-2</v>
      </c>
      <c r="H52">
        <f t="shared" si="6"/>
        <v>-0.1906516578755377</v>
      </c>
      <c r="I52">
        <f t="shared" si="6"/>
        <v>1.5314967181667645</v>
      </c>
      <c r="J52">
        <f t="shared" si="6"/>
        <v>-9.2511045144974921E-2</v>
      </c>
      <c r="K52">
        <f t="shared" si="6"/>
        <v>0</v>
      </c>
      <c r="L52">
        <f t="shared" si="6"/>
        <v>0</v>
      </c>
      <c r="M52">
        <f t="shared" si="6"/>
        <v>-9.2511045144974921E-2</v>
      </c>
    </row>
    <row r="53" spans="1:13" x14ac:dyDescent="0.45">
      <c r="A53">
        <v>10</v>
      </c>
      <c r="B53">
        <f t="shared" si="7"/>
        <v>2.0149215542061321E-18</v>
      </c>
      <c r="C53" s="1">
        <f t="shared" si="8"/>
        <v>6.3919656560020444E-18</v>
      </c>
      <c r="D53">
        <f t="shared" si="6"/>
        <v>-1.7736620988640808</v>
      </c>
      <c r="E53">
        <f t="shared" si="6"/>
        <v>-0.28638757154178401</v>
      </c>
      <c r="F53">
        <f t="shared" si="6"/>
        <v>-0.30225183316655502</v>
      </c>
      <c r="G53">
        <f t="shared" si="6"/>
        <v>0.13591460410352935</v>
      </c>
      <c r="H53">
        <f t="shared" si="6"/>
        <v>-0.10441515878705621</v>
      </c>
      <c r="I53">
        <f t="shared" si="6"/>
        <v>1.6240077633117393</v>
      </c>
      <c r="J53">
        <f t="shared" si="6"/>
        <v>0</v>
      </c>
      <c r="K53">
        <f t="shared" si="6"/>
        <v>9.2511045144974921E-2</v>
      </c>
      <c r="L53">
        <f t="shared" si="6"/>
        <v>9.2511045144974921E-2</v>
      </c>
      <c r="M53">
        <f t="shared" si="6"/>
        <v>0</v>
      </c>
    </row>
  </sheetData>
  <mergeCells count="2">
    <mergeCell ref="A1:C2"/>
    <mergeCell ref="A14:C15"/>
  </mergeCells>
  <conditionalFormatting sqref="D44:M53">
    <cfRule type="cellIs" dxfId="16" priority="1" operator="greaterThan">
      <formula>1.96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topLeftCell="F1" zoomScaleNormal="100" workbookViewId="0">
      <selection activeCell="M22" sqref="M22:M26"/>
    </sheetView>
  </sheetViews>
  <sheetFormatPr defaultRowHeight="14.25" x14ac:dyDescent="0.45"/>
  <cols>
    <col min="1" max="1" width="11.3984375" customWidth="1"/>
    <col min="2" max="2" width="10.1328125" customWidth="1"/>
    <col min="3" max="4" width="13.265625" customWidth="1"/>
    <col min="5" max="7" width="13.1328125" customWidth="1"/>
    <col min="8" max="8" width="11.59765625" customWidth="1"/>
    <col min="9" max="9" width="9.33203125" customWidth="1"/>
  </cols>
  <sheetData>
    <row r="1" spans="1:5" x14ac:dyDescent="0.45">
      <c r="A1" s="7" t="str">
        <f>Dati!A1</f>
        <v>Costanti varie</v>
      </c>
      <c r="B1" s="7"/>
      <c r="C1" s="7"/>
    </row>
    <row r="2" spans="1:5" x14ac:dyDescent="0.45">
      <c r="A2" s="7"/>
      <c r="B2" s="7"/>
      <c r="C2" s="7"/>
    </row>
    <row r="4" spans="1:5" x14ac:dyDescent="0.45">
      <c r="B4" t="s">
        <v>12</v>
      </c>
      <c r="C4" t="s">
        <v>9</v>
      </c>
    </row>
    <row r="5" spans="1:5" x14ac:dyDescent="0.45">
      <c r="A5" t="str">
        <f>Dati!A5</f>
        <v>d</v>
      </c>
      <c r="B5" s="1">
        <f>Dati!B5</f>
        <v>7.4300000000000008E-3</v>
      </c>
      <c r="C5">
        <f>Dati!C5</f>
        <v>1.0000000000000001E-5</v>
      </c>
    </row>
    <row r="6" spans="1:5" x14ac:dyDescent="0.45">
      <c r="A6" t="str">
        <f>Dati!A6</f>
        <v>g</v>
      </c>
      <c r="B6">
        <f>Dati!B6</f>
        <v>9.8059999999999992</v>
      </c>
      <c r="C6">
        <f>Dati!C6</f>
        <v>0</v>
      </c>
    </row>
    <row r="7" spans="1:5" x14ac:dyDescent="0.45">
      <c r="A7" t="str">
        <f>Dati!A7</f>
        <v>pressione</v>
      </c>
      <c r="B7">
        <f>Dati!B7</f>
        <v>101325</v>
      </c>
      <c r="C7">
        <f>Dati!C7</f>
        <v>0</v>
      </c>
    </row>
    <row r="8" spans="1:5" x14ac:dyDescent="0.45">
      <c r="A8" t="str">
        <f>Dati!A8</f>
        <v>densità aria</v>
      </c>
      <c r="B8">
        <v>0</v>
      </c>
      <c r="C8">
        <f>Dati!C8</f>
        <v>0</v>
      </c>
    </row>
    <row r="9" spans="1:5" x14ac:dyDescent="0.45">
      <c r="A9" t="str">
        <f>Dati!A9</f>
        <v>densità olio</v>
      </c>
      <c r="B9">
        <v>858.7</v>
      </c>
      <c r="C9">
        <f>Dati!C9</f>
        <v>0</v>
      </c>
    </row>
    <row r="10" spans="1:5" x14ac:dyDescent="0.45">
      <c r="A10" t="str">
        <f>Dati!A10</f>
        <v>cst corr vis</v>
      </c>
      <c r="B10">
        <f>Dati!B10</f>
        <v>8.2000000000000007E-3</v>
      </c>
      <c r="C10">
        <f>Dati!C10</f>
        <v>0</v>
      </c>
    </row>
    <row r="11" spans="1:5" x14ac:dyDescent="0.45">
      <c r="A11" t="str">
        <f>Dati!A11</f>
        <v>e</v>
      </c>
      <c r="B11">
        <f>Dati!B11</f>
        <v>1.6021766200000001E-19</v>
      </c>
      <c r="C11">
        <f>Dati!C11</f>
        <v>0</v>
      </c>
    </row>
    <row r="12" spans="1:5" x14ac:dyDescent="0.45">
      <c r="A12" t="str">
        <f>Dati!A12</f>
        <v>deltax</v>
      </c>
      <c r="B12">
        <f>Dati!B12</f>
        <v>5.0000000000000001E-4</v>
      </c>
      <c r="C12">
        <f>Dati!C12</f>
        <v>0</v>
      </c>
    </row>
    <row r="13" spans="1:5" x14ac:dyDescent="0.45">
      <c r="A13" t="s">
        <v>7</v>
      </c>
      <c r="B13">
        <f>((G29+K29)/2)/B11</f>
        <v>18.578776277445847</v>
      </c>
    </row>
    <row r="14" spans="1:5" x14ac:dyDescent="0.45">
      <c r="A14" s="7" t="s">
        <v>16</v>
      </c>
      <c r="B14" s="7"/>
      <c r="C14" s="7"/>
      <c r="D14" s="5"/>
    </row>
    <row r="15" spans="1:5" x14ac:dyDescent="0.45">
      <c r="A15" s="7"/>
      <c r="B15" s="7"/>
      <c r="C15" s="7"/>
      <c r="D15" s="5"/>
    </row>
    <row r="16" spans="1:5" x14ac:dyDescent="0.45">
      <c r="A16" t="s">
        <v>19</v>
      </c>
      <c r="B16">
        <v>399</v>
      </c>
      <c r="C16">
        <f>B16/100</f>
        <v>3.99</v>
      </c>
      <c r="D16" t="s">
        <v>0</v>
      </c>
      <c r="E16">
        <f>(1.8+(B18-15)*0.004765)*0.00001</f>
        <v>1.8262075000000001E-5</v>
      </c>
    </row>
    <row r="17" spans="1:13" x14ac:dyDescent="0.45">
      <c r="A17" t="s">
        <v>23</v>
      </c>
      <c r="B17">
        <v>2.2400000000000002</v>
      </c>
      <c r="D17" t="s">
        <v>1</v>
      </c>
      <c r="E17" s="2">
        <f>E16/(1+$B$10/($B$7*B29))</f>
        <v>1.6685825381665217E-5</v>
      </c>
    </row>
    <row r="18" spans="1:13" x14ac:dyDescent="0.45">
      <c r="A18" t="s">
        <v>24</v>
      </c>
      <c r="B18">
        <v>20.5</v>
      </c>
      <c r="D18" t="s">
        <v>32</v>
      </c>
      <c r="E18" s="1">
        <f>B16/B5</f>
        <v>53701.211305518162</v>
      </c>
    </row>
    <row r="20" spans="1:13" x14ac:dyDescent="0.45">
      <c r="A20" t="s">
        <v>7</v>
      </c>
      <c r="B20">
        <v>1</v>
      </c>
    </row>
    <row r="21" spans="1:13" x14ac:dyDescent="0.45">
      <c r="B21" t="s">
        <v>17</v>
      </c>
      <c r="C21" t="s">
        <v>20</v>
      </c>
      <c r="D21" t="s">
        <v>21</v>
      </c>
      <c r="E21" t="s">
        <v>9</v>
      </c>
      <c r="G21" t="s">
        <v>18</v>
      </c>
      <c r="H21" t="s">
        <v>20</v>
      </c>
      <c r="I21" t="s">
        <v>22</v>
      </c>
      <c r="K21" t="s">
        <v>38</v>
      </c>
      <c r="L21" t="s">
        <v>20</v>
      </c>
      <c r="M21" t="s">
        <v>22</v>
      </c>
    </row>
    <row r="22" spans="1:13" x14ac:dyDescent="0.45">
      <c r="A22">
        <v>1</v>
      </c>
      <c r="B22">
        <v>6.04</v>
      </c>
      <c r="C22" s="1">
        <f>B12/B22</f>
        <v>8.2781456953642384E-5</v>
      </c>
      <c r="D22">
        <f>(($B$10/(2*$B$7))^2+9*E16*C22/(2*$B$6*($B$9-$B$8)))^(1/2)-$B$10/(2*$B$7)</f>
        <v>8.5928396857217271E-7</v>
      </c>
      <c r="E22" s="1">
        <f>(D22+$B$10/(2*$B$7))^(-1)*9*E16/(2*$B$6*($B$9-$B$8))*1/2*C28</f>
        <v>3.0416966390728028E-9</v>
      </c>
      <c r="F22" s="1"/>
      <c r="G22">
        <v>31.34</v>
      </c>
      <c r="H22" s="1">
        <f>$B$12/(G22-B26)</f>
        <v>5.2083333333333289E-4</v>
      </c>
      <c r="I22" s="1">
        <f>(4*PI()/3)*B29^3*($B$9-$B$8)*($B$6/E18)*(1+ABS(H22)/B28)</f>
        <v>3.0260938838459123E-18</v>
      </c>
      <c r="K22">
        <v>35.97</v>
      </c>
      <c r="L22" s="1">
        <f>B12/(K22-G26)</f>
        <v>6.6666666666666664E-4</v>
      </c>
      <c r="M22" s="1">
        <f>-(4*PI()/3)*B29^3*($B$9-$B$8)*($B$6/$E$18)*(1-ABS(L22)/B28)</f>
        <v>2.9318736761116132E-18</v>
      </c>
    </row>
    <row r="23" spans="1:13" x14ac:dyDescent="0.45">
      <c r="A23">
        <v>2</v>
      </c>
      <c r="B23">
        <v>12.22</v>
      </c>
      <c r="C23" s="1">
        <f>$B$12/(B23-B22)</f>
        <v>8.0906148867313903E-5</v>
      </c>
      <c r="D23">
        <f>(($B$10/(2*$B$7))^2+9*E16*C23/(2*$B$6*($B$9-$B$8)))^(1/2)-$B$10/(2*$B$7)</f>
        <v>8.4905511862190766E-7</v>
      </c>
      <c r="E23" s="1">
        <f>(D23+$B$10/(2*$B$7))^(-1)*9*E16/(2*$B$6*($B$9-$B$8))*1/2*C28</f>
        <v>3.0766740363798603E-9</v>
      </c>
      <c r="F23" s="1"/>
      <c r="G23">
        <v>32.24</v>
      </c>
      <c r="H23" s="1">
        <f>$B$12/(G23-G22)</f>
        <v>5.5555555555555425E-4</v>
      </c>
      <c r="I23" s="1">
        <f>(4*PI()/3)*B29^3*($B$9-$B$8)*($B$6/E18)*(1+ABS(H23)/B28)</f>
        <v>3.2003034616224439E-18</v>
      </c>
      <c r="K23">
        <v>36.76</v>
      </c>
      <c r="L23" s="1">
        <f>$B$12/(K23-K22)</f>
        <v>6.3291139240506395E-4</v>
      </c>
      <c r="M23" s="1">
        <f>-(4*PI()/3)*B29^3*($B$9-$B$8)*($B$6/$E$18)*(1-ABS(L23)/B28)</f>
        <v>2.7625155042984779E-18</v>
      </c>
    </row>
    <row r="24" spans="1:13" x14ac:dyDescent="0.45">
      <c r="A24">
        <v>3</v>
      </c>
      <c r="B24">
        <v>18.23</v>
      </c>
      <c r="C24" s="1">
        <f t="shared" ref="C24:C26" si="0">$B$12/(B24-B23)</f>
        <v>8.3194675540765393E-5</v>
      </c>
      <c r="D24">
        <f>(($B$10/(2*$B$7))^2+9*E16*C24/(2*$B$6*($B$9-$B$8)))^(1/2)-$B$10/(2*$B$7)</f>
        <v>8.6152226948283612E-7</v>
      </c>
      <c r="E24" s="1">
        <f>(D24+$B$10/(2*$B$7))^(-1)*9*E16/(2*$B$6*($B$9-$B$8))*1/2*C28</f>
        <v>3.0341485935093097E-9</v>
      </c>
      <c r="F24" s="1"/>
      <c r="G24">
        <v>33.15</v>
      </c>
      <c r="H24" s="1">
        <f>$B$12/(G24-G23)</f>
        <v>5.4945054945055151E-4</v>
      </c>
      <c r="I24" s="1">
        <f>(4*PI()/3)*B29^3*($B$9-$B$8)*($B$6/E18)*(1+ABS(H24)/B28)</f>
        <v>3.1696732061892239E-18</v>
      </c>
      <c r="K24">
        <v>37.53</v>
      </c>
      <c r="L24" s="1">
        <f>$B$12/(K24-K23)</f>
        <v>6.4935064935064675E-4</v>
      </c>
      <c r="M24" s="1">
        <f>-(4*PI()/3)*B29^3*($B$9-$B$8)*($B$6/E18)*(1-ABS(L24)/B28)</f>
        <v>2.8449951334282367E-18</v>
      </c>
    </row>
    <row r="25" spans="1:13" x14ac:dyDescent="0.45">
      <c r="A25">
        <v>4</v>
      </c>
      <c r="B25">
        <v>24.4</v>
      </c>
      <c r="C25" s="1">
        <f t="shared" si="0"/>
        <v>8.1037277147487865E-5</v>
      </c>
      <c r="D25">
        <f>(($B$10/(2*$B$7))^2+9*E16*C25/(2*$B$6*($B$9-$B$8)))^(1/2)-$B$10/(2*$B$7)</f>
        <v>8.4977417830383488E-7</v>
      </c>
      <c r="E25" s="1">
        <f>(D25+$B$10/(2*$B$7))^(-1)*9*E16/(2*$B$6*($B$9-$B$8))*1/2*C28</f>
        <v>3.0741889569136097E-9</v>
      </c>
      <c r="F25" s="1"/>
      <c r="G25">
        <v>34.130000000000003</v>
      </c>
      <c r="H25" s="1">
        <f>$B$12/(G25-G24)</f>
        <v>5.1020408163265105E-4</v>
      </c>
      <c r="I25" s="1">
        <f>(4*PI()/3)*B29^3*($B$9-$B$8)*($B$6/E18)*(1+ABS(H25)/B28)</f>
        <v>2.9727644212612509E-18</v>
      </c>
      <c r="K25">
        <v>38.26</v>
      </c>
      <c r="L25" s="1">
        <f t="shared" ref="L25:L26" si="1">$B$12/(K25-K24)</f>
        <v>6.84931506849318E-4</v>
      </c>
      <c r="M25" s="1">
        <f>-(4*PI()/3)*B29^3*($B$9-$B$8)*($B$6/E18)*(1-ABS(L25)/B28)</f>
        <v>3.0235126868872303E-18</v>
      </c>
    </row>
    <row r="26" spans="1:13" x14ac:dyDescent="0.45">
      <c r="A26">
        <v>5</v>
      </c>
      <c r="B26">
        <v>30.38</v>
      </c>
      <c r="C26" s="1">
        <f t="shared" si="0"/>
        <v>8.361204013377926E-5</v>
      </c>
      <c r="D26">
        <f>(($B$10/(2*$B$7))^2+9*E16*C26/(2*$B$6*($B$9-$B$8)))^(1/2)-$B$10/(2*$B$7)</f>
        <v>8.6377740406786669E-7</v>
      </c>
      <c r="E26" s="1">
        <f>(D26+$B$10/(2*$B$7))^(-1)*9*E16/(2*$B$6*($B$9-$B$8))*1/2*C28</f>
        <v>3.0265815715792837E-9</v>
      </c>
      <c r="F26" s="1"/>
      <c r="G26">
        <v>35.22</v>
      </c>
      <c r="H26" s="1">
        <f>$B$12/(G26-G25)</f>
        <v>4.5871559633027677E-4</v>
      </c>
      <c r="I26" s="1">
        <f>(4*PI()/3)*B29^3*($B$9-$B$8)*($B$6/E18)*(1+ABS(H26)/B28)</f>
        <v>2.7144345474567066E-18</v>
      </c>
      <c r="K26">
        <v>38.97</v>
      </c>
      <c r="L26" s="1">
        <f t="shared" si="1"/>
        <v>7.0422535211267523E-4</v>
      </c>
      <c r="M26" s="1">
        <f>-(4*PI()/3)*B29^3*($B$9-$B$8)*($B$6/E18)*(1-ABS(L26)/B28)</f>
        <v>3.1203144588332703E-18</v>
      </c>
    </row>
    <row r="27" spans="1:13" x14ac:dyDescent="0.45">
      <c r="B27" s="1" t="s">
        <v>28</v>
      </c>
      <c r="C27" s="1" t="s">
        <v>34</v>
      </c>
      <c r="D27" t="s">
        <v>30</v>
      </c>
      <c r="G27" s="1" t="s">
        <v>28</v>
      </c>
      <c r="H27" s="1" t="s">
        <v>29</v>
      </c>
      <c r="I27" t="s">
        <v>34</v>
      </c>
      <c r="K27" s="1" t="s">
        <v>28</v>
      </c>
      <c r="L27" s="1" t="s">
        <v>29</v>
      </c>
      <c r="M27" t="s">
        <v>34</v>
      </c>
    </row>
    <row r="28" spans="1:13" x14ac:dyDescent="0.45">
      <c r="A28" t="s">
        <v>27</v>
      </c>
      <c r="B28" s="1">
        <f>AVERAGE(C22:C26)</f>
        <v>8.2306319728597772E-5</v>
      </c>
      <c r="C28" s="1">
        <f>_xlfn.STDEV.S(C22:C26)/SQRT(COUNT(C22:C26))</f>
        <v>5.6083797667423092E-7</v>
      </c>
      <c r="F28" t="str">
        <f>J28</f>
        <v>Velocità</v>
      </c>
      <c r="G28" s="1">
        <f>AVERAGE(H22:H26)</f>
        <v>5.1895182326047327E-4</v>
      </c>
      <c r="H28" s="1">
        <f>_xlfn.STDEV.S(H22:H26)</f>
        <v>3.866028846140072E-5</v>
      </c>
      <c r="I28" s="2">
        <f>H28/SQRT(5)</f>
        <v>1.7289406605888553E-5</v>
      </c>
      <c r="J28" t="s">
        <v>27</v>
      </c>
      <c r="K28" s="1">
        <f>AVERAGE(L22:L26)</f>
        <v>6.6761711347687407E-4</v>
      </c>
      <c r="L28" s="1">
        <f>_xlfn.STDEV.S(L22:L26)</f>
        <v>2.8191335059728736E-5</v>
      </c>
      <c r="M28" s="2">
        <f>L28/SQRT(5)</f>
        <v>1.2607548314005309E-5</v>
      </c>
    </row>
    <row r="29" spans="1:13" x14ac:dyDescent="0.45">
      <c r="A29" t="s">
        <v>5</v>
      </c>
      <c r="B29">
        <f>AVERAGE(D22:D26)</f>
        <v>8.5668258780972361E-7</v>
      </c>
      <c r="C29">
        <f>_xlfn.STDEV.S(D22:D26)/SQRT(COUNT(D22:D26))</f>
        <v>3.0531174757716755E-9</v>
      </c>
      <c r="D29" s="1">
        <f>(B29+$B$10/(2*$B$7))^(-1)*9*E16/(2*$B$6*($B$9-$B$8))*1/2*C28</f>
        <v>3.0505163933001042E-9</v>
      </c>
      <c r="F29" t="str">
        <f>J29</f>
        <v>Carica</v>
      </c>
      <c r="G29">
        <f>AVERAGE(I22:I26)</f>
        <v>3.0166539040751075E-18</v>
      </c>
      <c r="H29">
        <f>_xlfn.STDEV.S(I22:I26)</f>
        <v>1.9396778485189548E-19</v>
      </c>
      <c r="I29" s="2">
        <f>H29/SQRT(5)</f>
        <v>8.6745030474778456E-20</v>
      </c>
      <c r="J29" t="s">
        <v>33</v>
      </c>
      <c r="K29">
        <f>AVERAGE(M22:M26)</f>
        <v>2.9366422919117658E-18</v>
      </c>
      <c r="L29">
        <f>_xlfn.STDEV.S(M22:M26)</f>
        <v>1.4144257663811122E-19</v>
      </c>
      <c r="M29" s="2">
        <f>L29/SQRT(5)</f>
        <v>6.3255043255108066E-20</v>
      </c>
    </row>
    <row r="32" spans="1:13" x14ac:dyDescent="0.45">
      <c r="A32" t="s">
        <v>7</v>
      </c>
      <c r="D32">
        <f t="array" ref="D32:H32">TRANSPOSE(A35:A39)</f>
        <v>1</v>
      </c>
      <c r="E32">
        <v>2</v>
      </c>
      <c r="F32">
        <v>3</v>
      </c>
      <c r="G32">
        <v>4</v>
      </c>
      <c r="H32">
        <v>5</v>
      </c>
    </row>
    <row r="33" spans="1:13" x14ac:dyDescent="0.45">
      <c r="B33" t="s">
        <v>26</v>
      </c>
      <c r="D33">
        <f t="array" ref="D33:H34">TRANSPOSE(B35:C39)</f>
        <v>3.0416966390728028E-9</v>
      </c>
      <c r="E33">
        <v>3.0766740363798603E-9</v>
      </c>
      <c r="F33">
        <v>3.0341485935093097E-9</v>
      </c>
      <c r="G33">
        <v>3.0741889569136097E-9</v>
      </c>
      <c r="H33">
        <v>3.0265815715792837E-9</v>
      </c>
    </row>
    <row r="34" spans="1:13" x14ac:dyDescent="0.45">
      <c r="C34" t="s">
        <v>21</v>
      </c>
      <c r="D34">
        <v>8.5928396857217271E-7</v>
      </c>
      <c r="E34">
        <v>8.4905511862190766E-7</v>
      </c>
      <c r="F34">
        <v>8.6152226948283612E-7</v>
      </c>
      <c r="G34">
        <v>8.4977417830383488E-7</v>
      </c>
      <c r="H34">
        <v>8.6377740406786669E-7</v>
      </c>
    </row>
    <row r="35" spans="1:13" x14ac:dyDescent="0.45">
      <c r="A35">
        <v>1</v>
      </c>
      <c r="B35" s="1">
        <f>E22</f>
        <v>3.0416966390728028E-9</v>
      </c>
      <c r="C35">
        <f>D22</f>
        <v>8.5928396857217271E-7</v>
      </c>
      <c r="D35">
        <f t="shared" ref="D35:H39" si="2">($C35-D$34)/SQRT($B35^2+D$33^2)</f>
        <v>0</v>
      </c>
      <c r="E35">
        <f t="shared" si="2"/>
        <v>2.3642800866135101</v>
      </c>
      <c r="F35">
        <f t="shared" si="2"/>
        <v>-0.5209864538553941</v>
      </c>
      <c r="G35">
        <f t="shared" si="2"/>
        <v>2.1989758252829463</v>
      </c>
      <c r="H35">
        <f t="shared" si="2"/>
        <v>-1.0471928751710404</v>
      </c>
    </row>
    <row r="36" spans="1:13" x14ac:dyDescent="0.45">
      <c r="A36">
        <v>2</v>
      </c>
      <c r="B36">
        <f>E23</f>
        <v>3.0766740363798603E-9</v>
      </c>
      <c r="C36">
        <f>D23</f>
        <v>8.4905511862190766E-7</v>
      </c>
      <c r="D36">
        <f t="shared" si="2"/>
        <v>-2.3642800866135101</v>
      </c>
      <c r="E36">
        <f t="shared" si="2"/>
        <v>0</v>
      </c>
      <c r="F36">
        <f t="shared" si="2"/>
        <v>-2.8851740577390506</v>
      </c>
      <c r="G36">
        <f t="shared" si="2"/>
        <v>-0.16532702361436113</v>
      </c>
      <c r="H36">
        <f t="shared" si="2"/>
        <v>-3.411253903649579</v>
      </c>
    </row>
    <row r="37" spans="1:13" x14ac:dyDescent="0.45">
      <c r="A37">
        <v>3</v>
      </c>
      <c r="B37">
        <f>E24</f>
        <v>3.0341485935093097E-9</v>
      </c>
      <c r="C37">
        <f>D24</f>
        <v>8.6152226948283612E-7</v>
      </c>
      <c r="D37">
        <f t="shared" si="2"/>
        <v>0.5209864538553941</v>
      </c>
      <c r="E37">
        <f t="shared" si="2"/>
        <v>2.8851740577390506</v>
      </c>
      <c r="F37">
        <f t="shared" si="2"/>
        <v>0</v>
      </c>
      <c r="G37">
        <f t="shared" si="2"/>
        <v>2.7198812779907424</v>
      </c>
      <c r="H37">
        <f t="shared" si="2"/>
        <v>-0.52621373044291042</v>
      </c>
    </row>
    <row r="38" spans="1:13" x14ac:dyDescent="0.45">
      <c r="A38">
        <v>4</v>
      </c>
      <c r="B38">
        <f>E25</f>
        <v>3.0741889569136097E-9</v>
      </c>
      <c r="C38">
        <f>D25</f>
        <v>8.4977417830383488E-7</v>
      </c>
      <c r="D38">
        <f t="shared" si="2"/>
        <v>-2.1989758252829463</v>
      </c>
      <c r="E38">
        <f t="shared" si="2"/>
        <v>0.16532702361436113</v>
      </c>
      <c r="F38">
        <f t="shared" si="2"/>
        <v>-2.7198812779907424</v>
      </c>
      <c r="G38">
        <f t="shared" si="2"/>
        <v>0</v>
      </c>
      <c r="H38">
        <f t="shared" si="2"/>
        <v>-3.2459750390776758</v>
      </c>
    </row>
    <row r="39" spans="1:13" x14ac:dyDescent="0.45">
      <c r="A39">
        <v>5</v>
      </c>
      <c r="B39">
        <f>E26</f>
        <v>3.0265815715792837E-9</v>
      </c>
      <c r="C39">
        <f>D26</f>
        <v>8.6377740406786669E-7</v>
      </c>
      <c r="D39">
        <f t="shared" si="2"/>
        <v>1.0471928751710404</v>
      </c>
      <c r="E39">
        <f t="shared" si="2"/>
        <v>3.411253903649579</v>
      </c>
      <c r="F39">
        <f t="shared" si="2"/>
        <v>0.52621373044291042</v>
      </c>
      <c r="G39">
        <f t="shared" si="2"/>
        <v>3.2459750390776758</v>
      </c>
      <c r="H39">
        <f t="shared" si="2"/>
        <v>0</v>
      </c>
    </row>
    <row r="41" spans="1:13" x14ac:dyDescent="0.45">
      <c r="A41" t="s">
        <v>7</v>
      </c>
      <c r="D41">
        <f t="array" ref="D41:M43">TRANSPOSE(A44:C53)</f>
        <v>1</v>
      </c>
      <c r="E41">
        <v>2</v>
      </c>
      <c r="F41">
        <v>3</v>
      </c>
      <c r="G41">
        <v>4</v>
      </c>
      <c r="H41">
        <v>5</v>
      </c>
      <c r="I41">
        <v>6</v>
      </c>
      <c r="J41">
        <v>7</v>
      </c>
      <c r="K41">
        <v>8</v>
      </c>
      <c r="L41">
        <v>9</v>
      </c>
      <c r="M41">
        <v>10</v>
      </c>
    </row>
    <row r="42" spans="1:13" x14ac:dyDescent="0.45">
      <c r="B42" t="s">
        <v>26</v>
      </c>
      <c r="D42">
        <v>1.9396778485189548E-19</v>
      </c>
      <c r="E42">
        <v>1.9396778485189548E-19</v>
      </c>
      <c r="F42">
        <v>1.9396778485189548E-19</v>
      </c>
      <c r="G42">
        <v>1.9396778485189548E-19</v>
      </c>
      <c r="H42">
        <v>1.9396778485189548E-19</v>
      </c>
      <c r="I42">
        <v>1.4144257663811122E-19</v>
      </c>
      <c r="J42">
        <v>1.4144257663811122E-19</v>
      </c>
      <c r="K42">
        <v>1.4144257663811122E-19</v>
      </c>
      <c r="L42">
        <v>1.4144257663811122E-19</v>
      </c>
      <c r="M42">
        <v>1.4144257663811122E-19</v>
      </c>
    </row>
    <row r="43" spans="1:13" x14ac:dyDescent="0.45">
      <c r="C43" t="s">
        <v>35</v>
      </c>
      <c r="D43">
        <v>3.0260938838459123E-18</v>
      </c>
      <c r="E43">
        <v>3.2003034616224439E-18</v>
      </c>
      <c r="F43">
        <v>3.1696732061892239E-18</v>
      </c>
      <c r="G43">
        <v>2.9727644212612509E-18</v>
      </c>
      <c r="H43">
        <v>2.7144345474567066E-18</v>
      </c>
      <c r="I43">
        <v>2.9318736761116132E-18</v>
      </c>
      <c r="J43">
        <v>2.7625155042984779E-18</v>
      </c>
      <c r="K43">
        <v>2.8449951334282367E-18</v>
      </c>
      <c r="L43">
        <v>3.0235126868872303E-18</v>
      </c>
      <c r="M43">
        <v>3.1203144588332703E-18</v>
      </c>
    </row>
    <row r="44" spans="1:13" x14ac:dyDescent="0.45">
      <c r="A44">
        <v>1</v>
      </c>
      <c r="B44">
        <f>$H$29</f>
        <v>1.9396778485189548E-19</v>
      </c>
      <c r="C44" s="1">
        <f>I22</f>
        <v>3.0260938838459123E-18</v>
      </c>
      <c r="D44">
        <f>($C44-D$43)/SQRT($B44^2+D$42^2)</f>
        <v>0</v>
      </c>
      <c r="E44">
        <f t="shared" ref="E44:M44" si="3">($C44-E$43)/SQRT($B44^2+E$42^2)</f>
        <v>-0.63507852031969536</v>
      </c>
      <c r="F44">
        <f t="shared" si="3"/>
        <v>-0.52341636290090698</v>
      </c>
      <c r="G44">
        <f t="shared" si="3"/>
        <v>0.19441179193463287</v>
      </c>
      <c r="H44">
        <f t="shared" si="3"/>
        <v>1.1361496464434833</v>
      </c>
      <c r="I44">
        <f t="shared" si="3"/>
        <v>0.39248369216922246</v>
      </c>
      <c r="J44">
        <f t="shared" si="3"/>
        <v>1.0979620833832933</v>
      </c>
      <c r="K44">
        <f t="shared" si="3"/>
        <v>0.75438494480507434</v>
      </c>
      <c r="L44">
        <f t="shared" si="3"/>
        <v>1.0752233909485135E-2</v>
      </c>
      <c r="M44">
        <f t="shared" si="3"/>
        <v>-0.39248522199854441</v>
      </c>
    </row>
    <row r="45" spans="1:13" x14ac:dyDescent="0.45">
      <c r="A45">
        <v>2</v>
      </c>
      <c r="B45">
        <f t="shared" ref="B45:B48" si="4">$H$29</f>
        <v>1.9396778485189548E-19</v>
      </c>
      <c r="C45" s="1">
        <f t="shared" ref="C45:C48" si="5">I23</f>
        <v>3.2003034616224439E-18</v>
      </c>
      <c r="D45">
        <f t="shared" ref="D45:M53" si="6">($C45-D$43)/SQRT($B45^2+D$42^2)</f>
        <v>0.63507852031969536</v>
      </c>
      <c r="E45">
        <f t="shared" si="6"/>
        <v>0</v>
      </c>
      <c r="F45">
        <f t="shared" si="6"/>
        <v>0.11166215741878831</v>
      </c>
      <c r="G45">
        <f t="shared" si="6"/>
        <v>0.82949031225432823</v>
      </c>
      <c r="H45">
        <f t="shared" si="6"/>
        <v>1.7712281667631786</v>
      </c>
      <c r="I45">
        <f t="shared" si="6"/>
        <v>1.1181710997982766</v>
      </c>
      <c r="J45">
        <f t="shared" si="6"/>
        <v>1.8236494910123475</v>
      </c>
      <c r="K45">
        <f t="shared" si="6"/>
        <v>1.4800723524341284</v>
      </c>
      <c r="L45">
        <f t="shared" si="6"/>
        <v>0.73643964153853936</v>
      </c>
      <c r="M45">
        <f t="shared" si="6"/>
        <v>0.33320218563050974</v>
      </c>
    </row>
    <row r="46" spans="1:13" x14ac:dyDescent="0.45">
      <c r="A46">
        <v>3</v>
      </c>
      <c r="B46">
        <f t="shared" si="4"/>
        <v>1.9396778485189548E-19</v>
      </c>
      <c r="C46" s="1">
        <f t="shared" si="5"/>
        <v>3.1696732061892239E-18</v>
      </c>
      <c r="D46">
        <f t="shared" si="6"/>
        <v>0.52341636290090698</v>
      </c>
      <c r="E46">
        <f t="shared" si="6"/>
        <v>-0.11166215741878831</v>
      </c>
      <c r="F46">
        <f t="shared" si="6"/>
        <v>0</v>
      </c>
      <c r="G46">
        <f t="shared" si="6"/>
        <v>0.71782815483553986</v>
      </c>
      <c r="H46">
        <f t="shared" si="6"/>
        <v>1.6595660093443902</v>
      </c>
      <c r="I46">
        <f t="shared" si="6"/>
        <v>0.99057770944598311</v>
      </c>
      <c r="J46">
        <f t="shared" si="6"/>
        <v>1.6960561006600541</v>
      </c>
      <c r="K46">
        <f t="shared" si="6"/>
        <v>1.3524789620818349</v>
      </c>
      <c r="L46">
        <f t="shared" si="6"/>
        <v>0.6088462511862458</v>
      </c>
      <c r="M46">
        <f t="shared" si="6"/>
        <v>0.20560879527821624</v>
      </c>
    </row>
    <row r="47" spans="1:13" x14ac:dyDescent="0.45">
      <c r="A47">
        <v>4</v>
      </c>
      <c r="B47">
        <f t="shared" si="4"/>
        <v>1.9396778485189548E-19</v>
      </c>
      <c r="C47" s="1">
        <f t="shared" si="5"/>
        <v>2.9727644212612509E-18</v>
      </c>
      <c r="D47">
        <f t="shared" si="6"/>
        <v>-0.19441179193463287</v>
      </c>
      <c r="E47">
        <f t="shared" si="6"/>
        <v>-0.82949031225432823</v>
      </c>
      <c r="F47">
        <f t="shared" si="6"/>
        <v>-0.71782815483553986</v>
      </c>
      <c r="G47">
        <f t="shared" si="6"/>
        <v>0</v>
      </c>
      <c r="H47">
        <f t="shared" si="6"/>
        <v>0.9417378545088505</v>
      </c>
      <c r="I47">
        <f t="shared" si="6"/>
        <v>0.17033448575212817</v>
      </c>
      <c r="J47">
        <f t="shared" si="6"/>
        <v>0.87581287696619903</v>
      </c>
      <c r="K47">
        <f t="shared" si="6"/>
        <v>0.53223573838798</v>
      </c>
      <c r="L47">
        <f t="shared" si="6"/>
        <v>-0.21139697250760914</v>
      </c>
      <c r="M47">
        <f t="shared" si="6"/>
        <v>-0.61463442841563876</v>
      </c>
    </row>
    <row r="48" spans="1:13" x14ac:dyDescent="0.45">
      <c r="A48">
        <v>5</v>
      </c>
      <c r="B48">
        <f t="shared" si="4"/>
        <v>1.9396778485189548E-19</v>
      </c>
      <c r="C48" s="1">
        <f t="shared" si="5"/>
        <v>2.7144345474567066E-18</v>
      </c>
      <c r="D48">
        <f t="shared" si="6"/>
        <v>-1.1361496464434833</v>
      </c>
      <c r="E48">
        <f t="shared" si="6"/>
        <v>-1.7712281667631786</v>
      </c>
      <c r="F48">
        <f t="shared" si="6"/>
        <v>-1.6595660093443902</v>
      </c>
      <c r="G48">
        <f t="shared" si="6"/>
        <v>-0.9417378545088505</v>
      </c>
      <c r="H48">
        <f t="shared" si="6"/>
        <v>0</v>
      </c>
      <c r="I48">
        <f t="shared" si="6"/>
        <v>-0.90576442239650723</v>
      </c>
      <c r="J48">
        <f t="shared" si="6"/>
        <v>-0.20028603118243635</v>
      </c>
      <c r="K48">
        <f t="shared" si="6"/>
        <v>-0.54386316976065541</v>
      </c>
      <c r="L48">
        <f t="shared" si="6"/>
        <v>-1.2874958806562447</v>
      </c>
      <c r="M48">
        <f t="shared" si="6"/>
        <v>-1.690733336564274</v>
      </c>
    </row>
    <row r="49" spans="1:13" x14ac:dyDescent="0.45">
      <c r="A49">
        <v>6</v>
      </c>
      <c r="B49">
        <f>$L$29</f>
        <v>1.4144257663811122E-19</v>
      </c>
      <c r="C49" s="1">
        <f>M22</f>
        <v>2.9318736761116132E-18</v>
      </c>
      <c r="D49">
        <f t="shared" si="6"/>
        <v>-0.39248369216922246</v>
      </c>
      <c r="E49">
        <f t="shared" si="6"/>
        <v>-1.1181710997982766</v>
      </c>
      <c r="F49">
        <f t="shared" si="6"/>
        <v>-0.99057770944598311</v>
      </c>
      <c r="G49">
        <f t="shared" si="6"/>
        <v>-0.17033448575212817</v>
      </c>
      <c r="H49">
        <f t="shared" si="6"/>
        <v>0.90576442239650723</v>
      </c>
      <c r="I49">
        <f t="shared" si="6"/>
        <v>0</v>
      </c>
      <c r="J49">
        <f t="shared" si="6"/>
        <v>0.8466638164039002</v>
      </c>
      <c r="K49">
        <f t="shared" si="6"/>
        <v>0.43432754218129621</v>
      </c>
      <c r="L49">
        <f t="shared" si="6"/>
        <v>-0.45812631161589157</v>
      </c>
      <c r="M49">
        <f t="shared" si="6"/>
        <v>-0.94206255628039337</v>
      </c>
    </row>
    <row r="50" spans="1:13" x14ac:dyDescent="0.45">
      <c r="A50">
        <v>7</v>
      </c>
      <c r="B50">
        <f t="shared" ref="B50:B53" si="7">$L$29</f>
        <v>1.4144257663811122E-19</v>
      </c>
      <c r="C50" s="1">
        <f t="shared" ref="C50:C53" si="8">M23</f>
        <v>2.7625155042984779E-18</v>
      </c>
      <c r="D50">
        <f t="shared" si="6"/>
        <v>-1.0979620833832933</v>
      </c>
      <c r="E50">
        <f t="shared" si="6"/>
        <v>-1.8236494910123475</v>
      </c>
      <c r="F50">
        <f t="shared" si="6"/>
        <v>-1.6960561006600541</v>
      </c>
      <c r="G50">
        <f t="shared" si="6"/>
        <v>-0.87581287696619903</v>
      </c>
      <c r="H50">
        <f t="shared" si="6"/>
        <v>0.20028603118243635</v>
      </c>
      <c r="I50">
        <f t="shared" si="6"/>
        <v>-0.8466638164039002</v>
      </c>
      <c r="J50">
        <f t="shared" si="6"/>
        <v>0</v>
      </c>
      <c r="K50">
        <f t="shared" si="6"/>
        <v>-0.41233627422260399</v>
      </c>
      <c r="L50">
        <f t="shared" si="6"/>
        <v>-1.3047901280197918</v>
      </c>
      <c r="M50">
        <f t="shared" si="6"/>
        <v>-1.7887263726842935</v>
      </c>
    </row>
    <row r="51" spans="1:13" x14ac:dyDescent="0.45">
      <c r="A51">
        <v>8</v>
      </c>
      <c r="B51">
        <f t="shared" si="7"/>
        <v>1.4144257663811122E-19</v>
      </c>
      <c r="C51" s="1">
        <f t="shared" si="8"/>
        <v>2.8449951334282367E-18</v>
      </c>
      <c r="D51">
        <f t="shared" si="6"/>
        <v>-0.75438494480507434</v>
      </c>
      <c r="E51">
        <f t="shared" si="6"/>
        <v>-1.4800723524341284</v>
      </c>
      <c r="F51">
        <f t="shared" si="6"/>
        <v>-1.3524789620818349</v>
      </c>
      <c r="G51">
        <f t="shared" si="6"/>
        <v>-0.53223573838798</v>
      </c>
      <c r="H51">
        <f t="shared" si="6"/>
        <v>0.54386316976065541</v>
      </c>
      <c r="I51">
        <f t="shared" si="6"/>
        <v>-0.43432754218129621</v>
      </c>
      <c r="J51">
        <f t="shared" si="6"/>
        <v>0.41233627422260399</v>
      </c>
      <c r="K51">
        <f t="shared" si="6"/>
        <v>0</v>
      </c>
      <c r="L51">
        <f t="shared" si="6"/>
        <v>-0.89245385379718778</v>
      </c>
      <c r="M51">
        <f t="shared" si="6"/>
        <v>-1.3763900984616895</v>
      </c>
    </row>
    <row r="52" spans="1:13" x14ac:dyDescent="0.45">
      <c r="A52">
        <v>9</v>
      </c>
      <c r="B52">
        <f t="shared" si="7"/>
        <v>1.4144257663811122E-19</v>
      </c>
      <c r="C52" s="1">
        <f t="shared" si="8"/>
        <v>3.0235126868872303E-18</v>
      </c>
      <c r="D52">
        <f t="shared" si="6"/>
        <v>-1.0752233909485135E-2</v>
      </c>
      <c r="E52">
        <f t="shared" si="6"/>
        <v>-0.73643964153853936</v>
      </c>
      <c r="F52">
        <f t="shared" si="6"/>
        <v>-0.6088462511862458</v>
      </c>
      <c r="G52">
        <f t="shared" si="6"/>
        <v>0.21139697250760914</v>
      </c>
      <c r="H52">
        <f t="shared" si="6"/>
        <v>1.2874958806562447</v>
      </c>
      <c r="I52">
        <f t="shared" si="6"/>
        <v>0.45812631161589157</v>
      </c>
      <c r="J52">
        <f t="shared" si="6"/>
        <v>1.3047901280197918</v>
      </c>
      <c r="K52">
        <f t="shared" si="6"/>
        <v>0.89245385379718778</v>
      </c>
      <c r="L52">
        <f t="shared" si="6"/>
        <v>0</v>
      </c>
      <c r="M52">
        <f t="shared" si="6"/>
        <v>-0.4839362446645018</v>
      </c>
    </row>
    <row r="53" spans="1:13" x14ac:dyDescent="0.45">
      <c r="A53">
        <v>10</v>
      </c>
      <c r="B53">
        <f t="shared" si="7"/>
        <v>1.4144257663811122E-19</v>
      </c>
      <c r="C53" s="1">
        <f t="shared" si="8"/>
        <v>3.1203144588332703E-18</v>
      </c>
      <c r="D53">
        <f t="shared" si="6"/>
        <v>0.39248522199854441</v>
      </c>
      <c r="E53">
        <f t="shared" si="6"/>
        <v>-0.33320218563050974</v>
      </c>
      <c r="F53">
        <f t="shared" si="6"/>
        <v>-0.20560879527821624</v>
      </c>
      <c r="G53">
        <f t="shared" si="6"/>
        <v>0.61463442841563876</v>
      </c>
      <c r="H53">
        <f t="shared" si="6"/>
        <v>1.690733336564274</v>
      </c>
      <c r="I53">
        <f t="shared" si="6"/>
        <v>0.94206255628039337</v>
      </c>
      <c r="J53">
        <f t="shared" si="6"/>
        <v>1.7887263726842935</v>
      </c>
      <c r="K53">
        <f t="shared" si="6"/>
        <v>1.3763900984616895</v>
      </c>
      <c r="L53">
        <f t="shared" si="6"/>
        <v>0.4839362446645018</v>
      </c>
      <c r="M53">
        <f t="shared" si="6"/>
        <v>0</v>
      </c>
    </row>
  </sheetData>
  <mergeCells count="2">
    <mergeCell ref="A1:C2"/>
    <mergeCell ref="A14:C15"/>
  </mergeCells>
  <conditionalFormatting sqref="D44:M53">
    <cfRule type="cellIs" dxfId="15" priority="1" operator="greaterThan">
      <formula>1.96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topLeftCell="F1" zoomScaleNormal="100" workbookViewId="0">
      <selection activeCell="M22" sqref="M22:M26"/>
    </sheetView>
  </sheetViews>
  <sheetFormatPr defaultRowHeight="14.25" x14ac:dyDescent="0.45"/>
  <cols>
    <col min="1" max="1" width="11.3984375" customWidth="1"/>
    <col min="2" max="2" width="10.1328125" customWidth="1"/>
    <col min="3" max="4" width="13.265625" customWidth="1"/>
    <col min="5" max="7" width="13.1328125" customWidth="1"/>
    <col min="8" max="8" width="11.59765625" customWidth="1"/>
    <col min="9" max="9" width="9.33203125" customWidth="1"/>
  </cols>
  <sheetData>
    <row r="1" spans="1:5" x14ac:dyDescent="0.45">
      <c r="A1" s="7" t="str">
        <f>Dati!A1</f>
        <v>Costanti varie</v>
      </c>
      <c r="B1" s="7"/>
      <c r="C1" s="7"/>
    </row>
    <row r="2" spans="1:5" x14ac:dyDescent="0.45">
      <c r="A2" s="7"/>
      <c r="B2" s="7"/>
      <c r="C2" s="7"/>
    </row>
    <row r="4" spans="1:5" x14ac:dyDescent="0.45">
      <c r="B4" t="s">
        <v>12</v>
      </c>
      <c r="C4" t="s">
        <v>9</v>
      </c>
    </row>
    <row r="5" spans="1:5" x14ac:dyDescent="0.45">
      <c r="A5" t="str">
        <f>Dati!A5</f>
        <v>d</v>
      </c>
      <c r="B5" s="1">
        <f>Dati!B5</f>
        <v>7.4300000000000008E-3</v>
      </c>
      <c r="C5">
        <f>Dati!C5</f>
        <v>1.0000000000000001E-5</v>
      </c>
    </row>
    <row r="6" spans="1:5" x14ac:dyDescent="0.45">
      <c r="A6" t="str">
        <f>Dati!A6</f>
        <v>g</v>
      </c>
      <c r="B6">
        <f>Dati!B6</f>
        <v>9.8059999999999992</v>
      </c>
      <c r="C6">
        <f>Dati!C6</f>
        <v>0</v>
      </c>
    </row>
    <row r="7" spans="1:5" x14ac:dyDescent="0.45">
      <c r="A7" t="str">
        <f>Dati!A7</f>
        <v>pressione</v>
      </c>
      <c r="B7">
        <f>Dati!B7</f>
        <v>101325</v>
      </c>
      <c r="C7">
        <f>Dati!C7</f>
        <v>0</v>
      </c>
    </row>
    <row r="8" spans="1:5" x14ac:dyDescent="0.45">
      <c r="A8" t="str">
        <f>Dati!A8</f>
        <v>densità aria</v>
      </c>
      <c r="B8">
        <v>0</v>
      </c>
      <c r="C8">
        <f>Dati!C8</f>
        <v>0</v>
      </c>
    </row>
    <row r="9" spans="1:5" x14ac:dyDescent="0.45">
      <c r="A9" t="str">
        <f>Dati!A9</f>
        <v>densità olio</v>
      </c>
      <c r="B9">
        <v>858.7</v>
      </c>
      <c r="C9">
        <f>Dati!C9</f>
        <v>0</v>
      </c>
    </row>
    <row r="10" spans="1:5" x14ac:dyDescent="0.45">
      <c r="A10" t="str">
        <f>Dati!A10</f>
        <v>cst corr vis</v>
      </c>
      <c r="B10">
        <f>Dati!B10</f>
        <v>8.2000000000000007E-3</v>
      </c>
      <c r="C10">
        <f>Dati!C10</f>
        <v>0</v>
      </c>
    </row>
    <row r="11" spans="1:5" x14ac:dyDescent="0.45">
      <c r="A11" t="str">
        <f>Dati!A11</f>
        <v>e</v>
      </c>
      <c r="B11">
        <f>Dati!B11</f>
        <v>1.6021766200000001E-19</v>
      </c>
      <c r="C11">
        <f>Dati!C11</f>
        <v>0</v>
      </c>
    </row>
    <row r="12" spans="1:5" x14ac:dyDescent="0.45">
      <c r="A12" t="str">
        <f>Dati!A12</f>
        <v>deltax</v>
      </c>
      <c r="B12">
        <f>Dati!B12</f>
        <v>5.0000000000000001E-4</v>
      </c>
      <c r="C12">
        <f>Dati!C12</f>
        <v>0</v>
      </c>
    </row>
    <row r="13" spans="1:5" x14ac:dyDescent="0.45">
      <c r="A13" t="s">
        <v>7</v>
      </c>
      <c r="B13">
        <f>((G29+K29)/2)/B11</f>
        <v>5.9839443404370689</v>
      </c>
    </row>
    <row r="14" spans="1:5" x14ac:dyDescent="0.45">
      <c r="A14" s="7" t="s">
        <v>16</v>
      </c>
      <c r="B14" s="7"/>
      <c r="C14" s="7"/>
      <c r="D14" s="5"/>
    </row>
    <row r="15" spans="1:5" x14ac:dyDescent="0.45">
      <c r="A15" s="7"/>
      <c r="B15" s="7"/>
      <c r="C15" s="7"/>
      <c r="D15" s="5"/>
    </row>
    <row r="16" spans="1:5" x14ac:dyDescent="0.45">
      <c r="A16" t="s">
        <v>19</v>
      </c>
      <c r="B16">
        <v>399</v>
      </c>
      <c r="C16">
        <f>B16/100</f>
        <v>3.99</v>
      </c>
      <c r="D16" t="s">
        <v>0</v>
      </c>
      <c r="E16">
        <f>(1.8+(B18-15)*0.004765)*0.00001</f>
        <v>1.8262075000000001E-5</v>
      </c>
    </row>
    <row r="17" spans="1:13" x14ac:dyDescent="0.45">
      <c r="A17" t="s">
        <v>23</v>
      </c>
      <c r="B17">
        <v>2.2400000000000002</v>
      </c>
      <c r="D17" t="s">
        <v>1</v>
      </c>
      <c r="E17" s="2">
        <f>E16/(1+$B$10/($B$7*B29))</f>
        <v>1.5747529746000366E-5</v>
      </c>
    </row>
    <row r="18" spans="1:13" x14ac:dyDescent="0.45">
      <c r="A18" t="s">
        <v>24</v>
      </c>
      <c r="B18">
        <v>20.5</v>
      </c>
      <c r="D18" t="s">
        <v>32</v>
      </c>
      <c r="E18" s="1">
        <f>B16/B5</f>
        <v>53701.211305518162</v>
      </c>
    </row>
    <row r="20" spans="1:13" x14ac:dyDescent="0.45">
      <c r="A20" t="s">
        <v>7</v>
      </c>
      <c r="B20">
        <v>1</v>
      </c>
    </row>
    <row r="21" spans="1:13" x14ac:dyDescent="0.45">
      <c r="B21" t="s">
        <v>17</v>
      </c>
      <c r="C21" t="s">
        <v>20</v>
      </c>
      <c r="D21" t="s">
        <v>21</v>
      </c>
      <c r="E21" t="s">
        <v>9</v>
      </c>
      <c r="G21" t="s">
        <v>18</v>
      </c>
      <c r="H21" t="s">
        <v>20</v>
      </c>
      <c r="I21" t="s">
        <v>22</v>
      </c>
      <c r="K21" t="s">
        <v>38</v>
      </c>
      <c r="L21" t="s">
        <v>20</v>
      </c>
      <c r="M21" t="s">
        <v>22</v>
      </c>
    </row>
    <row r="22" spans="1:13" x14ac:dyDescent="0.45">
      <c r="A22">
        <v>1</v>
      </c>
      <c r="B22">
        <v>16.77</v>
      </c>
      <c r="C22" s="1">
        <f>B12/B22</f>
        <v>2.9815146094215862E-5</v>
      </c>
      <c r="D22">
        <f>(($B$10/(2*$B$7))^2+9*E16*C22/(2*$B$6*($B$9-$B$8)))^(1/2)-$B$10/(2*$B$7)</f>
        <v>5.0047920337477117E-7</v>
      </c>
      <c r="E22" s="1">
        <f>(D22+$B$10/(2*$B$7))^(-1)*9*E16/(2*$B$6*($B$9-$B$8))*1/2*C28</f>
        <v>6.5819597271076585E-9</v>
      </c>
      <c r="F22" s="1"/>
      <c r="G22">
        <v>83.65</v>
      </c>
      <c r="H22" s="1">
        <f>$B$12/(G22-B26)</f>
        <v>3.1249999999999833E-4</v>
      </c>
      <c r="I22" s="1">
        <f>(4*PI()/3)*B29^3*($B$9-$B$8)*($B$6/E18)*(1+ABS(H22)/B28)</f>
        <v>9.6045363477644538E-19</v>
      </c>
      <c r="K22">
        <v>91.45</v>
      </c>
      <c r="L22" s="1">
        <f>B12/(K22-G26)</f>
        <v>3.7037037037036802E-4</v>
      </c>
      <c r="M22" s="1">
        <f>-(4*PI()/3)*B29^3*($B$9-$B$8)*($B$6/$E$18)*(1-ABS(L22)/B28)</f>
        <v>9.5147243665425134E-19</v>
      </c>
    </row>
    <row r="23" spans="1:13" x14ac:dyDescent="0.45">
      <c r="A23">
        <v>2</v>
      </c>
      <c r="B23">
        <v>33.35</v>
      </c>
      <c r="C23" s="1">
        <f>$B$12/(B23-B22)</f>
        <v>3.0156815440289501E-5</v>
      </c>
      <c r="D23">
        <f>(($B$10/(2*$B$7))^2+9*E16*C23/(2*$B$6*($B$9-$B$8)))^(1/2)-$B$10/(2*$B$7)</f>
        <v>5.0355262229260776E-7</v>
      </c>
      <c r="E23" s="1">
        <f>(D23+$B$10/(2*$B$7))^(-1)*9*E16/(2*$B$6*($B$9-$B$8))*1/2*C28</f>
        <v>6.5447749718186392E-9</v>
      </c>
      <c r="F23" s="1"/>
      <c r="G23">
        <v>85.32</v>
      </c>
      <c r="H23" s="1">
        <f>$B$12/(G23-G22)</f>
        <v>2.9940119760479269E-4</v>
      </c>
      <c r="I23" s="1">
        <f>(4*PI()/3)*B29^3*($B$9-$B$8)*($B$6/E18)*(1+ABS(H23)/B28)</f>
        <v>9.2377911660935959E-19</v>
      </c>
      <c r="K23">
        <v>92.77</v>
      </c>
      <c r="L23" s="1">
        <f>$B$12/(K23-K22)</f>
        <v>3.7878787878788074E-4</v>
      </c>
      <c r="M23" s="1">
        <f>-(4*PI()/3)*B29^3*($B$9-$B$8)*($B$6/$E$18)*(1-ABS(L23)/B28)</f>
        <v>9.7504009238838625E-19</v>
      </c>
    </row>
    <row r="24" spans="1:13" x14ac:dyDescent="0.45">
      <c r="A24">
        <v>3</v>
      </c>
      <c r="B24">
        <v>50.94</v>
      </c>
      <c r="C24" s="1">
        <f t="shared" ref="C24:C26" si="0">$B$12/(B24-B23)</f>
        <v>2.8425241614553729E-5</v>
      </c>
      <c r="D24">
        <f>(($B$10/(2*$B$7))^2+9*E16*C24/(2*$B$6*($B$9-$B$8)))^(1/2)-$B$10/(2*$B$7)</f>
        <v>4.8779230068800096E-7</v>
      </c>
      <c r="E24" s="1">
        <f>(D24+$B$10/(2*$B$7))^(-1)*9*E16/(2*$B$6*($B$9-$B$8))*1/2*C28</f>
        <v>6.7400358457012864E-9</v>
      </c>
      <c r="F24" s="1"/>
      <c r="G24">
        <v>86.86</v>
      </c>
      <c r="H24" s="1">
        <f>$B$12/(G24-G23)</f>
        <v>3.2467532467532337E-4</v>
      </c>
      <c r="I24" s="1">
        <f>(4*PI()/3)*B29^3*($B$9-$B$8)*($B$6/E18)*(1+ABS(H24)/B28)</f>
        <v>9.9454256539187386E-19</v>
      </c>
      <c r="K24">
        <v>94.05</v>
      </c>
      <c r="L24" s="1">
        <f>$B$12/(K24-K23)</f>
        <v>3.9062499999999964E-4</v>
      </c>
      <c r="M24" s="1">
        <f>-(4*PI()/3)*B29^3*($B$9-$B$8)*($B$6/E18)*(1-ABS(L24)/B28)</f>
        <v>1.0081821082644898E-18</v>
      </c>
    </row>
    <row r="25" spans="1:13" x14ac:dyDescent="0.45">
      <c r="A25">
        <v>4</v>
      </c>
      <c r="B25">
        <v>66.3</v>
      </c>
      <c r="C25" s="1">
        <f t="shared" si="0"/>
        <v>3.2552083333333333E-5</v>
      </c>
      <c r="D25">
        <f>(($B$10/(2*$B$7))^2+9*E16*C25/(2*$B$6*($B$9-$B$8)))^(1/2)-$B$10/(2*$B$7)</f>
        <v>5.2462962130123637E-7</v>
      </c>
      <c r="E25" s="1">
        <f>(D25+$B$10/(2*$B$7))^(-1)*9*E16/(2*$B$6*($B$9-$B$8))*1/2*C28</f>
        <v>6.3006663037173761E-9</v>
      </c>
      <c r="F25" s="1"/>
      <c r="G25">
        <v>88.37</v>
      </c>
      <c r="H25" s="1">
        <f>$B$12/(G25-G24)</f>
        <v>3.311258278145684E-4</v>
      </c>
      <c r="I25" s="1">
        <f>(4*PI()/3)*B29^3*($B$9-$B$8)*($B$6/E18)*(1+ABS(H25)/B28)</f>
        <v>1.0126029259828293E-18</v>
      </c>
      <c r="K25">
        <v>95.46</v>
      </c>
      <c r="L25" s="1">
        <f t="shared" ref="L25:L26" si="1">$B$12/(K25-K24)</f>
        <v>3.5460992907801508E-4</v>
      </c>
      <c r="M25" s="1">
        <f>-(4*PI()/3)*B29^3*($B$9-$B$8)*($B$6/E18)*(1-ABS(L25)/B28)</f>
        <v>9.0734576208824353E-19</v>
      </c>
    </row>
    <row r="26" spans="1:13" x14ac:dyDescent="0.45">
      <c r="A26">
        <v>5</v>
      </c>
      <c r="B26">
        <v>82.05</v>
      </c>
      <c r="C26" s="1">
        <f t="shared" si="0"/>
        <v>3.1746031746031745E-5</v>
      </c>
      <c r="D26">
        <f>(($B$10/(2*$B$7))^2+9*E16*C26/(2*$B$6*($B$9-$B$8)))^(1/2)-$B$10/(2*$B$7)</f>
        <v>5.1762569462545162E-7</v>
      </c>
      <c r="E26" s="1">
        <f>(D26+$B$10/(2*$B$7))^(-1)*9*E16/(2*$B$6*($B$9-$B$8))*1/2*C28</f>
        <v>6.3797385689365061E-9</v>
      </c>
      <c r="F26" s="1"/>
      <c r="G26">
        <v>90.1</v>
      </c>
      <c r="H26" s="1">
        <f>$B$12/(G26-G25)</f>
        <v>2.8901734104046413E-4</v>
      </c>
      <c r="I26" s="1">
        <f>(4*PI()/3)*B29^3*($B$9-$B$8)*($B$6/E18)*(1+ABS(H26)/B28)</f>
        <v>8.9470600559332764E-19</v>
      </c>
      <c r="K26">
        <v>96.8</v>
      </c>
      <c r="L26" s="1">
        <f t="shared" si="1"/>
        <v>3.7313432835820804E-4</v>
      </c>
      <c r="M26" s="1">
        <f>-(4*PI()/3)*B29^3*($B$9-$B$8)*($B$6/E18)*(1-ABS(L26)/B28)</f>
        <v>9.5921106988038537E-19</v>
      </c>
    </row>
    <row r="27" spans="1:13" x14ac:dyDescent="0.45">
      <c r="B27" s="1" t="s">
        <v>28</v>
      </c>
      <c r="C27" s="1" t="s">
        <v>34</v>
      </c>
      <c r="D27" t="s">
        <v>30</v>
      </c>
      <c r="G27" s="1" t="s">
        <v>28</v>
      </c>
      <c r="H27" s="1" t="s">
        <v>29</v>
      </c>
      <c r="I27" t="s">
        <v>34</v>
      </c>
      <c r="K27" s="1" t="s">
        <v>28</v>
      </c>
      <c r="L27" s="1" t="s">
        <v>29</v>
      </c>
      <c r="M27" t="s">
        <v>34</v>
      </c>
    </row>
    <row r="28" spans="1:13" x14ac:dyDescent="0.45">
      <c r="A28" t="s">
        <v>27</v>
      </c>
      <c r="B28" s="1">
        <f>AVERAGE(C22:C26)</f>
        <v>3.0539063645684833E-5</v>
      </c>
      <c r="C28" s="1">
        <f>_xlfn.STDEV.S(C22:C26)/SQRT(COUNT(C22:C26))</f>
        <v>7.2963806607329301E-7</v>
      </c>
      <c r="F28" t="str">
        <f>J28</f>
        <v>Velocità</v>
      </c>
      <c r="G28" s="1">
        <f>AVERAGE(H22:H26)</f>
        <v>3.1134393822702933E-4</v>
      </c>
      <c r="H28" s="1">
        <f>_xlfn.STDEV.S(H22:H26)</f>
        <v>1.7403243193521628E-5</v>
      </c>
      <c r="I28" s="2">
        <f>H28/SQRT(5)</f>
        <v>7.7829669619349776E-6</v>
      </c>
      <c r="J28" t="s">
        <v>27</v>
      </c>
      <c r="K28" s="1">
        <f>AVERAGE(L22:L26)</f>
        <v>3.7350550131889432E-4</v>
      </c>
      <c r="L28" s="1">
        <f>_xlfn.STDEV.S(L22:L26)</f>
        <v>1.3114783762596512E-5</v>
      </c>
      <c r="M28" s="2">
        <f>L28/SQRT(5)</f>
        <v>5.865109600675253E-6</v>
      </c>
    </row>
    <row r="29" spans="1:13" x14ac:dyDescent="0.45">
      <c r="A29" t="s">
        <v>5</v>
      </c>
      <c r="B29">
        <f>AVERAGE(D22:D26)</f>
        <v>5.0681588845641353E-7</v>
      </c>
      <c r="C29">
        <f>_xlfn.STDEV.S(D22:D26)/SQRT(COUNT(D22:D26))</f>
        <v>6.507228145459244E-9</v>
      </c>
      <c r="D29" s="1">
        <f>(B29+$B$10/(2*$B$7))^(-1)*9*E16/(2*$B$6*($B$9-$B$8))*1/2*C28</f>
        <v>6.5057504272193454E-9</v>
      </c>
      <c r="F29" t="str">
        <f>J29</f>
        <v>Carica</v>
      </c>
      <c r="G29">
        <f>AVERAGE(I22:I26)</f>
        <v>9.5721684967076722E-19</v>
      </c>
      <c r="H29">
        <f>_xlfn.STDEV.S(I22:I26)</f>
        <v>4.8726252935965339E-20</v>
      </c>
      <c r="I29" s="2">
        <f>H29/SQRT(5)</f>
        <v>2.1791042770733441E-20</v>
      </c>
      <c r="J29" t="s">
        <v>33</v>
      </c>
      <c r="K29">
        <f>AVERAGE(M22:M26)</f>
        <v>9.6025029385515126E-19</v>
      </c>
      <c r="L29">
        <f>_xlfn.STDEV.S(M22:M26)</f>
        <v>3.6719263398827265E-20</v>
      </c>
      <c r="M29" s="2">
        <f>L29/SQRT(5)</f>
        <v>1.6421353808699546E-20</v>
      </c>
    </row>
    <row r="32" spans="1:13" x14ac:dyDescent="0.45">
      <c r="A32" t="s">
        <v>7</v>
      </c>
      <c r="D32">
        <f t="array" ref="D32:H32">TRANSPOSE(A35:A39)</f>
        <v>1</v>
      </c>
      <c r="E32">
        <v>2</v>
      </c>
      <c r="F32">
        <v>3</v>
      </c>
      <c r="G32">
        <v>4</v>
      </c>
      <c r="H32">
        <v>5</v>
      </c>
    </row>
    <row r="33" spans="1:13" x14ac:dyDescent="0.45">
      <c r="B33" t="s">
        <v>26</v>
      </c>
      <c r="D33">
        <f t="array" ref="D33:H34">TRANSPOSE(B35:C39)</f>
        <v>6.5819597271076585E-9</v>
      </c>
      <c r="E33">
        <v>6.5447749718186392E-9</v>
      </c>
      <c r="F33">
        <v>6.7400358457012864E-9</v>
      </c>
      <c r="G33">
        <v>6.3006663037173761E-9</v>
      </c>
      <c r="H33">
        <v>6.3797385689365061E-9</v>
      </c>
    </row>
    <row r="34" spans="1:13" x14ac:dyDescent="0.45">
      <c r="C34" t="s">
        <v>21</v>
      </c>
      <c r="D34">
        <v>5.0047920337477117E-7</v>
      </c>
      <c r="E34">
        <v>5.0355262229260776E-7</v>
      </c>
      <c r="F34">
        <v>4.8779230068800096E-7</v>
      </c>
      <c r="G34">
        <v>5.2462962130123637E-7</v>
      </c>
      <c r="H34">
        <v>5.1762569462545162E-7</v>
      </c>
    </row>
    <row r="35" spans="1:13" x14ac:dyDescent="0.45">
      <c r="A35">
        <v>1</v>
      </c>
      <c r="B35" s="1">
        <f>E22</f>
        <v>6.5819597271076585E-9</v>
      </c>
      <c r="C35">
        <f>D22</f>
        <v>5.0047920337477117E-7</v>
      </c>
      <c r="D35">
        <f t="shared" ref="D35:H39" si="2">($C35-D$34)/SQRT($B35^2+D$33^2)</f>
        <v>0</v>
      </c>
      <c r="E35">
        <f t="shared" si="2"/>
        <v>-0.33111458235335489</v>
      </c>
      <c r="F35">
        <f t="shared" si="2"/>
        <v>1.3466996583703192</v>
      </c>
      <c r="G35">
        <f t="shared" si="2"/>
        <v>-2.6505240162158468</v>
      </c>
      <c r="H35">
        <f t="shared" si="2"/>
        <v>-1.870576626603514</v>
      </c>
    </row>
    <row r="36" spans="1:13" x14ac:dyDescent="0.45">
      <c r="A36">
        <v>2</v>
      </c>
      <c r="B36">
        <f>E23</f>
        <v>6.5447749718186392E-9</v>
      </c>
      <c r="C36">
        <f>D23</f>
        <v>5.0355262229260776E-7</v>
      </c>
      <c r="D36">
        <f t="shared" si="2"/>
        <v>0.33111458235335489</v>
      </c>
      <c r="E36">
        <f t="shared" si="2"/>
        <v>0</v>
      </c>
      <c r="F36">
        <f t="shared" si="2"/>
        <v>1.6775589609347332</v>
      </c>
      <c r="G36">
        <f t="shared" si="2"/>
        <v>-2.3200446323183792</v>
      </c>
      <c r="H36">
        <f t="shared" si="2"/>
        <v>-1.539764519349758</v>
      </c>
    </row>
    <row r="37" spans="1:13" x14ac:dyDescent="0.45">
      <c r="A37">
        <v>3</v>
      </c>
      <c r="B37">
        <f>E24</f>
        <v>6.7400358457012864E-9</v>
      </c>
      <c r="C37">
        <f>D24</f>
        <v>4.8779230068800096E-7</v>
      </c>
      <c r="D37">
        <f t="shared" si="2"/>
        <v>-1.3466996583703192</v>
      </c>
      <c r="E37">
        <f t="shared" si="2"/>
        <v>-1.6775589609347332</v>
      </c>
      <c r="F37">
        <f t="shared" si="2"/>
        <v>0</v>
      </c>
      <c r="G37">
        <f t="shared" si="2"/>
        <v>-3.9925990450091424</v>
      </c>
      <c r="H37">
        <f t="shared" si="2"/>
        <v>-3.2146047992261706</v>
      </c>
    </row>
    <row r="38" spans="1:13" x14ac:dyDescent="0.45">
      <c r="A38">
        <v>4</v>
      </c>
      <c r="B38">
        <f>E25</f>
        <v>6.3006663037173761E-9</v>
      </c>
      <c r="C38">
        <f>D25</f>
        <v>5.2462962130123637E-7</v>
      </c>
      <c r="D38">
        <f t="shared" si="2"/>
        <v>2.6505240162158468</v>
      </c>
      <c r="E38">
        <f t="shared" si="2"/>
        <v>2.3200446323183792</v>
      </c>
      <c r="F38">
        <f t="shared" si="2"/>
        <v>3.9925990450091424</v>
      </c>
      <c r="G38">
        <f t="shared" si="2"/>
        <v>0</v>
      </c>
      <c r="H38">
        <f t="shared" si="2"/>
        <v>0.78111508433244625</v>
      </c>
    </row>
    <row r="39" spans="1:13" x14ac:dyDescent="0.45">
      <c r="A39">
        <v>5</v>
      </c>
      <c r="B39">
        <f>E26</f>
        <v>6.3797385689365061E-9</v>
      </c>
      <c r="C39">
        <f>D26</f>
        <v>5.1762569462545162E-7</v>
      </c>
      <c r="D39">
        <f t="shared" si="2"/>
        <v>1.870576626603514</v>
      </c>
      <c r="E39">
        <f t="shared" si="2"/>
        <v>1.539764519349758</v>
      </c>
      <c r="F39">
        <f t="shared" si="2"/>
        <v>3.2146047992261706</v>
      </c>
      <c r="G39">
        <f t="shared" si="2"/>
        <v>-0.78111508433244625</v>
      </c>
      <c r="H39">
        <f t="shared" si="2"/>
        <v>0</v>
      </c>
    </row>
    <row r="41" spans="1:13" x14ac:dyDescent="0.45">
      <c r="A41" t="s">
        <v>7</v>
      </c>
      <c r="D41">
        <f t="array" ref="D41:M43">TRANSPOSE(A44:C53)</f>
        <v>1</v>
      </c>
      <c r="E41">
        <v>2</v>
      </c>
      <c r="F41">
        <v>3</v>
      </c>
      <c r="G41">
        <v>4</v>
      </c>
      <c r="H41">
        <v>5</v>
      </c>
      <c r="I41">
        <v>6</v>
      </c>
      <c r="J41">
        <v>7</v>
      </c>
      <c r="K41">
        <v>8</v>
      </c>
      <c r="L41">
        <v>9</v>
      </c>
      <c r="M41">
        <v>10</v>
      </c>
    </row>
    <row r="42" spans="1:13" x14ac:dyDescent="0.45">
      <c r="B42" t="s">
        <v>26</v>
      </c>
      <c r="D42">
        <v>4.8726252935965339E-20</v>
      </c>
      <c r="E42">
        <v>4.8726252935965339E-20</v>
      </c>
      <c r="F42">
        <v>4.8726252935965339E-20</v>
      </c>
      <c r="G42">
        <v>4.8726252935965339E-20</v>
      </c>
      <c r="H42">
        <v>4.8726252935965339E-20</v>
      </c>
      <c r="I42">
        <v>3.6719263398827265E-20</v>
      </c>
      <c r="J42">
        <v>3.6719263398827265E-20</v>
      </c>
      <c r="K42">
        <v>3.6719263398827265E-20</v>
      </c>
      <c r="L42">
        <v>3.6719263398827265E-20</v>
      </c>
      <c r="M42">
        <v>3.6719263398827265E-20</v>
      </c>
    </row>
    <row r="43" spans="1:13" x14ac:dyDescent="0.45">
      <c r="C43" t="s">
        <v>35</v>
      </c>
      <c r="D43">
        <v>9.6045363477644538E-19</v>
      </c>
      <c r="E43">
        <v>9.2377911660935959E-19</v>
      </c>
      <c r="F43">
        <v>9.9454256539187386E-19</v>
      </c>
      <c r="G43">
        <v>1.0126029259828293E-18</v>
      </c>
      <c r="H43">
        <v>8.9470600559332764E-19</v>
      </c>
      <c r="I43">
        <v>9.5147243665425134E-19</v>
      </c>
      <c r="J43">
        <v>9.7504009238838625E-19</v>
      </c>
      <c r="K43">
        <v>1.0081821082644898E-18</v>
      </c>
      <c r="L43">
        <v>9.0734576208824353E-19</v>
      </c>
      <c r="M43">
        <v>9.5921106988038537E-19</v>
      </c>
    </row>
    <row r="44" spans="1:13" x14ac:dyDescent="0.45">
      <c r="A44">
        <v>1</v>
      </c>
      <c r="B44">
        <f>$H$29</f>
        <v>4.8726252935965339E-20</v>
      </c>
      <c r="C44" s="1">
        <f>I22</f>
        <v>9.6045363477644538E-19</v>
      </c>
      <c r="D44">
        <f>($C44-D$43)/SQRT($B44^2+D$42^2)</f>
        <v>0</v>
      </c>
      <c r="E44">
        <f t="shared" ref="E44:M44" si="3">($C44-E$43)/SQRT($B44^2+E$42^2)</f>
        <v>0.53221413365759407</v>
      </c>
      <c r="F44">
        <f t="shared" si="3"/>
        <v>-0.49469254352976122</v>
      </c>
      <c r="G44">
        <f t="shared" si="3"/>
        <v>-0.75678130831373958</v>
      </c>
      <c r="H44">
        <f t="shared" si="3"/>
        <v>0.9541179885803599</v>
      </c>
      <c r="I44">
        <f t="shared" si="3"/>
        <v>0.14720206029983501</v>
      </c>
      <c r="J44">
        <f t="shared" si="3"/>
        <v>-0.23907240256151627</v>
      </c>
      <c r="K44">
        <f t="shared" si="3"/>
        <v>-0.78227086595990414</v>
      </c>
      <c r="L44">
        <f t="shared" si="3"/>
        <v>0.8704393524652444</v>
      </c>
      <c r="M44">
        <f t="shared" si="3"/>
        <v>2.0365669509537495E-2</v>
      </c>
    </row>
    <row r="45" spans="1:13" x14ac:dyDescent="0.45">
      <c r="A45">
        <v>2</v>
      </c>
      <c r="B45">
        <f t="shared" ref="B45:B48" si="4">$H$29</f>
        <v>4.8726252935965339E-20</v>
      </c>
      <c r="C45" s="1">
        <f t="shared" ref="C45:C48" si="5">I23</f>
        <v>9.2377911660935959E-19</v>
      </c>
      <c r="D45">
        <f t="shared" ref="D45:M53" si="6">($C45-D$43)/SQRT($B45^2+D$42^2)</f>
        <v>-0.53221413365759407</v>
      </c>
      <c r="E45">
        <f t="shared" si="6"/>
        <v>0</v>
      </c>
      <c r="F45">
        <f t="shared" si="6"/>
        <v>-1.0269066771873554</v>
      </c>
      <c r="G45">
        <f t="shared" si="6"/>
        <v>-1.2889954419713336</v>
      </c>
      <c r="H45">
        <f t="shared" si="6"/>
        <v>0.42190385492276583</v>
      </c>
      <c r="I45">
        <f t="shared" si="6"/>
        <v>-0.45389420338885961</v>
      </c>
      <c r="J45">
        <f t="shared" si="6"/>
        <v>-0.84016866625021092</v>
      </c>
      <c r="K45">
        <f t="shared" si="6"/>
        <v>-1.3833671296485988</v>
      </c>
      <c r="L45">
        <f t="shared" si="6"/>
        <v>0.26934308877654983</v>
      </c>
      <c r="M45">
        <f t="shared" si="6"/>
        <v>-0.58073059417915707</v>
      </c>
    </row>
    <row r="46" spans="1:13" x14ac:dyDescent="0.45">
      <c r="A46">
        <v>3</v>
      </c>
      <c r="B46">
        <f t="shared" si="4"/>
        <v>4.8726252935965339E-20</v>
      </c>
      <c r="C46" s="1">
        <f t="shared" si="5"/>
        <v>9.9454256539187386E-19</v>
      </c>
      <c r="D46">
        <f t="shared" si="6"/>
        <v>0.49469254352976122</v>
      </c>
      <c r="E46">
        <f t="shared" si="6"/>
        <v>1.0269066771873554</v>
      </c>
      <c r="F46">
        <f t="shared" si="6"/>
        <v>0</v>
      </c>
      <c r="G46">
        <f t="shared" si="6"/>
        <v>-0.26208876478397841</v>
      </c>
      <c r="H46">
        <f t="shared" si="6"/>
        <v>1.448810532110121</v>
      </c>
      <c r="I46">
        <f t="shared" si="6"/>
        <v>0.70592047979544514</v>
      </c>
      <c r="J46">
        <f t="shared" si="6"/>
        <v>0.31964601693409384</v>
      </c>
      <c r="K46">
        <f t="shared" si="6"/>
        <v>-0.22355244646429401</v>
      </c>
      <c r="L46">
        <f t="shared" si="6"/>
        <v>1.4291577719608546</v>
      </c>
      <c r="M46">
        <f t="shared" si="6"/>
        <v>0.57908408900514763</v>
      </c>
    </row>
    <row r="47" spans="1:13" x14ac:dyDescent="0.45">
      <c r="A47">
        <v>4</v>
      </c>
      <c r="B47">
        <f t="shared" si="4"/>
        <v>4.8726252935965339E-20</v>
      </c>
      <c r="C47" s="1">
        <f t="shared" si="5"/>
        <v>1.0126029259828293E-18</v>
      </c>
      <c r="D47">
        <f t="shared" si="6"/>
        <v>0.75678130831373958</v>
      </c>
      <c r="E47">
        <f t="shared" si="6"/>
        <v>1.2889954419713336</v>
      </c>
      <c r="F47">
        <f t="shared" si="6"/>
        <v>0.26208876478397841</v>
      </c>
      <c r="G47">
        <f t="shared" si="6"/>
        <v>0</v>
      </c>
      <c r="H47">
        <f t="shared" si="6"/>
        <v>1.7108992968940995</v>
      </c>
      <c r="I47">
        <f t="shared" si="6"/>
        <v>1.0019302384686148</v>
      </c>
      <c r="J47">
        <f t="shared" si="6"/>
        <v>0.61565577560726359</v>
      </c>
      <c r="K47">
        <f t="shared" si="6"/>
        <v>7.2457312208875732E-2</v>
      </c>
      <c r="L47">
        <f t="shared" si="6"/>
        <v>1.7251675306340244</v>
      </c>
      <c r="M47">
        <f t="shared" si="6"/>
        <v>0.87509384767831733</v>
      </c>
    </row>
    <row r="48" spans="1:13" x14ac:dyDescent="0.45">
      <c r="A48">
        <v>5</v>
      </c>
      <c r="B48">
        <f t="shared" si="4"/>
        <v>4.8726252935965339E-20</v>
      </c>
      <c r="C48" s="1">
        <f t="shared" si="5"/>
        <v>8.9470600559332764E-19</v>
      </c>
      <c r="D48">
        <f t="shared" si="6"/>
        <v>-0.9541179885803599</v>
      </c>
      <c r="E48">
        <f t="shared" si="6"/>
        <v>-0.42190385492276583</v>
      </c>
      <c r="F48">
        <f t="shared" si="6"/>
        <v>-1.448810532110121</v>
      </c>
      <c r="G48">
        <f t="shared" si="6"/>
        <v>-1.7108992968940995</v>
      </c>
      <c r="H48">
        <f t="shared" si="6"/>
        <v>0</v>
      </c>
      <c r="I48">
        <f t="shared" si="6"/>
        <v>-0.9304032150662741</v>
      </c>
      <c r="J48">
        <f t="shared" si="6"/>
        <v>-1.3166776779276255</v>
      </c>
      <c r="K48">
        <f t="shared" si="6"/>
        <v>-1.8598761413260132</v>
      </c>
      <c r="L48">
        <f t="shared" si="6"/>
        <v>-0.20716592290086472</v>
      </c>
      <c r="M48">
        <f t="shared" si="6"/>
        <v>-1.0572396058565716</v>
      </c>
    </row>
    <row r="49" spans="1:13" x14ac:dyDescent="0.45">
      <c r="A49">
        <v>6</v>
      </c>
      <c r="B49">
        <f>$L$29</f>
        <v>3.6719263398827265E-20</v>
      </c>
      <c r="C49" s="1">
        <f>M22</f>
        <v>9.5147243665425134E-19</v>
      </c>
      <c r="D49">
        <f t="shared" si="6"/>
        <v>-0.14720206029983501</v>
      </c>
      <c r="E49">
        <f t="shared" si="6"/>
        <v>0.45389420338885961</v>
      </c>
      <c r="F49">
        <f t="shared" si="6"/>
        <v>-0.70592047979544514</v>
      </c>
      <c r="G49">
        <f t="shared" si="6"/>
        <v>-1.0019302384686148</v>
      </c>
      <c r="H49">
        <f t="shared" si="6"/>
        <v>0.9304032150662741</v>
      </c>
      <c r="I49">
        <f t="shared" si="6"/>
        <v>0</v>
      </c>
      <c r="J49">
        <f t="shared" si="6"/>
        <v>-0.45384486625646892</v>
      </c>
      <c r="K49">
        <f t="shared" si="6"/>
        <v>-1.0920642094291733</v>
      </c>
      <c r="L49">
        <f t="shared" si="6"/>
        <v>0.84975209001149532</v>
      </c>
      <c r="M49">
        <f t="shared" si="6"/>
        <v>-0.14902368742750086</v>
      </c>
    </row>
    <row r="50" spans="1:13" x14ac:dyDescent="0.45">
      <c r="A50">
        <v>7</v>
      </c>
      <c r="B50">
        <f t="shared" ref="B50:B53" si="7">$L$29</f>
        <v>3.6719263398827265E-20</v>
      </c>
      <c r="C50" s="1">
        <f t="shared" ref="C50:C53" si="8">M23</f>
        <v>9.7504009238838625E-19</v>
      </c>
      <c r="D50">
        <f t="shared" si="6"/>
        <v>0.23907240256151627</v>
      </c>
      <c r="E50">
        <f t="shared" si="6"/>
        <v>0.84016866625021092</v>
      </c>
      <c r="F50">
        <f t="shared" si="6"/>
        <v>-0.31964601693409384</v>
      </c>
      <c r="G50">
        <f t="shared" si="6"/>
        <v>-0.61565577560726359</v>
      </c>
      <c r="H50">
        <f t="shared" si="6"/>
        <v>1.3166776779276255</v>
      </c>
      <c r="I50">
        <f t="shared" si="6"/>
        <v>0.45384486625646892</v>
      </c>
      <c r="J50">
        <f t="shared" si="6"/>
        <v>0</v>
      </c>
      <c r="K50">
        <f t="shared" si="6"/>
        <v>-0.63821934317270423</v>
      </c>
      <c r="L50">
        <f t="shared" si="6"/>
        <v>1.3035969562679641</v>
      </c>
      <c r="M50">
        <f t="shared" si="6"/>
        <v>0.30482117882896803</v>
      </c>
    </row>
    <row r="51" spans="1:13" x14ac:dyDescent="0.45">
      <c r="A51">
        <v>8</v>
      </c>
      <c r="B51">
        <f t="shared" si="7"/>
        <v>3.6719263398827265E-20</v>
      </c>
      <c r="C51" s="1">
        <f t="shared" si="8"/>
        <v>1.0081821082644898E-18</v>
      </c>
      <c r="D51">
        <f t="shared" si="6"/>
        <v>0.78227086595990414</v>
      </c>
      <c r="E51">
        <f t="shared" si="6"/>
        <v>1.3833671296485988</v>
      </c>
      <c r="F51">
        <f t="shared" si="6"/>
        <v>0.22355244646429401</v>
      </c>
      <c r="G51">
        <f t="shared" si="6"/>
        <v>-7.2457312208875732E-2</v>
      </c>
      <c r="H51">
        <f t="shared" si="6"/>
        <v>1.8598761413260132</v>
      </c>
      <c r="I51">
        <f t="shared" si="6"/>
        <v>1.0920642094291733</v>
      </c>
      <c r="J51">
        <f t="shared" si="6"/>
        <v>0.63821934317270423</v>
      </c>
      <c r="K51">
        <f t="shared" si="6"/>
        <v>0</v>
      </c>
      <c r="L51">
        <f t="shared" si="6"/>
        <v>1.9418162994406685</v>
      </c>
      <c r="M51">
        <f t="shared" si="6"/>
        <v>0.94304052200167232</v>
      </c>
    </row>
    <row r="52" spans="1:13" x14ac:dyDescent="0.45">
      <c r="A52">
        <v>9</v>
      </c>
      <c r="B52">
        <f t="shared" si="7"/>
        <v>3.6719263398827265E-20</v>
      </c>
      <c r="C52" s="1">
        <f t="shared" si="8"/>
        <v>9.0734576208824353E-19</v>
      </c>
      <c r="D52">
        <f t="shared" si="6"/>
        <v>-0.8704393524652444</v>
      </c>
      <c r="E52">
        <f t="shared" si="6"/>
        <v>-0.26934308877654983</v>
      </c>
      <c r="F52">
        <f t="shared" si="6"/>
        <v>-1.4291577719608546</v>
      </c>
      <c r="G52">
        <f t="shared" si="6"/>
        <v>-1.7251675306340244</v>
      </c>
      <c r="H52">
        <f t="shared" si="6"/>
        <v>0.20716592290086472</v>
      </c>
      <c r="I52">
        <f t="shared" si="6"/>
        <v>-0.84975209001149532</v>
      </c>
      <c r="J52">
        <f t="shared" si="6"/>
        <v>-1.3035969562679641</v>
      </c>
      <c r="K52">
        <f t="shared" si="6"/>
        <v>-1.9418162994406685</v>
      </c>
      <c r="L52">
        <f t="shared" si="6"/>
        <v>0</v>
      </c>
      <c r="M52">
        <f t="shared" si="6"/>
        <v>-0.99877577743899615</v>
      </c>
    </row>
    <row r="53" spans="1:13" x14ac:dyDescent="0.45">
      <c r="A53">
        <v>10</v>
      </c>
      <c r="B53">
        <f t="shared" si="7"/>
        <v>3.6719263398827265E-20</v>
      </c>
      <c r="C53" s="1">
        <f t="shared" si="8"/>
        <v>9.5921106988038537E-19</v>
      </c>
      <c r="D53">
        <f t="shared" si="6"/>
        <v>-2.0365669509537495E-2</v>
      </c>
      <c r="E53">
        <f t="shared" si="6"/>
        <v>0.58073059417915707</v>
      </c>
      <c r="F53">
        <f t="shared" si="6"/>
        <v>-0.57908408900514763</v>
      </c>
      <c r="G53">
        <f t="shared" si="6"/>
        <v>-0.87509384767831733</v>
      </c>
      <c r="H53">
        <f t="shared" si="6"/>
        <v>1.0572396058565716</v>
      </c>
      <c r="I53">
        <f t="shared" si="6"/>
        <v>0.14902368742750086</v>
      </c>
      <c r="J53">
        <f t="shared" si="6"/>
        <v>-0.30482117882896803</v>
      </c>
      <c r="K53">
        <f t="shared" si="6"/>
        <v>-0.94304052200167232</v>
      </c>
      <c r="L53">
        <f t="shared" si="6"/>
        <v>0.99877577743899615</v>
      </c>
      <c r="M53">
        <f t="shared" si="6"/>
        <v>0</v>
      </c>
    </row>
  </sheetData>
  <mergeCells count="2">
    <mergeCell ref="A1:C2"/>
    <mergeCell ref="A14:C15"/>
  </mergeCells>
  <conditionalFormatting sqref="D44:M53">
    <cfRule type="cellIs" dxfId="14" priority="1" operator="greaterThan">
      <formula>1.96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topLeftCell="F10" zoomScaleNormal="100" workbookViewId="0">
      <selection activeCell="M22" sqref="M22:M26"/>
    </sheetView>
  </sheetViews>
  <sheetFormatPr defaultRowHeight="14.25" x14ac:dyDescent="0.45"/>
  <cols>
    <col min="1" max="1" width="11.3984375" customWidth="1"/>
    <col min="2" max="2" width="10.1328125" customWidth="1"/>
    <col min="3" max="4" width="13.265625" customWidth="1"/>
    <col min="5" max="7" width="13.1328125" customWidth="1"/>
    <col min="8" max="8" width="11.59765625" customWidth="1"/>
    <col min="9" max="9" width="9.33203125" customWidth="1"/>
  </cols>
  <sheetData>
    <row r="1" spans="1:5" x14ac:dyDescent="0.45">
      <c r="A1" s="7" t="str">
        <f>Dati!A1</f>
        <v>Costanti varie</v>
      </c>
      <c r="B1" s="7"/>
      <c r="C1" s="7"/>
    </row>
    <row r="2" spans="1:5" x14ac:dyDescent="0.45">
      <c r="A2" s="7"/>
      <c r="B2" s="7"/>
      <c r="C2" s="7"/>
    </row>
    <row r="4" spans="1:5" x14ac:dyDescent="0.45">
      <c r="B4" t="s">
        <v>12</v>
      </c>
      <c r="C4" t="s">
        <v>9</v>
      </c>
    </row>
    <row r="5" spans="1:5" x14ac:dyDescent="0.45">
      <c r="A5" t="str">
        <f>Dati!A5</f>
        <v>d</v>
      </c>
      <c r="B5" s="1">
        <f>Dati!B5</f>
        <v>7.4300000000000008E-3</v>
      </c>
      <c r="C5">
        <f>Dati!C5</f>
        <v>1.0000000000000001E-5</v>
      </c>
    </row>
    <row r="6" spans="1:5" x14ac:dyDescent="0.45">
      <c r="A6" t="str">
        <f>Dati!A6</f>
        <v>g</v>
      </c>
      <c r="B6">
        <f>Dati!B6</f>
        <v>9.8059999999999992</v>
      </c>
      <c r="C6">
        <f>Dati!C6</f>
        <v>0</v>
      </c>
    </row>
    <row r="7" spans="1:5" x14ac:dyDescent="0.45">
      <c r="A7" t="str">
        <f>Dati!A7</f>
        <v>pressione</v>
      </c>
      <c r="B7">
        <f>Dati!B7</f>
        <v>101325</v>
      </c>
      <c r="C7">
        <f>Dati!C7</f>
        <v>0</v>
      </c>
    </row>
    <row r="8" spans="1:5" x14ac:dyDescent="0.45">
      <c r="A8" t="str">
        <f>Dati!A8</f>
        <v>densità aria</v>
      </c>
      <c r="B8">
        <v>0</v>
      </c>
      <c r="C8">
        <f>Dati!C8</f>
        <v>0</v>
      </c>
    </row>
    <row r="9" spans="1:5" x14ac:dyDescent="0.45">
      <c r="A9" t="str">
        <f>Dati!A9</f>
        <v>densità olio</v>
      </c>
      <c r="B9">
        <v>858.7</v>
      </c>
      <c r="C9">
        <f>Dati!C9</f>
        <v>0</v>
      </c>
    </row>
    <row r="10" spans="1:5" x14ac:dyDescent="0.45">
      <c r="A10" t="str">
        <f>Dati!A10</f>
        <v>cst corr vis</v>
      </c>
      <c r="B10">
        <f>Dati!B10</f>
        <v>8.2000000000000007E-3</v>
      </c>
      <c r="C10">
        <f>Dati!C10</f>
        <v>0</v>
      </c>
    </row>
    <row r="11" spans="1:5" x14ac:dyDescent="0.45">
      <c r="A11" t="str">
        <f>Dati!A11</f>
        <v>e</v>
      </c>
      <c r="B11">
        <f>Dati!B11</f>
        <v>1.6021766200000001E-19</v>
      </c>
      <c r="C11">
        <f>Dati!C11</f>
        <v>0</v>
      </c>
    </row>
    <row r="12" spans="1:5" x14ac:dyDescent="0.45">
      <c r="A12" t="str">
        <f>Dati!A12</f>
        <v>deltax</v>
      </c>
      <c r="B12">
        <f>Dati!B12</f>
        <v>5.0000000000000001E-4</v>
      </c>
      <c r="C12">
        <f>Dati!C12</f>
        <v>0</v>
      </c>
    </row>
    <row r="13" spans="1:5" x14ac:dyDescent="0.45">
      <c r="A13" t="s">
        <v>7</v>
      </c>
      <c r="B13">
        <f>((G29+K29)/2)/B11</f>
        <v>11.629342755911633</v>
      </c>
    </row>
    <row r="14" spans="1:5" x14ac:dyDescent="0.45">
      <c r="A14" s="7" t="s">
        <v>16</v>
      </c>
      <c r="B14" s="7"/>
      <c r="C14" s="7"/>
      <c r="D14" s="5"/>
    </row>
    <row r="15" spans="1:5" x14ac:dyDescent="0.45">
      <c r="A15" s="7"/>
      <c r="B15" s="7"/>
      <c r="C15" s="7"/>
      <c r="D15" s="5"/>
    </row>
    <row r="16" spans="1:5" x14ac:dyDescent="0.45">
      <c r="A16" t="s">
        <v>19</v>
      </c>
      <c r="B16">
        <v>399</v>
      </c>
      <c r="C16">
        <f>B16/100</f>
        <v>3.99</v>
      </c>
      <c r="D16" t="s">
        <v>0</v>
      </c>
      <c r="E16">
        <f>(1.8+(B18-15)*0.004765)*0.00001</f>
        <v>1.8262075000000001E-5</v>
      </c>
    </row>
    <row r="17" spans="1:13" x14ac:dyDescent="0.45">
      <c r="A17" t="s">
        <v>23</v>
      </c>
      <c r="B17">
        <v>2.2400000000000002</v>
      </c>
      <c r="D17" t="s">
        <v>1</v>
      </c>
      <c r="E17" s="2">
        <f>E16/(1+$B$10/($B$7*B29))</f>
        <v>1.5739139388101941E-5</v>
      </c>
    </row>
    <row r="18" spans="1:13" x14ac:dyDescent="0.45">
      <c r="A18" t="s">
        <v>24</v>
      </c>
      <c r="B18">
        <v>20.5</v>
      </c>
      <c r="D18" t="s">
        <v>32</v>
      </c>
      <c r="E18" s="1">
        <f>B16/B5</f>
        <v>53701.211305518162</v>
      </c>
    </row>
    <row r="20" spans="1:13" x14ac:dyDescent="0.45">
      <c r="A20" t="s">
        <v>7</v>
      </c>
      <c r="B20">
        <v>1</v>
      </c>
    </row>
    <row r="21" spans="1:13" x14ac:dyDescent="0.45">
      <c r="B21" t="s">
        <v>17</v>
      </c>
      <c r="C21" t="s">
        <v>20</v>
      </c>
      <c r="D21" t="s">
        <v>21</v>
      </c>
      <c r="E21" t="s">
        <v>9</v>
      </c>
      <c r="G21" t="s">
        <v>18</v>
      </c>
      <c r="H21" t="s">
        <v>20</v>
      </c>
      <c r="I21" t="s">
        <v>22</v>
      </c>
      <c r="K21" t="s">
        <v>38</v>
      </c>
      <c r="L21" t="s">
        <v>20</v>
      </c>
      <c r="M21" t="s">
        <v>22</v>
      </c>
    </row>
    <row r="22" spans="1:13" x14ac:dyDescent="0.45">
      <c r="A22">
        <v>1</v>
      </c>
      <c r="B22">
        <v>18.989999999999998</v>
      </c>
      <c r="C22" s="1">
        <f>B12/B22</f>
        <v>2.6329647182727753E-5</v>
      </c>
      <c r="D22">
        <f>(($B$10/(2*$B$7))^2+9*E16*C22/(2*$B$6*($B$9-$B$8)))^(1/2)-$B$10/(2*$B$7)</f>
        <v>4.6806591928162416E-7</v>
      </c>
      <c r="E22" s="1">
        <f>(D22+$B$10/(2*$B$7))^(-1)*9*E16/(2*$B$6*($B$9-$B$8))*1/2*C28</f>
        <v>1.2870467088555993E-8</v>
      </c>
      <c r="F22" s="1"/>
      <c r="G22">
        <v>83.84</v>
      </c>
      <c r="H22" s="1">
        <f>$B$12/(G22-B26)</f>
        <v>5.952380952380928E-4</v>
      </c>
      <c r="I22" s="1">
        <f>(4*PI()/3)*B29^3*($B$9-$B$8)*($B$6/E18)*(1+ABS(H22)/B28)</f>
        <v>1.7414619738003732E-18</v>
      </c>
      <c r="K22">
        <v>87.59</v>
      </c>
      <c r="L22" s="1">
        <f>B12/(K22-G26)</f>
        <v>6.6666666666666664E-4</v>
      </c>
      <c r="M22" s="1">
        <f>-(4*PI()/3)*B29^3*($B$9-$B$8)*($B$6/$E$18)*(1-ABS(L22)/B28)</f>
        <v>1.7712572573768672E-18</v>
      </c>
    </row>
    <row r="23" spans="1:13" x14ac:dyDescent="0.45">
      <c r="A23">
        <v>2</v>
      </c>
      <c r="B23">
        <v>34.340000000000003</v>
      </c>
      <c r="C23" s="1">
        <f>$B$12/(B23-B22)</f>
        <v>3.2573289902280121E-5</v>
      </c>
      <c r="D23">
        <f>(($B$10/(2*$B$7))^2+9*E16*C23/(2*$B$6*($B$9-$B$8)))^(1/2)-$B$10/(2*$B$7)</f>
        <v>5.2481271738366411E-7</v>
      </c>
      <c r="E23" s="1">
        <f>(D23+$B$10/(2*$B$7))^(-1)*9*E16/(2*$B$6*($B$9-$B$8))*1/2*C28</f>
        <v>1.1578430881130994E-8</v>
      </c>
      <c r="F23" s="1"/>
      <c r="G23">
        <v>84.55</v>
      </c>
      <c r="H23" s="1">
        <f>$B$12/(G23-G22)</f>
        <v>7.0422535211268227E-4</v>
      </c>
      <c r="I23" s="1">
        <f>(4*PI()/3)*B29^3*($B$9-$B$8)*($B$6/E18)*(1+ABS(H23)/B28)</f>
        <v>2.0448459095252462E-18</v>
      </c>
      <c r="K23">
        <v>88.38</v>
      </c>
      <c r="L23" s="1">
        <f>$B$12/(K23-K22)</f>
        <v>6.329113924050697E-4</v>
      </c>
      <c r="M23" s="1">
        <f>-(4*PI()/3)*B29^3*($B$9-$B$8)*($B$6/$E$18)*(1-ABS(L23)/B28)</f>
        <v>1.6772939055995141E-18</v>
      </c>
    </row>
    <row r="24" spans="1:13" x14ac:dyDescent="0.45">
      <c r="A24">
        <v>3</v>
      </c>
      <c r="B24">
        <v>50.83</v>
      </c>
      <c r="C24" s="1">
        <f t="shared" ref="C24:C26" si="0">$B$12/(B24-B23)</f>
        <v>3.0321406913280787E-5</v>
      </c>
      <c r="D24">
        <f>(($B$10/(2*$B$7))^2+9*E16*C24/(2*$B$6*($B$9-$B$8)))^(1/2)-$B$10/(2*$B$7)</f>
        <v>5.0502699221486326E-7</v>
      </c>
      <c r="E24" s="1">
        <f>(D24+$B$10/(2*$B$7))^(-1)*9*E16/(2*$B$6*($B$9-$B$8))*1/2*C28</f>
        <v>1.199839695923623E-8</v>
      </c>
      <c r="F24" s="1"/>
      <c r="G24">
        <v>85.33</v>
      </c>
      <c r="H24" s="1">
        <f>$B$12/(G24-G23)</f>
        <v>6.4102564102564016E-4</v>
      </c>
      <c r="I24" s="1">
        <f>(4*PI()/3)*B29^3*($B$9-$B$8)*($B$6/E18)*(1+ABS(H24)/B28)</f>
        <v>1.8689191302291604E-18</v>
      </c>
      <c r="K24">
        <v>89.14</v>
      </c>
      <c r="L24" s="1">
        <f>$B$12/(K24-K23)</f>
        <v>6.578947368421008E-4</v>
      </c>
      <c r="M24" s="1">
        <f>-(4*PI()/3)*B29^3*($B$9-$B$8)*($B$6/E18)*(1-ABS(L24)/B28)</f>
        <v>1.7468391495136564E-18</v>
      </c>
    </row>
    <row r="25" spans="1:13" x14ac:dyDescent="0.45">
      <c r="A25">
        <v>4</v>
      </c>
      <c r="B25">
        <v>65.599999999999994</v>
      </c>
      <c r="C25" s="1">
        <f t="shared" si="0"/>
        <v>3.3852403520649973E-5</v>
      </c>
      <c r="D25">
        <f>(($B$10/(2*$B$7))^2+9*E16*C25/(2*$B$6*($B$9-$B$8)))^(1/2)-$B$10/(2*$B$7)</f>
        <v>5.3574891992047506E-7</v>
      </c>
      <c r="E25" s="1">
        <f>(D25+$B$10/(2*$B$7))^(-1)*9*E16/(2*$B$6*($B$9-$B$8))*1/2*C28</f>
        <v>1.1358678610928463E-8</v>
      </c>
      <c r="F25" s="1"/>
      <c r="G25">
        <v>86.08</v>
      </c>
      <c r="H25" s="1">
        <f>$B$12/(G25-G24)</f>
        <v>6.6666666666666664E-4</v>
      </c>
      <c r="I25" s="1">
        <f>(4*PI()/3)*B29^3*($B$9-$B$8)*($B$6/E18)*(1+ABS(H25)/B28)</f>
        <v>1.9402951378292806E-18</v>
      </c>
      <c r="K25">
        <v>89.83</v>
      </c>
      <c r="L25" s="1">
        <f t="shared" ref="L25:L26" si="1">$B$12/(K25-K24)</f>
        <v>7.2463768115942268E-4</v>
      </c>
      <c r="M25" s="1">
        <f>-(4*PI()/3)*B29^3*($B$9-$B$8)*($B$6/E18)*(1-ABS(L25)/B28)</f>
        <v>1.9326291006467062E-18</v>
      </c>
    </row>
    <row r="26" spans="1:13" x14ac:dyDescent="0.45">
      <c r="A26">
        <v>5</v>
      </c>
      <c r="B26">
        <v>83</v>
      </c>
      <c r="C26" s="1">
        <f t="shared" si="0"/>
        <v>2.8735632183908038E-5</v>
      </c>
      <c r="D26">
        <f>(($B$10/(2*$B$7))^2+9*E16*C26/(2*$B$6*($B$9-$B$8)))^(1/2)-$B$10/(2*$B$7)</f>
        <v>4.9065179601823817E-7</v>
      </c>
      <c r="E26" s="1">
        <f>(D26+$B$10/(2*$B$7))^(-1)*9*E16/(2*$B$6*($B$9-$B$8))*1/2*C28</f>
        <v>1.2323146023491972E-8</v>
      </c>
      <c r="F26" s="1"/>
      <c r="G26">
        <v>86.84</v>
      </c>
      <c r="H26" s="1">
        <f>$B$12/(G26-G25)</f>
        <v>6.578947368421008E-4</v>
      </c>
      <c r="I26" s="1">
        <f>(4*PI()/3)*B29^3*($B$9-$B$8)*($B$6/E18)*(1+ABS(H26)/B28)</f>
        <v>1.9158770299660702E-18</v>
      </c>
      <c r="K26">
        <v>90.5</v>
      </c>
      <c r="L26" s="1">
        <f t="shared" si="1"/>
        <v>7.4626865671641607E-4</v>
      </c>
      <c r="M26" s="1">
        <f>-(4*PI()/3)*B29^3*($B$9-$B$8)*($B$6/E18)*(1-ABS(L26)/B28)</f>
        <v>1.9928424750011096E-18</v>
      </c>
    </row>
    <row r="27" spans="1:13" x14ac:dyDescent="0.45">
      <c r="B27" s="1" t="s">
        <v>28</v>
      </c>
      <c r="C27" s="1" t="s">
        <v>34</v>
      </c>
      <c r="D27" t="s">
        <v>30</v>
      </c>
      <c r="G27" s="1" t="s">
        <v>28</v>
      </c>
      <c r="H27" s="1" t="s">
        <v>29</v>
      </c>
      <c r="I27" t="s">
        <v>34</v>
      </c>
      <c r="K27" s="1" t="s">
        <v>28</v>
      </c>
      <c r="L27" s="1" t="s">
        <v>29</v>
      </c>
      <c r="M27" t="s">
        <v>34</v>
      </c>
    </row>
    <row r="28" spans="1:13" x14ac:dyDescent="0.45">
      <c r="A28" t="s">
        <v>27</v>
      </c>
      <c r="B28" s="1">
        <f>AVERAGE(C22:C26)</f>
        <v>3.0362475940569333E-5</v>
      </c>
      <c r="C28" s="1">
        <f>_xlfn.STDEV.S(C22:C26)/SQRT(COUNT(C22:C26))</f>
        <v>1.3412551575141694E-6</v>
      </c>
      <c r="F28" t="str">
        <f>J28</f>
        <v>Velocità</v>
      </c>
      <c r="G28" s="1">
        <f>AVERAGE(H22:H26)</f>
        <v>6.5301009837703654E-4</v>
      </c>
      <c r="H28" s="1">
        <f>_xlfn.STDEV.S(H22:H26)</f>
        <v>3.9732214040636647E-5</v>
      </c>
      <c r="I28" s="2">
        <f>H28/SQRT(5)</f>
        <v>1.7768786298287027E-5</v>
      </c>
      <c r="J28" t="s">
        <v>27</v>
      </c>
      <c r="K28" s="1">
        <f>AVERAGE(L22:L26)</f>
        <v>6.8567582675793518E-4</v>
      </c>
      <c r="L28" s="1">
        <f>_xlfn.STDEV.S(L22:L26)</f>
        <v>4.771461987076155E-5</v>
      </c>
      <c r="M28" s="2">
        <f>L28/SQRT(5)</f>
        <v>2.1338626710317009E-5</v>
      </c>
    </row>
    <row r="29" spans="1:13" x14ac:dyDescent="0.45">
      <c r="A29" t="s">
        <v>5</v>
      </c>
      <c r="B29">
        <f>AVERAGE(D22:D26)</f>
        <v>5.0486126896377307E-7</v>
      </c>
      <c r="C29">
        <f>_xlfn.STDEV.S(D22:D26)/SQRT(COUNT(D22:D26))</f>
        <v>1.2058071196281935E-8</v>
      </c>
      <c r="D29" s="1">
        <f>(B29+$B$10/(2*$B$7))^(-1)*9*E16/(2*$B$6*($B$9-$B$8))*1/2*C28</f>
        <v>1.2002043248887042E-8</v>
      </c>
      <c r="F29" t="str">
        <f>J29</f>
        <v>Carica</v>
      </c>
      <c r="G29">
        <f>AVERAGE(I22:I26)</f>
        <v>1.9022798362700263E-18</v>
      </c>
      <c r="H29">
        <f>_xlfn.STDEV.S(I22:I26)</f>
        <v>1.1060114564202626E-19</v>
      </c>
      <c r="I29" s="2">
        <f>H29/SQRT(5)</f>
        <v>4.9462336008985062E-20</v>
      </c>
      <c r="J29" t="s">
        <v>33</v>
      </c>
      <c r="K29">
        <f>AVERAGE(M22:M26)</f>
        <v>1.824172377627571E-18</v>
      </c>
      <c r="L29">
        <f>_xlfn.STDEV.S(M22:M26)</f>
        <v>1.3282148375075686E-19</v>
      </c>
      <c r="M29" s="2">
        <f>L29/SQRT(5)</f>
        <v>5.9399573307815212E-20</v>
      </c>
    </row>
    <row r="32" spans="1:13" x14ac:dyDescent="0.45">
      <c r="A32" t="s">
        <v>7</v>
      </c>
      <c r="D32">
        <f t="array" ref="D32:H32">TRANSPOSE(A35:A39)</f>
        <v>1</v>
      </c>
      <c r="E32">
        <v>2</v>
      </c>
      <c r="F32">
        <v>3</v>
      </c>
      <c r="G32">
        <v>4</v>
      </c>
      <c r="H32">
        <v>5</v>
      </c>
    </row>
    <row r="33" spans="1:13" x14ac:dyDescent="0.45">
      <c r="B33" t="s">
        <v>26</v>
      </c>
      <c r="D33">
        <f t="array" ref="D33:H34">TRANSPOSE(B35:C39)</f>
        <v>1.2870467088555993E-8</v>
      </c>
      <c r="E33">
        <v>1.1578430881130994E-8</v>
      </c>
      <c r="F33">
        <v>1.199839695923623E-8</v>
      </c>
      <c r="G33">
        <v>1.1358678610928463E-8</v>
      </c>
      <c r="H33">
        <v>1.2323146023491972E-8</v>
      </c>
    </row>
    <row r="34" spans="1:13" x14ac:dyDescent="0.45">
      <c r="C34" t="s">
        <v>21</v>
      </c>
      <c r="D34">
        <v>4.6806591928162416E-7</v>
      </c>
      <c r="E34">
        <v>5.2481271738366411E-7</v>
      </c>
      <c r="F34">
        <v>5.0502699221486326E-7</v>
      </c>
      <c r="G34">
        <v>5.3574891992047506E-7</v>
      </c>
      <c r="H34">
        <v>4.9065179601823817E-7</v>
      </c>
    </row>
    <row r="35" spans="1:13" x14ac:dyDescent="0.45">
      <c r="A35">
        <v>1</v>
      </c>
      <c r="B35" s="1">
        <f>E22</f>
        <v>1.2870467088555993E-8</v>
      </c>
      <c r="C35">
        <f>D22</f>
        <v>4.6806591928162416E-7</v>
      </c>
      <c r="D35">
        <f t="shared" ref="D35:H39" si="2">($C35-D$34)/SQRT($B35^2+D$33^2)</f>
        <v>0</v>
      </c>
      <c r="E35">
        <f t="shared" si="2"/>
        <v>-3.2778681511156473</v>
      </c>
      <c r="F35">
        <f t="shared" si="2"/>
        <v>-2.1005680842015138</v>
      </c>
      <c r="G35">
        <f t="shared" si="2"/>
        <v>-3.942872613213237</v>
      </c>
      <c r="H35">
        <f t="shared" si="2"/>
        <v>-1.267532301058772</v>
      </c>
    </row>
    <row r="36" spans="1:13" x14ac:dyDescent="0.45">
      <c r="A36">
        <v>2</v>
      </c>
      <c r="B36">
        <f>E23</f>
        <v>1.1578430881130994E-8</v>
      </c>
      <c r="C36">
        <f>D23</f>
        <v>5.2481271738366411E-7</v>
      </c>
      <c r="D36">
        <f t="shared" si="2"/>
        <v>3.2778681511156473</v>
      </c>
      <c r="E36">
        <f t="shared" si="2"/>
        <v>0</v>
      </c>
      <c r="F36">
        <f t="shared" si="2"/>
        <v>1.1866228579776996</v>
      </c>
      <c r="G36">
        <f t="shared" si="2"/>
        <v>-0.67425305680278191</v>
      </c>
      <c r="H36">
        <f t="shared" si="2"/>
        <v>2.0202602366080846</v>
      </c>
    </row>
    <row r="37" spans="1:13" x14ac:dyDescent="0.45">
      <c r="A37">
        <v>3</v>
      </c>
      <c r="B37">
        <f>E24</f>
        <v>1.199839695923623E-8</v>
      </c>
      <c r="C37">
        <f>D24</f>
        <v>5.0502699221486326E-7</v>
      </c>
      <c r="D37">
        <f t="shared" si="2"/>
        <v>2.1005680842015138</v>
      </c>
      <c r="E37">
        <f t="shared" si="2"/>
        <v>-1.1866228579776996</v>
      </c>
      <c r="F37">
        <f t="shared" si="2"/>
        <v>0</v>
      </c>
      <c r="G37">
        <f t="shared" si="2"/>
        <v>-1.8594399848162244</v>
      </c>
      <c r="H37">
        <f t="shared" si="2"/>
        <v>0.83579341383801575</v>
      </c>
    </row>
    <row r="38" spans="1:13" x14ac:dyDescent="0.45">
      <c r="A38">
        <v>4</v>
      </c>
      <c r="B38">
        <f>E25</f>
        <v>1.1358678610928463E-8</v>
      </c>
      <c r="C38">
        <f>D25</f>
        <v>5.3574891992047506E-7</v>
      </c>
      <c r="D38">
        <f t="shared" si="2"/>
        <v>3.942872613213237</v>
      </c>
      <c r="E38">
        <f t="shared" si="2"/>
        <v>0.67425305680278191</v>
      </c>
      <c r="F38">
        <f t="shared" si="2"/>
        <v>1.8594399848162244</v>
      </c>
      <c r="G38">
        <f t="shared" si="2"/>
        <v>0</v>
      </c>
      <c r="H38">
        <f t="shared" si="2"/>
        <v>2.690845841278013</v>
      </c>
    </row>
    <row r="39" spans="1:13" x14ac:dyDescent="0.45">
      <c r="A39">
        <v>5</v>
      </c>
      <c r="B39">
        <f>E26</f>
        <v>1.2323146023491972E-8</v>
      </c>
      <c r="C39">
        <f>D26</f>
        <v>4.9065179601823817E-7</v>
      </c>
      <c r="D39">
        <f t="shared" si="2"/>
        <v>1.267532301058772</v>
      </c>
      <c r="E39">
        <f t="shared" si="2"/>
        <v>-2.0202602366080846</v>
      </c>
      <c r="F39">
        <f t="shared" si="2"/>
        <v>-0.83579341383801575</v>
      </c>
      <c r="G39">
        <f t="shared" si="2"/>
        <v>-2.690845841278013</v>
      </c>
      <c r="H39">
        <f t="shared" si="2"/>
        <v>0</v>
      </c>
    </row>
    <row r="41" spans="1:13" x14ac:dyDescent="0.45">
      <c r="A41" t="s">
        <v>7</v>
      </c>
      <c r="D41">
        <f t="array" ref="D41:M43">TRANSPOSE(A44:C53)</f>
        <v>1</v>
      </c>
      <c r="E41">
        <v>2</v>
      </c>
      <c r="F41">
        <v>3</v>
      </c>
      <c r="G41">
        <v>4</v>
      </c>
      <c r="H41">
        <v>5</v>
      </c>
      <c r="I41">
        <v>6</v>
      </c>
      <c r="J41">
        <v>7</v>
      </c>
      <c r="K41">
        <v>8</v>
      </c>
      <c r="L41">
        <v>9</v>
      </c>
      <c r="M41">
        <v>10</v>
      </c>
    </row>
    <row r="42" spans="1:13" x14ac:dyDescent="0.45">
      <c r="B42" t="s">
        <v>26</v>
      </c>
      <c r="D42">
        <v>1.1060114564202626E-19</v>
      </c>
      <c r="E42">
        <v>1.1060114564202626E-19</v>
      </c>
      <c r="F42">
        <v>1.1060114564202626E-19</v>
      </c>
      <c r="G42">
        <v>1.1060114564202626E-19</v>
      </c>
      <c r="H42">
        <v>1.1060114564202626E-19</v>
      </c>
      <c r="I42">
        <v>1.3282148375075686E-19</v>
      </c>
      <c r="J42">
        <v>1.3282148375075686E-19</v>
      </c>
      <c r="K42">
        <v>1.3282148375075686E-19</v>
      </c>
      <c r="L42">
        <v>1.3282148375075686E-19</v>
      </c>
      <c r="M42">
        <v>1.3282148375075686E-19</v>
      </c>
    </row>
    <row r="43" spans="1:13" x14ac:dyDescent="0.45">
      <c r="C43" t="s">
        <v>35</v>
      </c>
      <c r="D43">
        <v>1.7414619738003732E-18</v>
      </c>
      <c r="E43">
        <v>2.0448459095252462E-18</v>
      </c>
      <c r="F43">
        <v>1.8689191302291604E-18</v>
      </c>
      <c r="G43">
        <v>1.9402951378292806E-18</v>
      </c>
      <c r="H43">
        <v>1.9158770299660702E-18</v>
      </c>
      <c r="I43">
        <v>1.7712572573768672E-18</v>
      </c>
      <c r="J43">
        <v>1.6772939055995141E-18</v>
      </c>
      <c r="K43">
        <v>1.7468391495136564E-18</v>
      </c>
      <c r="L43">
        <v>1.9326291006467062E-18</v>
      </c>
      <c r="M43">
        <v>1.9928424750011096E-18</v>
      </c>
    </row>
    <row r="44" spans="1:13" x14ac:dyDescent="0.45">
      <c r="A44">
        <v>1</v>
      </c>
      <c r="B44">
        <f>$H$29</f>
        <v>1.1060114564202626E-19</v>
      </c>
      <c r="C44" s="1">
        <f>I22</f>
        <v>1.7414619738003732E-18</v>
      </c>
      <c r="D44">
        <f>($C44-D$43)/SQRT($B44^2+D$42^2)</f>
        <v>0</v>
      </c>
      <c r="E44">
        <f t="shared" ref="E44:M44" si="3">($C44-E$43)/SQRT($B44^2+E$42^2)</f>
        <v>-1.9396258240258781</v>
      </c>
      <c r="F44">
        <f t="shared" si="3"/>
        <v>-0.81487238760846947</v>
      </c>
      <c r="G44">
        <f t="shared" si="3"/>
        <v>-1.2712009246692082</v>
      </c>
      <c r="H44">
        <f t="shared" si="3"/>
        <v>-1.1150885304115141</v>
      </c>
      <c r="I44">
        <f t="shared" si="3"/>
        <v>-0.17238507895489402</v>
      </c>
      <c r="J44">
        <f t="shared" si="3"/>
        <v>0.37125397631438617</v>
      </c>
      <c r="K44">
        <f t="shared" si="3"/>
        <v>-3.1110456039423029E-2</v>
      </c>
      <c r="L44">
        <f t="shared" si="3"/>
        <v>-1.1060260651784379</v>
      </c>
      <c r="M44">
        <f t="shared" si="3"/>
        <v>-1.4543995675005734</v>
      </c>
    </row>
    <row r="45" spans="1:13" x14ac:dyDescent="0.45">
      <c r="A45">
        <v>2</v>
      </c>
      <c r="B45">
        <f t="shared" ref="B45:B48" si="4">$H$29</f>
        <v>1.1060114564202626E-19</v>
      </c>
      <c r="C45" s="1">
        <f t="shared" ref="C45:C48" si="5">I23</f>
        <v>2.0448459095252462E-18</v>
      </c>
      <c r="D45">
        <f t="shared" ref="D45:M53" si="6">($C45-D$43)/SQRT($B45^2+D$42^2)</f>
        <v>1.9396258240258781</v>
      </c>
      <c r="E45">
        <f t="shared" si="6"/>
        <v>0</v>
      </c>
      <c r="F45">
        <f t="shared" si="6"/>
        <v>1.1247534364174088</v>
      </c>
      <c r="G45">
        <f t="shared" si="6"/>
        <v>0.66842489935667004</v>
      </c>
      <c r="H45">
        <f t="shared" si="6"/>
        <v>0.82453729361436412</v>
      </c>
      <c r="I45">
        <f t="shared" si="6"/>
        <v>1.5828881534448211</v>
      </c>
      <c r="J45">
        <f t="shared" si="6"/>
        <v>2.1265272087141014</v>
      </c>
      <c r="K45">
        <f t="shared" si="6"/>
        <v>1.7241627763602922</v>
      </c>
      <c r="L45">
        <f t="shared" si="6"/>
        <v>0.64924716722127729</v>
      </c>
      <c r="M45">
        <f t="shared" si="6"/>
        <v>0.30087366489914169</v>
      </c>
    </row>
    <row r="46" spans="1:13" x14ac:dyDescent="0.45">
      <c r="A46">
        <v>3</v>
      </c>
      <c r="B46">
        <f t="shared" si="4"/>
        <v>1.1060114564202626E-19</v>
      </c>
      <c r="C46" s="1">
        <f t="shared" si="5"/>
        <v>1.8689191302291604E-18</v>
      </c>
      <c r="D46">
        <f t="shared" si="6"/>
        <v>0.81487238760846947</v>
      </c>
      <c r="E46">
        <f t="shared" si="6"/>
        <v>-1.1247534364174088</v>
      </c>
      <c r="F46">
        <f t="shared" si="6"/>
        <v>0</v>
      </c>
      <c r="G46">
        <f t="shared" si="6"/>
        <v>-0.45632853706073867</v>
      </c>
      <c r="H46">
        <f t="shared" si="6"/>
        <v>-0.30021614280304465</v>
      </c>
      <c r="I46">
        <f t="shared" si="6"/>
        <v>0.56503740329584173</v>
      </c>
      <c r="J46">
        <f t="shared" si="6"/>
        <v>1.1086764585651219</v>
      </c>
      <c r="K46">
        <f t="shared" si="6"/>
        <v>0.70631202621131273</v>
      </c>
      <c r="L46">
        <f t="shared" si="6"/>
        <v>-0.36860358292770223</v>
      </c>
      <c r="M46">
        <f t="shared" si="6"/>
        <v>-0.71697708524983783</v>
      </c>
    </row>
    <row r="47" spans="1:13" x14ac:dyDescent="0.45">
      <c r="A47">
        <v>4</v>
      </c>
      <c r="B47">
        <f t="shared" si="4"/>
        <v>1.1060114564202626E-19</v>
      </c>
      <c r="C47" s="1">
        <f t="shared" si="5"/>
        <v>1.9402951378292806E-18</v>
      </c>
      <c r="D47">
        <f t="shared" si="6"/>
        <v>1.2712009246692082</v>
      </c>
      <c r="E47">
        <f t="shared" si="6"/>
        <v>-0.66842489935667004</v>
      </c>
      <c r="F47">
        <f t="shared" si="6"/>
        <v>0.45632853706073867</v>
      </c>
      <c r="G47">
        <f t="shared" si="6"/>
        <v>0</v>
      </c>
      <c r="H47">
        <f t="shared" si="6"/>
        <v>0.15611239425769402</v>
      </c>
      <c r="I47">
        <f t="shared" si="6"/>
        <v>0.97799399335624992</v>
      </c>
      <c r="J47">
        <f t="shared" si="6"/>
        <v>1.5216330486255301</v>
      </c>
      <c r="K47">
        <f t="shared" si="6"/>
        <v>1.1192686162717209</v>
      </c>
      <c r="L47">
        <f t="shared" si="6"/>
        <v>4.4353007132705943E-2</v>
      </c>
      <c r="M47">
        <f t="shared" si="6"/>
        <v>-0.30402049518942964</v>
      </c>
    </row>
    <row r="48" spans="1:13" x14ac:dyDescent="0.45">
      <c r="A48">
        <v>5</v>
      </c>
      <c r="B48">
        <f t="shared" si="4"/>
        <v>1.1060114564202626E-19</v>
      </c>
      <c r="C48" s="1">
        <f t="shared" si="5"/>
        <v>1.9158770299660702E-18</v>
      </c>
      <c r="D48">
        <f t="shared" si="6"/>
        <v>1.1150885304115141</v>
      </c>
      <c r="E48">
        <f t="shared" si="6"/>
        <v>-0.82453729361436412</v>
      </c>
      <c r="F48">
        <f t="shared" si="6"/>
        <v>0.30021614280304465</v>
      </c>
      <c r="G48">
        <f t="shared" si="6"/>
        <v>-0.15611239425769402</v>
      </c>
      <c r="H48">
        <f t="shared" si="6"/>
        <v>0</v>
      </c>
      <c r="I48">
        <f t="shared" si="6"/>
        <v>0.83671937044078115</v>
      </c>
      <c r="J48">
        <f t="shared" si="6"/>
        <v>1.3803584257100612</v>
      </c>
      <c r="K48">
        <f t="shared" si="6"/>
        <v>0.97799399335625214</v>
      </c>
      <c r="L48">
        <f t="shared" si="6"/>
        <v>-9.6921615782762829E-2</v>
      </c>
      <c r="M48">
        <f t="shared" si="6"/>
        <v>-0.44529511810489841</v>
      </c>
    </row>
    <row r="49" spans="1:13" x14ac:dyDescent="0.45">
      <c r="A49">
        <v>6</v>
      </c>
      <c r="B49">
        <f>$L$29</f>
        <v>1.3282148375075686E-19</v>
      </c>
      <c r="C49" s="1">
        <f>M22</f>
        <v>1.7712572573768672E-18</v>
      </c>
      <c r="D49">
        <f t="shared" si="6"/>
        <v>0.17238507895489402</v>
      </c>
      <c r="E49">
        <f t="shared" si="6"/>
        <v>-1.5828881534448211</v>
      </c>
      <c r="F49">
        <f t="shared" si="6"/>
        <v>-0.56503740329584173</v>
      </c>
      <c r="G49">
        <f t="shared" si="6"/>
        <v>-0.97799399335624992</v>
      </c>
      <c r="H49">
        <f t="shared" si="6"/>
        <v>-0.83671937044078115</v>
      </c>
      <c r="I49">
        <f t="shared" si="6"/>
        <v>0</v>
      </c>
      <c r="J49">
        <f t="shared" si="6"/>
        <v>0.50023626711973657</v>
      </c>
      <c r="K49">
        <f t="shared" si="6"/>
        <v>0.12999560888975933</v>
      </c>
      <c r="L49">
        <f t="shared" si="6"/>
        <v>-0.85910141527104966</v>
      </c>
      <c r="M49">
        <f t="shared" si="6"/>
        <v>-1.1796616448497237</v>
      </c>
    </row>
    <row r="50" spans="1:13" x14ac:dyDescent="0.45">
      <c r="A50">
        <v>7</v>
      </c>
      <c r="B50">
        <f t="shared" ref="B50:B53" si="7">$L$29</f>
        <v>1.3282148375075686E-19</v>
      </c>
      <c r="C50" s="1">
        <f t="shared" ref="C50:C53" si="8">M23</f>
        <v>1.6772939055995141E-18</v>
      </c>
      <c r="D50">
        <f t="shared" si="6"/>
        <v>-0.37125397631438617</v>
      </c>
      <c r="E50">
        <f t="shared" si="6"/>
        <v>-2.1265272087141014</v>
      </c>
      <c r="F50">
        <f t="shared" si="6"/>
        <v>-1.1086764585651219</v>
      </c>
      <c r="G50">
        <f t="shared" si="6"/>
        <v>-1.5216330486255301</v>
      </c>
      <c r="H50">
        <f t="shared" si="6"/>
        <v>-1.3803584257100612</v>
      </c>
      <c r="I50">
        <f t="shared" si="6"/>
        <v>-0.50023626711973657</v>
      </c>
      <c r="J50">
        <f t="shared" si="6"/>
        <v>0</v>
      </c>
      <c r="K50">
        <f t="shared" si="6"/>
        <v>-0.3702406582299772</v>
      </c>
      <c r="L50">
        <f t="shared" si="6"/>
        <v>-1.3593376823907861</v>
      </c>
      <c r="M50">
        <f t="shared" si="6"/>
        <v>-1.6798979119694604</v>
      </c>
    </row>
    <row r="51" spans="1:13" x14ac:dyDescent="0.45">
      <c r="A51">
        <v>8</v>
      </c>
      <c r="B51">
        <f t="shared" si="7"/>
        <v>1.3282148375075686E-19</v>
      </c>
      <c r="C51" s="1">
        <f t="shared" si="8"/>
        <v>1.7468391495136564E-18</v>
      </c>
      <c r="D51">
        <f t="shared" si="6"/>
        <v>3.1110456039423029E-2</v>
      </c>
      <c r="E51">
        <f t="shared" si="6"/>
        <v>-1.7241627763602922</v>
      </c>
      <c r="F51">
        <f t="shared" si="6"/>
        <v>-0.70631202621131273</v>
      </c>
      <c r="G51">
        <f t="shared" si="6"/>
        <v>-1.1192686162717209</v>
      </c>
      <c r="H51">
        <f t="shared" si="6"/>
        <v>-0.97799399335625214</v>
      </c>
      <c r="I51">
        <f t="shared" si="6"/>
        <v>-0.12999560888975933</v>
      </c>
      <c r="J51">
        <f t="shared" si="6"/>
        <v>0.3702406582299772</v>
      </c>
      <c r="K51">
        <f t="shared" si="6"/>
        <v>0</v>
      </c>
      <c r="L51">
        <f t="shared" si="6"/>
        <v>-0.98909702416080902</v>
      </c>
      <c r="M51">
        <f t="shared" si="6"/>
        <v>-1.3096572537394831</v>
      </c>
    </row>
    <row r="52" spans="1:13" x14ac:dyDescent="0.45">
      <c r="A52">
        <v>9</v>
      </c>
      <c r="B52">
        <f t="shared" si="7"/>
        <v>1.3282148375075686E-19</v>
      </c>
      <c r="C52" s="1">
        <f t="shared" si="8"/>
        <v>1.9326291006467062E-18</v>
      </c>
      <c r="D52">
        <f t="shared" si="6"/>
        <v>1.1060260651784379</v>
      </c>
      <c r="E52">
        <f t="shared" si="6"/>
        <v>-0.64924716722127729</v>
      </c>
      <c r="F52">
        <f t="shared" si="6"/>
        <v>0.36860358292770223</v>
      </c>
      <c r="G52">
        <f t="shared" si="6"/>
        <v>-4.4353007132705943E-2</v>
      </c>
      <c r="H52">
        <f t="shared" si="6"/>
        <v>9.6921615782762829E-2</v>
      </c>
      <c r="I52">
        <f t="shared" si="6"/>
        <v>0.85910141527104966</v>
      </c>
      <c r="J52">
        <f t="shared" si="6"/>
        <v>1.3593376823907861</v>
      </c>
      <c r="K52">
        <f t="shared" si="6"/>
        <v>0.98909702416080902</v>
      </c>
      <c r="L52">
        <f t="shared" si="6"/>
        <v>0</v>
      </c>
      <c r="M52">
        <f t="shared" si="6"/>
        <v>-0.32056022957867414</v>
      </c>
    </row>
    <row r="53" spans="1:13" x14ac:dyDescent="0.45">
      <c r="A53">
        <v>10</v>
      </c>
      <c r="B53">
        <f t="shared" si="7"/>
        <v>1.3282148375075686E-19</v>
      </c>
      <c r="C53" s="1">
        <f t="shared" si="8"/>
        <v>1.9928424750011096E-18</v>
      </c>
      <c r="D53">
        <f t="shared" si="6"/>
        <v>1.4543995675005734</v>
      </c>
      <c r="E53">
        <f t="shared" si="6"/>
        <v>-0.30087366489914169</v>
      </c>
      <c r="F53">
        <f t="shared" si="6"/>
        <v>0.71697708524983783</v>
      </c>
      <c r="G53">
        <f t="shared" si="6"/>
        <v>0.30402049518942964</v>
      </c>
      <c r="H53">
        <f t="shared" si="6"/>
        <v>0.44529511810489841</v>
      </c>
      <c r="I53">
        <f t="shared" si="6"/>
        <v>1.1796616448497237</v>
      </c>
      <c r="J53">
        <f t="shared" si="6"/>
        <v>1.6798979119694604</v>
      </c>
      <c r="K53">
        <f t="shared" si="6"/>
        <v>1.3096572537394831</v>
      </c>
      <c r="L53">
        <f t="shared" si="6"/>
        <v>0.32056022957867414</v>
      </c>
      <c r="M53">
        <f t="shared" si="6"/>
        <v>0</v>
      </c>
    </row>
  </sheetData>
  <mergeCells count="2">
    <mergeCell ref="A1:C2"/>
    <mergeCell ref="A14:C15"/>
  </mergeCells>
  <conditionalFormatting sqref="D44:M53">
    <cfRule type="cellIs" dxfId="13" priority="1" operator="greaterThan">
      <formula>1.96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topLeftCell="F1" zoomScaleNormal="100" workbookViewId="0">
      <selection activeCell="M22" sqref="M22:M26"/>
    </sheetView>
  </sheetViews>
  <sheetFormatPr defaultRowHeight="14.25" x14ac:dyDescent="0.45"/>
  <cols>
    <col min="1" max="1" width="11.3984375" customWidth="1"/>
    <col min="2" max="2" width="10.1328125" customWidth="1"/>
    <col min="3" max="4" width="13.265625" customWidth="1"/>
    <col min="5" max="7" width="13.1328125" customWidth="1"/>
    <col min="8" max="8" width="11.59765625" customWidth="1"/>
    <col min="9" max="9" width="9.33203125" customWidth="1"/>
  </cols>
  <sheetData>
    <row r="1" spans="1:5" x14ac:dyDescent="0.45">
      <c r="A1" s="7" t="str">
        <f>Dati!A1</f>
        <v>Costanti varie</v>
      </c>
      <c r="B1" s="7"/>
      <c r="C1" s="7"/>
    </row>
    <row r="2" spans="1:5" x14ac:dyDescent="0.45">
      <c r="A2" s="7"/>
      <c r="B2" s="7"/>
      <c r="C2" s="7"/>
    </row>
    <row r="4" spans="1:5" x14ac:dyDescent="0.45">
      <c r="B4" t="s">
        <v>12</v>
      </c>
      <c r="C4" t="s">
        <v>9</v>
      </c>
    </row>
    <row r="5" spans="1:5" x14ac:dyDescent="0.45">
      <c r="A5" t="str">
        <f>Dati!A5</f>
        <v>d</v>
      </c>
      <c r="B5" s="1">
        <f>Dati!B5</f>
        <v>7.4300000000000008E-3</v>
      </c>
      <c r="C5">
        <f>Dati!C5</f>
        <v>1.0000000000000001E-5</v>
      </c>
    </row>
    <row r="6" spans="1:5" x14ac:dyDescent="0.45">
      <c r="A6" t="str">
        <f>Dati!A6</f>
        <v>g</v>
      </c>
      <c r="B6">
        <f>Dati!B6</f>
        <v>9.8059999999999992</v>
      </c>
      <c r="C6">
        <f>Dati!C6</f>
        <v>0</v>
      </c>
    </row>
    <row r="7" spans="1:5" x14ac:dyDescent="0.45">
      <c r="A7" t="str">
        <f>Dati!A7</f>
        <v>pressione</v>
      </c>
      <c r="B7">
        <f>Dati!B7</f>
        <v>101325</v>
      </c>
      <c r="C7">
        <f>Dati!C7</f>
        <v>0</v>
      </c>
    </row>
    <row r="8" spans="1:5" x14ac:dyDescent="0.45">
      <c r="A8" t="str">
        <f>Dati!A8</f>
        <v>densità aria</v>
      </c>
      <c r="B8">
        <v>0</v>
      </c>
      <c r="C8">
        <f>Dati!C8</f>
        <v>0</v>
      </c>
    </row>
    <row r="9" spans="1:5" x14ac:dyDescent="0.45">
      <c r="A9" t="str">
        <f>Dati!A9</f>
        <v>densità olio</v>
      </c>
      <c r="B9">
        <v>858.7</v>
      </c>
      <c r="C9">
        <f>Dati!C9</f>
        <v>0</v>
      </c>
    </row>
    <row r="10" spans="1:5" x14ac:dyDescent="0.45">
      <c r="A10" t="str">
        <f>Dati!A10</f>
        <v>cst corr vis</v>
      </c>
      <c r="B10">
        <f>Dati!B10</f>
        <v>8.2000000000000007E-3</v>
      </c>
      <c r="C10">
        <f>Dati!C10</f>
        <v>0</v>
      </c>
    </row>
    <row r="11" spans="1:5" x14ac:dyDescent="0.45">
      <c r="A11" t="str">
        <f>Dati!A11</f>
        <v>e</v>
      </c>
      <c r="B11">
        <f>Dati!B11</f>
        <v>1.6021766200000001E-19</v>
      </c>
      <c r="C11">
        <f>Dati!C11</f>
        <v>0</v>
      </c>
    </row>
    <row r="12" spans="1:5" x14ac:dyDescent="0.45">
      <c r="A12" t="str">
        <f>Dati!A12</f>
        <v>deltax</v>
      </c>
      <c r="B12">
        <f>Dati!B12</f>
        <v>5.0000000000000001E-4</v>
      </c>
      <c r="C12">
        <f>Dati!C12</f>
        <v>0</v>
      </c>
    </row>
    <row r="13" spans="1:5" x14ac:dyDescent="0.45">
      <c r="A13" t="s">
        <v>7</v>
      </c>
      <c r="B13">
        <f>((G29+K29)/2)/B11</f>
        <v>7.3012274566528452</v>
      </c>
    </row>
    <row r="14" spans="1:5" x14ac:dyDescent="0.45">
      <c r="A14" s="7" t="s">
        <v>16</v>
      </c>
      <c r="B14" s="7"/>
      <c r="C14" s="7"/>
      <c r="D14" s="5"/>
    </row>
    <row r="15" spans="1:5" x14ac:dyDescent="0.45">
      <c r="A15" s="7"/>
      <c r="B15" s="7"/>
      <c r="C15" s="7"/>
      <c r="D15" s="5"/>
    </row>
    <row r="16" spans="1:5" x14ac:dyDescent="0.45">
      <c r="A16" t="s">
        <v>19</v>
      </c>
      <c r="B16">
        <v>399</v>
      </c>
      <c r="C16">
        <f>B16/100</f>
        <v>3.99</v>
      </c>
      <c r="D16" t="s">
        <v>0</v>
      </c>
      <c r="E16">
        <f>(1.8+(B18-15)*0.004765)*0.00001</f>
        <v>1.8262075000000001E-5</v>
      </c>
    </row>
    <row r="17" spans="1:13" x14ac:dyDescent="0.45">
      <c r="A17" t="s">
        <v>23</v>
      </c>
      <c r="B17">
        <v>2.2400000000000002</v>
      </c>
      <c r="D17" t="s">
        <v>1</v>
      </c>
      <c r="E17" s="2">
        <f>E16/(1+$B$10/($B$7*B29))</f>
        <v>1.5955881690258522E-5</v>
      </c>
    </row>
    <row r="18" spans="1:13" x14ac:dyDescent="0.45">
      <c r="A18" t="s">
        <v>24</v>
      </c>
      <c r="B18">
        <v>20.5</v>
      </c>
      <c r="D18" t="s">
        <v>32</v>
      </c>
      <c r="E18" s="1">
        <f>B16/B5</f>
        <v>53701.211305518162</v>
      </c>
    </row>
    <row r="20" spans="1:13" x14ac:dyDescent="0.45">
      <c r="A20" t="s">
        <v>7</v>
      </c>
      <c r="B20">
        <v>1</v>
      </c>
    </row>
    <row r="21" spans="1:13" x14ac:dyDescent="0.45">
      <c r="B21" t="s">
        <v>17</v>
      </c>
      <c r="C21" t="s">
        <v>20</v>
      </c>
      <c r="D21" t="s">
        <v>21</v>
      </c>
      <c r="E21" t="s">
        <v>9</v>
      </c>
      <c r="G21" t="s">
        <v>18</v>
      </c>
      <c r="H21" t="s">
        <v>20</v>
      </c>
      <c r="I21" t="s">
        <v>22</v>
      </c>
      <c r="K21" t="s">
        <v>38</v>
      </c>
      <c r="L21" t="s">
        <v>20</v>
      </c>
      <c r="M21" t="s">
        <v>22</v>
      </c>
    </row>
    <row r="22" spans="1:13" x14ac:dyDescent="0.45">
      <c r="A22">
        <v>1</v>
      </c>
      <c r="B22">
        <v>14.25</v>
      </c>
      <c r="C22" s="1">
        <f>B12/B22</f>
        <v>3.5087719298245611E-5</v>
      </c>
      <c r="D22">
        <f>(($B$10/(2*$B$7))^2+9*E16*C22/(2*$B$6*($B$9-$B$8)))^(1/2)-$B$10/(2*$B$7)</f>
        <v>5.4611714875011343E-7</v>
      </c>
      <c r="E22" s="1">
        <f>(D22+$B$10/(2*$B$7))^(-1)*9*E16/(2*$B$6*($B$9-$B$8))*1/2*C28</f>
        <v>1.5949297449759849E-8</v>
      </c>
      <c r="F22" s="1"/>
      <c r="G22">
        <v>70</v>
      </c>
      <c r="H22" s="1">
        <f>$B$12/(G22-B26)</f>
        <v>3.4482758620689587E-4</v>
      </c>
      <c r="I22" s="1">
        <f>(4*PI()/3)*B29^3*($B$9-$B$8)*($B$6/E18)*(1+ABS(H22)/B28)</f>
        <v>1.1937343607458385E-18</v>
      </c>
      <c r="K22">
        <v>77.22</v>
      </c>
      <c r="L22" s="1">
        <f>B12/(K22-G26)</f>
        <v>4.2016806722689159E-4</v>
      </c>
      <c r="M22" s="1">
        <f>-(4*PI()/3)*B29^3*($B$9-$B$8)*($B$6/$E$18)*(1-ABS(L22)/B28)</f>
        <v>1.1987730512845518E-18</v>
      </c>
    </row>
    <row r="23" spans="1:13" x14ac:dyDescent="0.45">
      <c r="A23">
        <v>2</v>
      </c>
      <c r="B23">
        <v>28.09</v>
      </c>
      <c r="C23" s="1">
        <f>$B$12/(B23-B22)</f>
        <v>3.6127167630057806E-5</v>
      </c>
      <c r="D23">
        <f>(($B$10/(2*$B$7))^2+9*E16*C23/(2*$B$6*($B$9-$B$8)))^(1/2)-$B$10/(2*$B$7)</f>
        <v>5.5470150861517401E-7</v>
      </c>
      <c r="E23" s="1">
        <f>(D23+$B$10/(2*$B$7))^(-1)*9*E16/(2*$B$6*($B$9-$B$8))*1/2*C28</f>
        <v>1.5719252965455691E-8</v>
      </c>
      <c r="F23" s="1"/>
      <c r="G23">
        <v>71.44</v>
      </c>
      <c r="H23" s="1">
        <f>$B$12/(G23-G22)</f>
        <v>3.4722222222222278E-4</v>
      </c>
      <c r="I23" s="1">
        <f>(4*PI()/3)*B29^3*($B$9-$B$8)*($B$6/E18)*(1+ABS(H23)/B28)</f>
        <v>1.2012235332529871E-18</v>
      </c>
      <c r="K23">
        <v>78.39</v>
      </c>
      <c r="L23" s="1">
        <f>$B$12/(K23-K22)</f>
        <v>4.2735042735042675E-4</v>
      </c>
      <c r="M23" s="1">
        <f>-(4*PI()/3)*B29^3*($B$9-$B$8)*($B$6/$E$18)*(1-ABS(L23)/B28)</f>
        <v>1.2212357277119242E-18</v>
      </c>
    </row>
    <row r="24" spans="1:13" x14ac:dyDescent="0.45">
      <c r="A24">
        <v>3</v>
      </c>
      <c r="B24">
        <v>39.75</v>
      </c>
      <c r="C24" s="1">
        <f t="shared" ref="C24:C26" si="0">$B$12/(B24-B23)</f>
        <v>4.2881646655231564E-5</v>
      </c>
      <c r="D24">
        <f>(($B$10/(2*$B$7))^2+9*E16*C24/(2*$B$6*($B$9-$B$8)))^(1/2)-$B$10/(2*$B$7)</f>
        <v>6.077200761593972E-7</v>
      </c>
      <c r="E24" s="1">
        <f>(D24+$B$10/(2*$B$7))^(-1)*9*E16/(2*$B$6*($B$9-$B$8))*1/2*C28</f>
        <v>1.4433487866385877E-8</v>
      </c>
      <c r="F24" s="1"/>
      <c r="G24">
        <v>72.97</v>
      </c>
      <c r="H24" s="1">
        <f>$B$12/(G24-G23)</f>
        <v>3.2679738562091479E-4</v>
      </c>
      <c r="I24" s="1">
        <f>(4*PI()/3)*B29^3*($B$9-$B$8)*($B$6/E18)*(1+ABS(H24)/B28)</f>
        <v>1.137345297162632E-18</v>
      </c>
      <c r="K24">
        <v>79.63</v>
      </c>
      <c r="L24" s="1">
        <f>$B$12/(K24-K23)</f>
        <v>4.0322580645161458E-4</v>
      </c>
      <c r="M24" s="1">
        <f>-(4*PI()/3)*B29^3*($B$9-$B$8)*($B$6/E18)*(1-ABS(L24)/B28)</f>
        <v>1.1457864960022345E-18</v>
      </c>
    </row>
    <row r="25" spans="1:13" x14ac:dyDescent="0.45">
      <c r="A25">
        <v>4</v>
      </c>
      <c r="B25">
        <v>55.67</v>
      </c>
      <c r="C25" s="1">
        <f t="shared" si="0"/>
        <v>3.1407035175879393E-5</v>
      </c>
      <c r="D25">
        <f>(($B$10/(2*$B$7))^2+9*E16*C25/(2*$B$6*($B$9-$B$8)))^(1/2)-$B$10/(2*$B$7)</f>
        <v>5.1465369588359087E-7</v>
      </c>
      <c r="E25" s="1">
        <f>(D25+$B$10/(2*$B$7))^(-1)*9*E16/(2*$B$6*($B$9-$B$8))*1/2*C28</f>
        <v>1.685328610716824E-8</v>
      </c>
      <c r="F25" s="1"/>
      <c r="G25">
        <v>74.31</v>
      </c>
      <c r="H25" s="1">
        <f>$B$12/(G25-G24)</f>
        <v>3.7313432835820804E-4</v>
      </c>
      <c r="I25" s="1">
        <f>(4*PI()/3)*B29^3*($B$9-$B$8)*($B$6/E18)*(1+ABS(H25)/B28)</f>
        <v>1.2822630865019373E-18</v>
      </c>
      <c r="K25">
        <v>80.900000000000006</v>
      </c>
      <c r="L25" s="1">
        <f t="shared" ref="L25:L26" si="1">$B$12/(K25-K24)</f>
        <v>3.9370078740157165E-4</v>
      </c>
      <c r="M25" s="1">
        <f>-(4*PI()/3)*B29^3*($B$9-$B$8)*($B$6/E18)*(1-ABS(L25)/B28)</f>
        <v>1.1159972042923165E-18</v>
      </c>
    </row>
    <row r="26" spans="1:13" x14ac:dyDescent="0.45">
      <c r="A26">
        <v>5</v>
      </c>
      <c r="B26">
        <v>68.55</v>
      </c>
      <c r="C26" s="1">
        <f t="shared" si="0"/>
        <v>3.8819875776397531E-5</v>
      </c>
      <c r="D26">
        <f>(($B$10/(2*$B$7))^2+9*E16*C26/(2*$B$6*($B$9-$B$8)))^(1/2)-$B$10/(2*$B$7)</f>
        <v>5.763840995723999E-7</v>
      </c>
      <c r="E26" s="1">
        <f>(D26+$B$10/(2*$B$7))^(-1)*9*E16/(2*$B$6*($B$9-$B$8))*1/2*C28</f>
        <v>1.5166711402717328E-8</v>
      </c>
      <c r="F26" s="1"/>
      <c r="G26">
        <v>76.03</v>
      </c>
      <c r="H26" s="1">
        <f>$B$12/(G26-G25)</f>
        <v>2.9069767441860486E-4</v>
      </c>
      <c r="I26" s="1">
        <f>(4*PI()/3)*B29^3*($B$9-$B$8)*($B$6/E18)*(1+ABS(H26)/B28)</f>
        <v>1.0244442287238705E-18</v>
      </c>
      <c r="K26">
        <v>82.11</v>
      </c>
      <c r="L26" s="1">
        <f t="shared" si="1"/>
        <v>4.1322314049586993E-4</v>
      </c>
      <c r="M26" s="1">
        <f>-(4*PI()/3)*B29^3*($B$9-$B$8)*($B$6/E18)*(1-ABS(L26)/B28)</f>
        <v>1.1770529426729602E-18</v>
      </c>
    </row>
    <row r="27" spans="1:13" x14ac:dyDescent="0.45">
      <c r="B27" s="1" t="s">
        <v>28</v>
      </c>
      <c r="C27" s="1" t="s">
        <v>34</v>
      </c>
      <c r="D27" t="s">
        <v>30</v>
      </c>
      <c r="G27" s="1" t="s">
        <v>28</v>
      </c>
      <c r="H27" s="1" t="s">
        <v>29</v>
      </c>
      <c r="I27" t="s">
        <v>34</v>
      </c>
      <c r="K27" s="1" t="s">
        <v>28</v>
      </c>
      <c r="L27" s="1" t="s">
        <v>29</v>
      </c>
      <c r="M27" t="s">
        <v>34</v>
      </c>
    </row>
    <row r="28" spans="1:13" x14ac:dyDescent="0.45">
      <c r="A28" t="s">
        <v>27</v>
      </c>
      <c r="B28" s="1">
        <f>AVERAGE(C22:C26)</f>
        <v>3.686468890716238E-5</v>
      </c>
      <c r="C28" s="1">
        <f>_xlfn.STDEV.S(C22:C26)/SQRT(COUNT(C22:C26))</f>
        <v>1.9172125483558443E-6</v>
      </c>
      <c r="F28" t="str">
        <f>J28</f>
        <v>Velocità</v>
      </c>
      <c r="G28" s="1">
        <f>AVERAGE(H22:H26)</f>
        <v>3.3653583936536926E-4</v>
      </c>
      <c r="H28" s="1">
        <f>_xlfn.STDEV.S(H22:H26)</f>
        <v>3.0489244365127436E-5</v>
      </c>
      <c r="I28" s="2">
        <f>H28/SQRT(5)</f>
        <v>1.3635204596605473E-5</v>
      </c>
      <c r="J28" t="s">
        <v>27</v>
      </c>
      <c r="K28" s="1">
        <f>AVERAGE(L22:L26)</f>
        <v>4.1153364578527492E-4</v>
      </c>
      <c r="L28" s="1">
        <f>_xlfn.STDEV.S(L22:L26)</f>
        <v>1.3366088036664231E-5</v>
      </c>
      <c r="M28" s="2">
        <f>L28/SQRT(5)</f>
        <v>5.977496288645584E-6</v>
      </c>
    </row>
    <row r="29" spans="1:13" x14ac:dyDescent="0.45">
      <c r="A29" t="s">
        <v>5</v>
      </c>
      <c r="B29">
        <f>AVERAGE(D22:D26)</f>
        <v>5.5991530579613512E-7</v>
      </c>
      <c r="C29">
        <f>_xlfn.STDEV.S(D22:D26)/SQRT(COUNT(D22:D26))</f>
        <v>1.5528527600380468E-8</v>
      </c>
      <c r="D29" s="1">
        <f>(B29+$B$10/(2*$B$7))^(-1)*9*E16/(2*$B$6*($B$9-$B$8))*1/2*C28</f>
        <v>1.5582744235148065E-8</v>
      </c>
      <c r="F29" t="str">
        <f>J29</f>
        <v>Carica</v>
      </c>
      <c r="G29">
        <f>AVERAGE(I22:I26)</f>
        <v>1.167802101277453E-18</v>
      </c>
      <c r="H29">
        <f>_xlfn.STDEV.S(I22:I26)</f>
        <v>9.5354454372840301E-20</v>
      </c>
      <c r="I29" s="2">
        <f>H29/SQRT(5)</f>
        <v>4.2643808387014598E-20</v>
      </c>
      <c r="J29" t="s">
        <v>33</v>
      </c>
      <c r="K29">
        <f>AVERAGE(M22:M26)</f>
        <v>1.1717690843927975E-18</v>
      </c>
      <c r="L29">
        <f>_xlfn.STDEV.S(M22:M26)</f>
        <v>4.1802152148224849E-20</v>
      </c>
      <c r="M29" s="2">
        <f>L29/SQRT(5)</f>
        <v>1.8694490761843924E-20</v>
      </c>
    </row>
    <row r="32" spans="1:13" x14ac:dyDescent="0.45">
      <c r="A32" t="s">
        <v>7</v>
      </c>
      <c r="D32">
        <f t="array" ref="D32:H32">TRANSPOSE(A35:A39)</f>
        <v>1</v>
      </c>
      <c r="E32">
        <v>2</v>
      </c>
      <c r="F32">
        <v>3</v>
      </c>
      <c r="G32">
        <v>4</v>
      </c>
      <c r="H32">
        <v>5</v>
      </c>
    </row>
    <row r="33" spans="1:13" x14ac:dyDescent="0.45">
      <c r="B33" t="s">
        <v>26</v>
      </c>
      <c r="D33">
        <f t="array" ref="D33:H34">TRANSPOSE(B35:C39)</f>
        <v>1.5949297449759849E-8</v>
      </c>
      <c r="E33">
        <v>1.5719252965455691E-8</v>
      </c>
      <c r="F33">
        <v>1.4433487866385877E-8</v>
      </c>
      <c r="G33">
        <v>1.685328610716824E-8</v>
      </c>
      <c r="H33">
        <v>1.5166711402717328E-8</v>
      </c>
    </row>
    <row r="34" spans="1:13" x14ac:dyDescent="0.45">
      <c r="C34" t="s">
        <v>21</v>
      </c>
      <c r="D34">
        <v>5.4611714875011343E-7</v>
      </c>
      <c r="E34">
        <v>5.5470150861517401E-7</v>
      </c>
      <c r="F34">
        <v>6.077200761593972E-7</v>
      </c>
      <c r="G34">
        <v>5.1465369588359087E-7</v>
      </c>
      <c r="H34">
        <v>5.763840995723999E-7</v>
      </c>
    </row>
    <row r="35" spans="1:13" x14ac:dyDescent="0.45">
      <c r="A35">
        <v>1</v>
      </c>
      <c r="B35" s="1">
        <f>E22</f>
        <v>1.5949297449759849E-8</v>
      </c>
      <c r="C35">
        <f>D22</f>
        <v>5.4611714875011343E-7</v>
      </c>
      <c r="D35">
        <f t="shared" ref="D35:H39" si="2">($C35-D$34)/SQRT($B35^2+D$33^2)</f>
        <v>0</v>
      </c>
      <c r="E35">
        <f t="shared" si="2"/>
        <v>-0.38333923392650926</v>
      </c>
      <c r="F35">
        <f t="shared" si="2"/>
        <v>-2.8638412751479874</v>
      </c>
      <c r="G35">
        <f t="shared" si="2"/>
        <v>1.3559649845637249</v>
      </c>
      <c r="H35">
        <f t="shared" si="2"/>
        <v>-1.3751892507813532</v>
      </c>
    </row>
    <row r="36" spans="1:13" x14ac:dyDescent="0.45">
      <c r="A36">
        <v>2</v>
      </c>
      <c r="B36">
        <f>E23</f>
        <v>1.5719252965455691E-8</v>
      </c>
      <c r="C36">
        <f>D23</f>
        <v>5.5470150861517401E-7</v>
      </c>
      <c r="D36">
        <f t="shared" si="2"/>
        <v>0.38333923392650926</v>
      </c>
      <c r="E36">
        <f t="shared" si="2"/>
        <v>0</v>
      </c>
      <c r="F36">
        <f t="shared" si="2"/>
        <v>-2.4844010760871824</v>
      </c>
      <c r="G36">
        <f t="shared" si="2"/>
        <v>1.7377173402129065</v>
      </c>
      <c r="H36">
        <f t="shared" si="2"/>
        <v>-0.99264857493779812</v>
      </c>
    </row>
    <row r="37" spans="1:13" x14ac:dyDescent="0.45">
      <c r="A37">
        <v>3</v>
      </c>
      <c r="B37">
        <f>E24</f>
        <v>1.4433487866385877E-8</v>
      </c>
      <c r="C37">
        <f>D24</f>
        <v>6.077200761593972E-7</v>
      </c>
      <c r="D37">
        <f t="shared" si="2"/>
        <v>2.8638412751479874</v>
      </c>
      <c r="E37">
        <f t="shared" si="2"/>
        <v>2.4844010760871824</v>
      </c>
      <c r="F37">
        <f t="shared" si="2"/>
        <v>0</v>
      </c>
      <c r="G37">
        <f t="shared" si="2"/>
        <v>4.1942272705875299</v>
      </c>
      <c r="H37">
        <f t="shared" si="2"/>
        <v>1.496684968620877</v>
      </c>
    </row>
    <row r="38" spans="1:13" x14ac:dyDescent="0.45">
      <c r="A38">
        <v>4</v>
      </c>
      <c r="B38">
        <f>E25</f>
        <v>1.685328610716824E-8</v>
      </c>
      <c r="C38">
        <f>D25</f>
        <v>5.1465369588359087E-7</v>
      </c>
      <c r="D38">
        <f t="shared" si="2"/>
        <v>-1.3559649845637249</v>
      </c>
      <c r="E38">
        <f t="shared" si="2"/>
        <v>-1.7377173402129065</v>
      </c>
      <c r="F38">
        <f t="shared" si="2"/>
        <v>-4.1942272705875299</v>
      </c>
      <c r="G38">
        <f t="shared" si="2"/>
        <v>0</v>
      </c>
      <c r="H38">
        <f t="shared" si="2"/>
        <v>-2.7226461558555304</v>
      </c>
    </row>
    <row r="39" spans="1:13" x14ac:dyDescent="0.45">
      <c r="A39">
        <v>5</v>
      </c>
      <c r="B39">
        <f>E26</f>
        <v>1.5166711402717328E-8</v>
      </c>
      <c r="C39">
        <f>D26</f>
        <v>5.763840995723999E-7</v>
      </c>
      <c r="D39">
        <f t="shared" si="2"/>
        <v>1.3751892507813532</v>
      </c>
      <c r="E39">
        <f t="shared" si="2"/>
        <v>0.99264857493779812</v>
      </c>
      <c r="F39">
        <f t="shared" si="2"/>
        <v>-1.496684968620877</v>
      </c>
      <c r="G39">
        <f t="shared" si="2"/>
        <v>2.7226461558555304</v>
      </c>
      <c r="H39">
        <f t="shared" si="2"/>
        <v>0</v>
      </c>
    </row>
    <row r="41" spans="1:13" x14ac:dyDescent="0.45">
      <c r="A41" t="s">
        <v>7</v>
      </c>
      <c r="D41">
        <f t="array" ref="D41:M43">TRANSPOSE(A44:C53)</f>
        <v>1</v>
      </c>
      <c r="E41">
        <v>2</v>
      </c>
      <c r="F41">
        <v>3</v>
      </c>
      <c r="G41">
        <v>4</v>
      </c>
      <c r="H41">
        <v>5</v>
      </c>
      <c r="I41">
        <v>6</v>
      </c>
      <c r="J41">
        <v>7</v>
      </c>
      <c r="K41">
        <v>8</v>
      </c>
      <c r="L41">
        <v>9</v>
      </c>
      <c r="M41">
        <v>10</v>
      </c>
    </row>
    <row r="42" spans="1:13" x14ac:dyDescent="0.45">
      <c r="B42" t="s">
        <v>26</v>
      </c>
      <c r="D42">
        <v>9.5354454372840301E-20</v>
      </c>
      <c r="E42">
        <v>9.5354454372840301E-20</v>
      </c>
      <c r="F42">
        <v>9.5354454372840301E-20</v>
      </c>
      <c r="G42">
        <v>9.5354454372840301E-20</v>
      </c>
      <c r="H42">
        <v>9.5354454372840301E-20</v>
      </c>
      <c r="I42">
        <v>4.1802152148224849E-20</v>
      </c>
      <c r="J42">
        <v>4.1802152148224849E-20</v>
      </c>
      <c r="K42">
        <v>4.1802152148224849E-20</v>
      </c>
      <c r="L42">
        <v>4.1802152148224849E-20</v>
      </c>
      <c r="M42">
        <v>4.1802152148224849E-20</v>
      </c>
    </row>
    <row r="43" spans="1:13" x14ac:dyDescent="0.45">
      <c r="C43" t="s">
        <v>35</v>
      </c>
      <c r="D43">
        <v>1.1937343607458385E-18</v>
      </c>
      <c r="E43">
        <v>1.2012235332529871E-18</v>
      </c>
      <c r="F43">
        <v>1.137345297162632E-18</v>
      </c>
      <c r="G43">
        <v>1.2822630865019373E-18</v>
      </c>
      <c r="H43">
        <v>1.0244442287238705E-18</v>
      </c>
      <c r="I43">
        <v>1.1987730512845518E-18</v>
      </c>
      <c r="J43">
        <v>1.2212357277119242E-18</v>
      </c>
      <c r="K43">
        <v>1.1457864960022345E-18</v>
      </c>
      <c r="L43">
        <v>1.1159972042923165E-18</v>
      </c>
      <c r="M43">
        <v>1.1770529426729602E-18</v>
      </c>
    </row>
    <row r="44" spans="1:13" x14ac:dyDescent="0.45">
      <c r="A44">
        <v>1</v>
      </c>
      <c r="B44">
        <f>$H$29</f>
        <v>9.5354454372840301E-20</v>
      </c>
      <c r="C44" s="1">
        <f>I22</f>
        <v>1.1937343607458385E-18</v>
      </c>
      <c r="D44">
        <f>($C44-D$43)/SQRT($B44^2+D$42^2)</f>
        <v>0</v>
      </c>
      <c r="E44">
        <f t="shared" ref="E44:M44" si="3">($C44-E$43)/SQRT($B44^2+E$42^2)</f>
        <v>-5.5536416207410802E-2</v>
      </c>
      <c r="F44">
        <f t="shared" si="3"/>
        <v>0.41815654556145992</v>
      </c>
      <c r="G44">
        <f t="shared" si="3"/>
        <v>-0.65649017367532325</v>
      </c>
      <c r="H44">
        <f t="shared" si="3"/>
        <v>1.2553813151994218</v>
      </c>
      <c r="I44">
        <f t="shared" si="3"/>
        <v>-4.8395525571316635E-2</v>
      </c>
      <c r="J44">
        <f t="shared" si="3"/>
        <v>-0.26414464195160653</v>
      </c>
      <c r="K44">
        <f t="shared" si="3"/>
        <v>0.46052880137419638</v>
      </c>
      <c r="L44">
        <f t="shared" si="3"/>
        <v>0.74664846235002436</v>
      </c>
      <c r="M44">
        <f t="shared" si="3"/>
        <v>0.16022138861458401</v>
      </c>
    </row>
    <row r="45" spans="1:13" x14ac:dyDescent="0.45">
      <c r="A45">
        <v>2</v>
      </c>
      <c r="B45">
        <f t="shared" ref="B45:B48" si="4">$H$29</f>
        <v>9.5354454372840301E-20</v>
      </c>
      <c r="C45" s="1">
        <f t="shared" ref="C45:C48" si="5">I23</f>
        <v>1.2012235332529871E-18</v>
      </c>
      <c r="D45">
        <f t="shared" ref="D45:M53" si="6">($C45-D$43)/SQRT($B45^2+D$42^2)</f>
        <v>5.5536416207410802E-2</v>
      </c>
      <c r="E45">
        <f t="shared" si="6"/>
        <v>0</v>
      </c>
      <c r="F45">
        <f t="shared" si="6"/>
        <v>0.47369296176887071</v>
      </c>
      <c r="G45">
        <f t="shared" si="6"/>
        <v>-0.60095375746791246</v>
      </c>
      <c r="H45">
        <f t="shared" si="6"/>
        <v>1.3109177314068325</v>
      </c>
      <c r="I45">
        <f t="shared" si="6"/>
        <v>2.3536345773627829E-2</v>
      </c>
      <c r="J45">
        <f t="shared" si="6"/>
        <v>-0.19221277060666206</v>
      </c>
      <c r="K45">
        <f t="shared" si="6"/>
        <v>0.53246067271914077</v>
      </c>
      <c r="L45">
        <f t="shared" si="6"/>
        <v>0.81858033369496874</v>
      </c>
      <c r="M45">
        <f t="shared" si="6"/>
        <v>0.23215325995952846</v>
      </c>
    </row>
    <row r="46" spans="1:13" x14ac:dyDescent="0.45">
      <c r="A46">
        <v>3</v>
      </c>
      <c r="B46">
        <f t="shared" si="4"/>
        <v>9.5354454372840301E-20</v>
      </c>
      <c r="C46" s="1">
        <f t="shared" si="5"/>
        <v>1.137345297162632E-18</v>
      </c>
      <c r="D46">
        <f t="shared" si="6"/>
        <v>-0.41815654556145992</v>
      </c>
      <c r="E46">
        <f t="shared" si="6"/>
        <v>-0.47369296176887071</v>
      </c>
      <c r="F46">
        <f t="shared" si="6"/>
        <v>0</v>
      </c>
      <c r="G46">
        <f t="shared" si="6"/>
        <v>-1.0746467192367832</v>
      </c>
      <c r="H46">
        <f t="shared" si="6"/>
        <v>0.83722476963796177</v>
      </c>
      <c r="I46">
        <f t="shared" si="6"/>
        <v>-0.5900002039329646</v>
      </c>
      <c r="J46">
        <f t="shared" si="6"/>
        <v>-0.80574932031325441</v>
      </c>
      <c r="K46">
        <f t="shared" si="6"/>
        <v>-8.107587698745157E-2</v>
      </c>
      <c r="L46">
        <f t="shared" si="6"/>
        <v>0.20504378398837639</v>
      </c>
      <c r="M46">
        <f t="shared" si="6"/>
        <v>-0.38138328974706392</v>
      </c>
    </row>
    <row r="47" spans="1:13" x14ac:dyDescent="0.45">
      <c r="A47">
        <v>4</v>
      </c>
      <c r="B47">
        <f t="shared" si="4"/>
        <v>9.5354454372840301E-20</v>
      </c>
      <c r="C47" s="1">
        <f t="shared" si="5"/>
        <v>1.2822630865019373E-18</v>
      </c>
      <c r="D47">
        <f t="shared" si="6"/>
        <v>0.65649017367532325</v>
      </c>
      <c r="E47">
        <f t="shared" si="6"/>
        <v>0.60095375746791246</v>
      </c>
      <c r="F47">
        <f t="shared" si="6"/>
        <v>1.0746467192367832</v>
      </c>
      <c r="G47">
        <f t="shared" si="6"/>
        <v>0</v>
      </c>
      <c r="H47">
        <f t="shared" si="6"/>
        <v>1.911871488874745</v>
      </c>
      <c r="I47">
        <f t="shared" si="6"/>
        <v>0.80190361032669244</v>
      </c>
      <c r="J47">
        <f t="shared" si="6"/>
        <v>0.58615449394640262</v>
      </c>
      <c r="K47">
        <f t="shared" si="6"/>
        <v>1.3108279372722054</v>
      </c>
      <c r="L47">
        <f t="shared" si="6"/>
        <v>1.5969475982480335</v>
      </c>
      <c r="M47">
        <f t="shared" si="6"/>
        <v>1.010520524512593</v>
      </c>
    </row>
    <row r="48" spans="1:13" x14ac:dyDescent="0.45">
      <c r="A48">
        <v>5</v>
      </c>
      <c r="B48">
        <f t="shared" si="4"/>
        <v>9.5354454372840301E-20</v>
      </c>
      <c r="C48" s="1">
        <f t="shared" si="5"/>
        <v>1.0244442287238705E-18</v>
      </c>
      <c r="D48">
        <f t="shared" si="6"/>
        <v>-1.2553813151994218</v>
      </c>
      <c r="E48">
        <f t="shared" si="6"/>
        <v>-1.3109177314068325</v>
      </c>
      <c r="F48">
        <f t="shared" si="6"/>
        <v>-0.83722476963796177</v>
      </c>
      <c r="G48">
        <f t="shared" si="6"/>
        <v>-1.911871488874745</v>
      </c>
      <c r="H48">
        <f t="shared" si="6"/>
        <v>0</v>
      </c>
      <c r="I48">
        <f t="shared" si="6"/>
        <v>-1.6743903848096779</v>
      </c>
      <c r="J48">
        <f t="shared" si="6"/>
        <v>-1.8901395011899678</v>
      </c>
      <c r="K48">
        <f t="shared" si="6"/>
        <v>-1.1654660578641649</v>
      </c>
      <c r="L48">
        <f t="shared" si="6"/>
        <v>-0.87934639688833693</v>
      </c>
      <c r="M48">
        <f t="shared" si="6"/>
        <v>-1.4657734706237773</v>
      </c>
    </row>
    <row r="49" spans="1:13" x14ac:dyDescent="0.45">
      <c r="A49">
        <v>6</v>
      </c>
      <c r="B49">
        <f>$L$29</f>
        <v>4.1802152148224849E-20</v>
      </c>
      <c r="C49" s="1">
        <f>M22</f>
        <v>1.1987730512845518E-18</v>
      </c>
      <c r="D49">
        <f t="shared" si="6"/>
        <v>4.8395525571316635E-2</v>
      </c>
      <c r="E49">
        <f t="shared" si="6"/>
        <v>-2.3536345773627829E-2</v>
      </c>
      <c r="F49">
        <f t="shared" si="6"/>
        <v>0.5900002039329646</v>
      </c>
      <c r="G49">
        <f t="shared" si="6"/>
        <v>-0.80190361032669244</v>
      </c>
      <c r="H49">
        <f t="shared" si="6"/>
        <v>1.6743903848096779</v>
      </c>
      <c r="I49">
        <f t="shared" si="6"/>
        <v>0</v>
      </c>
      <c r="J49">
        <f t="shared" si="6"/>
        <v>-0.37996873388416519</v>
      </c>
      <c r="K49">
        <f t="shared" si="6"/>
        <v>0.89629721500914383</v>
      </c>
      <c r="L49">
        <f t="shared" si="6"/>
        <v>1.4001997437626006</v>
      </c>
      <c r="M49">
        <f t="shared" si="6"/>
        <v>0.36740778400369778</v>
      </c>
    </row>
    <row r="50" spans="1:13" x14ac:dyDescent="0.45">
      <c r="A50">
        <v>7</v>
      </c>
      <c r="B50">
        <f t="shared" ref="B50:B53" si="7">$L$29</f>
        <v>4.1802152148224849E-20</v>
      </c>
      <c r="C50" s="1">
        <f t="shared" ref="C50:C53" si="8">M23</f>
        <v>1.2212357277119242E-18</v>
      </c>
      <c r="D50">
        <f t="shared" si="6"/>
        <v>0.26414464195160653</v>
      </c>
      <c r="E50">
        <f t="shared" si="6"/>
        <v>0.19221277060666206</v>
      </c>
      <c r="F50">
        <f t="shared" si="6"/>
        <v>0.80574932031325441</v>
      </c>
      <c r="G50">
        <f t="shared" si="6"/>
        <v>-0.58615449394640262</v>
      </c>
      <c r="H50">
        <f t="shared" si="6"/>
        <v>1.8901395011899678</v>
      </c>
      <c r="I50">
        <f t="shared" si="6"/>
        <v>0.37996873388416519</v>
      </c>
      <c r="J50">
        <f t="shared" si="6"/>
        <v>0</v>
      </c>
      <c r="K50">
        <f t="shared" si="6"/>
        <v>1.276265948893309</v>
      </c>
      <c r="L50">
        <f t="shared" si="6"/>
        <v>1.7801684776467659</v>
      </c>
      <c r="M50">
        <f t="shared" si="6"/>
        <v>0.74737651788786297</v>
      </c>
    </row>
    <row r="51" spans="1:13" x14ac:dyDescent="0.45">
      <c r="A51">
        <v>8</v>
      </c>
      <c r="B51">
        <f t="shared" si="7"/>
        <v>4.1802152148224849E-20</v>
      </c>
      <c r="C51" s="1">
        <f t="shared" si="8"/>
        <v>1.1457864960022345E-18</v>
      </c>
      <c r="D51">
        <f t="shared" si="6"/>
        <v>-0.46052880137419638</v>
      </c>
      <c r="E51">
        <f t="shared" si="6"/>
        <v>-0.53246067271914077</v>
      </c>
      <c r="F51">
        <f t="shared" si="6"/>
        <v>8.107587698745157E-2</v>
      </c>
      <c r="G51">
        <f t="shared" si="6"/>
        <v>-1.3108279372722054</v>
      </c>
      <c r="H51">
        <f t="shared" si="6"/>
        <v>1.1654660578641649</v>
      </c>
      <c r="I51">
        <f t="shared" si="6"/>
        <v>-0.89629721500914383</v>
      </c>
      <c r="J51">
        <f t="shared" si="6"/>
        <v>-1.276265948893309</v>
      </c>
      <c r="K51">
        <f t="shared" si="6"/>
        <v>0</v>
      </c>
      <c r="L51">
        <f t="shared" si="6"/>
        <v>0.50390252875345676</v>
      </c>
      <c r="M51">
        <f t="shared" si="6"/>
        <v>-0.52888943100544616</v>
      </c>
    </row>
    <row r="52" spans="1:13" x14ac:dyDescent="0.45">
      <c r="A52">
        <v>9</v>
      </c>
      <c r="B52">
        <f t="shared" si="7"/>
        <v>4.1802152148224849E-20</v>
      </c>
      <c r="C52" s="1">
        <f t="shared" si="8"/>
        <v>1.1159972042923165E-18</v>
      </c>
      <c r="D52">
        <f t="shared" si="6"/>
        <v>-0.74664846235002436</v>
      </c>
      <c r="E52">
        <f t="shared" si="6"/>
        <v>-0.81858033369496874</v>
      </c>
      <c r="F52">
        <f t="shared" si="6"/>
        <v>-0.20504378398837639</v>
      </c>
      <c r="G52">
        <f t="shared" si="6"/>
        <v>-1.5969475982480335</v>
      </c>
      <c r="H52">
        <f t="shared" si="6"/>
        <v>0.87934639688833693</v>
      </c>
      <c r="I52">
        <f t="shared" si="6"/>
        <v>-1.4001997437626006</v>
      </c>
      <c r="J52">
        <f t="shared" si="6"/>
        <v>-1.7801684776467659</v>
      </c>
      <c r="K52">
        <f t="shared" si="6"/>
        <v>-0.50390252875345676</v>
      </c>
      <c r="L52">
        <f t="shared" si="6"/>
        <v>0</v>
      </c>
      <c r="M52">
        <f t="shared" si="6"/>
        <v>-1.032791959758903</v>
      </c>
    </row>
    <row r="53" spans="1:13" x14ac:dyDescent="0.45">
      <c r="A53">
        <v>10</v>
      </c>
      <c r="B53">
        <f t="shared" si="7"/>
        <v>4.1802152148224849E-20</v>
      </c>
      <c r="C53" s="1">
        <f t="shared" si="8"/>
        <v>1.1770529426729602E-18</v>
      </c>
      <c r="D53">
        <f t="shared" si="6"/>
        <v>-0.16022138861458401</v>
      </c>
      <c r="E53">
        <f t="shared" si="6"/>
        <v>-0.23215325995952846</v>
      </c>
      <c r="F53">
        <f t="shared" si="6"/>
        <v>0.38138328974706392</v>
      </c>
      <c r="G53">
        <f t="shared" si="6"/>
        <v>-1.010520524512593</v>
      </c>
      <c r="H53">
        <f t="shared" si="6"/>
        <v>1.4657734706237773</v>
      </c>
      <c r="I53">
        <f t="shared" si="6"/>
        <v>-0.36740778400369778</v>
      </c>
      <c r="J53">
        <f t="shared" si="6"/>
        <v>-0.74737651788786297</v>
      </c>
      <c r="K53">
        <f t="shared" si="6"/>
        <v>0.52888943100544616</v>
      </c>
      <c r="L53">
        <f t="shared" si="6"/>
        <v>1.032791959758903</v>
      </c>
      <c r="M53">
        <f t="shared" si="6"/>
        <v>0</v>
      </c>
    </row>
  </sheetData>
  <mergeCells count="2">
    <mergeCell ref="A1:C2"/>
    <mergeCell ref="A14:C15"/>
  </mergeCells>
  <conditionalFormatting sqref="D44:M53">
    <cfRule type="cellIs" dxfId="12" priority="1" operator="greaterThan">
      <formula>1.96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zoomScaleNormal="100" workbookViewId="0">
      <selection activeCell="I22" sqref="I22"/>
    </sheetView>
  </sheetViews>
  <sheetFormatPr defaultRowHeight="14.25" x14ac:dyDescent="0.45"/>
  <cols>
    <col min="1" max="1" width="11.3984375" customWidth="1"/>
    <col min="2" max="2" width="10.1328125" customWidth="1"/>
    <col min="3" max="4" width="13.265625" customWidth="1"/>
    <col min="5" max="7" width="13.1328125" customWidth="1"/>
    <col min="8" max="8" width="11.59765625" customWidth="1"/>
    <col min="9" max="9" width="9.33203125" customWidth="1"/>
  </cols>
  <sheetData>
    <row r="1" spans="1:5" x14ac:dyDescent="0.45">
      <c r="A1" s="7" t="str">
        <f>Dati!A1</f>
        <v>Costanti varie</v>
      </c>
      <c r="B1" s="7"/>
      <c r="C1" s="7"/>
    </row>
    <row r="2" spans="1:5" x14ac:dyDescent="0.45">
      <c r="A2" s="7"/>
      <c r="B2" s="7"/>
      <c r="C2" s="7"/>
    </row>
    <row r="4" spans="1:5" x14ac:dyDescent="0.45">
      <c r="B4" t="s">
        <v>12</v>
      </c>
      <c r="C4" t="s">
        <v>9</v>
      </c>
    </row>
    <row r="5" spans="1:5" x14ac:dyDescent="0.45">
      <c r="A5" t="str">
        <f>Dati!A5</f>
        <v>d</v>
      </c>
      <c r="B5" s="1">
        <f>Dati!B5</f>
        <v>7.4300000000000008E-3</v>
      </c>
      <c r="C5">
        <f>Dati!C5</f>
        <v>1.0000000000000001E-5</v>
      </c>
    </row>
    <row r="6" spans="1:5" x14ac:dyDescent="0.45">
      <c r="A6" t="str">
        <f>Dati!A6</f>
        <v>g</v>
      </c>
      <c r="B6">
        <f>Dati!B6</f>
        <v>9.8059999999999992</v>
      </c>
      <c r="C6">
        <f>Dati!C6</f>
        <v>0</v>
      </c>
    </row>
    <row r="7" spans="1:5" x14ac:dyDescent="0.45">
      <c r="A7" t="str">
        <f>Dati!A7</f>
        <v>pressione</v>
      </c>
      <c r="B7">
        <f>Dati!B7</f>
        <v>101325</v>
      </c>
      <c r="C7">
        <f>Dati!C7</f>
        <v>0</v>
      </c>
    </row>
    <row r="8" spans="1:5" x14ac:dyDescent="0.45">
      <c r="A8" t="str">
        <f>Dati!A8</f>
        <v>densità aria</v>
      </c>
      <c r="B8">
        <v>0</v>
      </c>
      <c r="C8">
        <f>Dati!C8</f>
        <v>0</v>
      </c>
    </row>
    <row r="9" spans="1:5" x14ac:dyDescent="0.45">
      <c r="A9" t="str">
        <f>Dati!A9</f>
        <v>densità olio</v>
      </c>
      <c r="B9">
        <v>858.7</v>
      </c>
      <c r="C9">
        <f>Dati!C9</f>
        <v>0</v>
      </c>
    </row>
    <row r="10" spans="1:5" x14ac:dyDescent="0.45">
      <c r="A10" t="str">
        <f>Dati!A10</f>
        <v>cst corr vis</v>
      </c>
      <c r="B10">
        <f>Dati!B10</f>
        <v>8.2000000000000007E-3</v>
      </c>
      <c r="C10">
        <f>Dati!C10</f>
        <v>0</v>
      </c>
    </row>
    <row r="11" spans="1:5" x14ac:dyDescent="0.45">
      <c r="A11" t="str">
        <f>Dati!A11</f>
        <v>e</v>
      </c>
      <c r="B11">
        <f>Dati!B11</f>
        <v>1.6021766200000001E-19</v>
      </c>
      <c r="C11">
        <f>Dati!C11</f>
        <v>0</v>
      </c>
    </row>
    <row r="12" spans="1:5" x14ac:dyDescent="0.45">
      <c r="A12" t="str">
        <f>Dati!A12</f>
        <v>deltax</v>
      </c>
      <c r="B12">
        <f>Dati!B12</f>
        <v>5.0000000000000001E-4</v>
      </c>
      <c r="C12">
        <f>Dati!C12</f>
        <v>0</v>
      </c>
    </row>
    <row r="13" spans="1:5" x14ac:dyDescent="0.45">
      <c r="A13" t="s">
        <v>7</v>
      </c>
      <c r="B13">
        <f>((G29+K29)/2)/B11</f>
        <v>9.4822106717888897</v>
      </c>
    </row>
    <row r="14" spans="1:5" x14ac:dyDescent="0.45">
      <c r="A14" s="7" t="s">
        <v>16</v>
      </c>
      <c r="B14" s="7"/>
      <c r="C14" s="7"/>
      <c r="D14" s="5"/>
    </row>
    <row r="15" spans="1:5" x14ac:dyDescent="0.45">
      <c r="A15" s="7"/>
      <c r="B15" s="7"/>
      <c r="C15" s="7"/>
      <c r="D15" s="5"/>
    </row>
    <row r="16" spans="1:5" x14ac:dyDescent="0.45">
      <c r="A16" t="s">
        <v>19</v>
      </c>
      <c r="B16">
        <v>399</v>
      </c>
      <c r="C16">
        <f>B16/100</f>
        <v>3.99</v>
      </c>
      <c r="D16" t="s">
        <v>0</v>
      </c>
      <c r="E16">
        <f>(1.8+(B18-15)*0.004765)*0.00001</f>
        <v>1.8262075000000001E-5</v>
      </c>
    </row>
    <row r="17" spans="1:14" x14ac:dyDescent="0.45">
      <c r="A17" t="s">
        <v>23</v>
      </c>
      <c r="B17">
        <v>2.23</v>
      </c>
      <c r="D17" t="s">
        <v>1</v>
      </c>
      <c r="E17" s="2">
        <f>E16/(1+$B$10/($B$7*B29))</f>
        <v>1.6473500125050172E-5</v>
      </c>
    </row>
    <row r="18" spans="1:14" x14ac:dyDescent="0.45">
      <c r="A18" t="s">
        <v>24</v>
      </c>
      <c r="B18">
        <v>20.5</v>
      </c>
      <c r="D18" t="s">
        <v>32</v>
      </c>
      <c r="E18" s="1">
        <f>B16/B5</f>
        <v>53701.211305518162</v>
      </c>
    </row>
    <row r="20" spans="1:14" x14ac:dyDescent="0.45">
      <c r="A20" t="s">
        <v>7</v>
      </c>
      <c r="B20">
        <v>1</v>
      </c>
    </row>
    <row r="21" spans="1:14" x14ac:dyDescent="0.45">
      <c r="B21" t="s">
        <v>17</v>
      </c>
      <c r="C21" t="s">
        <v>20</v>
      </c>
      <c r="D21" t="s">
        <v>21</v>
      </c>
      <c r="E21" t="s">
        <v>9</v>
      </c>
      <c r="G21" t="s">
        <v>18</v>
      </c>
      <c r="H21" t="s">
        <v>20</v>
      </c>
      <c r="I21" t="s">
        <v>22</v>
      </c>
      <c r="K21" t="s">
        <v>38</v>
      </c>
      <c r="L21" t="s">
        <v>20</v>
      </c>
      <c r="M21" t="s">
        <v>22</v>
      </c>
    </row>
    <row r="22" spans="1:14" x14ac:dyDescent="0.45">
      <c r="A22">
        <v>1</v>
      </c>
      <c r="B22">
        <v>7.45</v>
      </c>
      <c r="C22" s="1">
        <f>B12/B22</f>
        <v>6.7114093959731537E-5</v>
      </c>
      <c r="D22">
        <f>(($B$10/(2*$B$7))^2+9*E16*C22/(2*$B$6*($B$9-$B$8)))^(1/2)-$B$10/(2*$B$7)</f>
        <v>7.6986935588668726E-7</v>
      </c>
      <c r="E22" s="1">
        <f>(D22+$B$10/(2*$B$7))^(-1)*9*E16/(2*$B$6*($B$9-$B$8))*1/2*C28</f>
        <v>6.6709052345917959E-9</v>
      </c>
      <c r="F22" s="1"/>
      <c r="G22">
        <v>41.48</v>
      </c>
      <c r="H22" s="1">
        <f>$B$12/(G22-B26)</f>
        <v>2.7322404371584727E-4</v>
      </c>
      <c r="I22" s="1">
        <f>(4*PI()/3)*B29^3*($B$9-$B$8)*($B$6/E18)*(1+ABS(H22)/B28)</f>
        <v>1.4492410787245152E-18</v>
      </c>
      <c r="J22" s="1">
        <f>I22/$B$11</f>
        <v>9.0454514229805394</v>
      </c>
      <c r="K22">
        <v>49.91</v>
      </c>
      <c r="L22" s="1">
        <f>B12/(K22-G26)</f>
        <v>3.9062500000000181E-4</v>
      </c>
      <c r="M22" s="1">
        <f>-(4*PI()/3)*B29^3*($B$9-$B$8)*($B$6/$E$18)*(1-ABS(L22)/B28)</f>
        <v>1.4110914677032916E-18</v>
      </c>
      <c r="N22" s="1">
        <f>M22/$B$11</f>
        <v>8.8073402775237817</v>
      </c>
    </row>
    <row r="23" spans="1:14" x14ac:dyDescent="0.45">
      <c r="A23">
        <v>2</v>
      </c>
      <c r="B23">
        <v>15.5</v>
      </c>
      <c r="C23" s="1">
        <f>$B$12/(B23-B22)</f>
        <v>6.2111801242236027E-5</v>
      </c>
      <c r="D23">
        <f>(($B$10/(2*$B$7))^2+9*E16*C23/(2*$B$6*($B$9-$B$8)))^(1/2)-$B$10/(2*$B$7)</f>
        <v>7.391641614088526E-7</v>
      </c>
      <c r="E23" s="1">
        <f>(D23+$B$10/(2*$B$7))^(-1)*9*E16/(2*$B$6*($B$9-$B$8))*1/2*C28</f>
        <v>6.9336349448381776E-9</v>
      </c>
      <c r="F23" s="1"/>
      <c r="G23">
        <v>42.96</v>
      </c>
      <c r="H23" s="1">
        <f>$B$12/(G23-G22)</f>
        <v>3.3783783783783694E-4</v>
      </c>
      <c r="I23" s="1">
        <f>(4*PI()/3)*B29^3*($B$9-$B$8)*($B$6/E18)*(1+ABS(H23)/B28)</f>
        <v>1.727643134168947E-18</v>
      </c>
      <c r="J23" s="1">
        <f t="shared" ref="J23:J26" si="0">I23/$B$11</f>
        <v>10.783100393569262</v>
      </c>
      <c r="K23">
        <v>50.91</v>
      </c>
      <c r="L23" s="1">
        <f>$B$12/(K23-K22)</f>
        <v>5.0000000000000001E-4</v>
      </c>
      <c r="M23" s="1">
        <f>-(4*PI()/3)*B29^3*($B$9-$B$8)*($B$6/$E$18)*(1-ABS(L23)/B28)</f>
        <v>1.8823565470568543E-18</v>
      </c>
      <c r="N23" s="1">
        <f t="shared" ref="N23:N26" si="1">M23/$B$11</f>
        <v>11.748745572487845</v>
      </c>
    </row>
    <row r="24" spans="1:14" x14ac:dyDescent="0.45">
      <c r="A24">
        <v>3</v>
      </c>
      <c r="B24">
        <v>23.41</v>
      </c>
      <c r="C24" s="1">
        <f t="shared" ref="C24:C26" si="2">$B$12/(B24-B23)</f>
        <v>6.321112515802781E-5</v>
      </c>
      <c r="D24">
        <f>(($B$10/(2*$B$7))^2+9*E16*C24/(2*$B$6*($B$9-$B$8)))^(1/2)-$B$10/(2*$B$7)</f>
        <v>7.4601484027587871E-7</v>
      </c>
      <c r="E24" s="1">
        <f>(D24+$B$10/(2*$B$7))^(-1)*9*E16/(2*$B$6*($B$9-$B$8))*1/2*C28</f>
        <v>6.873239022179503E-9</v>
      </c>
      <c r="F24" s="1"/>
      <c r="G24">
        <v>44.81</v>
      </c>
      <c r="H24" s="1">
        <f>$B$12/(G24-G23)</f>
        <v>2.7027027027027006E-4</v>
      </c>
      <c r="I24" s="1">
        <f>(4*PI()/3)*B29^3*($B$9-$B$8)*($B$6/E18)*(1+ABS(H24)/B28)</f>
        <v>1.4365141276184815E-18</v>
      </c>
      <c r="J24" s="1">
        <f t="shared" si="0"/>
        <v>8.9660160414678973</v>
      </c>
      <c r="K24">
        <v>51.89</v>
      </c>
      <c r="L24" s="1">
        <f>$B$12/(K24-K23)</f>
        <v>5.1020408163265105E-4</v>
      </c>
      <c r="M24" s="1">
        <f>-(4*PI()/3)*B29^3*($B$9-$B$8)*($B$6/E18)*(1-ABS(L24)/B28)</f>
        <v>1.9263229684542631E-18</v>
      </c>
      <c r="N24" s="1">
        <f t="shared" si="1"/>
        <v>12.023162393009224</v>
      </c>
    </row>
    <row r="25" spans="1:14" x14ac:dyDescent="0.45">
      <c r="A25">
        <v>4</v>
      </c>
      <c r="B25">
        <v>31.37</v>
      </c>
      <c r="C25" s="1">
        <f t="shared" si="2"/>
        <v>6.2814070351758787E-5</v>
      </c>
      <c r="D25">
        <f>(($B$10/(2*$B$7))^2+9*E16*C25/(2*$B$6*($B$9-$B$8)))^(1/2)-$B$10/(2*$B$7)</f>
        <v>7.4354741177367724E-7</v>
      </c>
      <c r="E25" s="1">
        <f>(D25+$B$10/(2*$B$7))^(-1)*9*E16/(2*$B$6*($B$9-$B$8))*1/2*C28</f>
        <v>6.8948703769922839E-9</v>
      </c>
      <c r="F25" s="1"/>
      <c r="G25">
        <v>46.68</v>
      </c>
      <c r="H25" s="1">
        <f>$B$12/(G25-G24)</f>
        <v>2.6737967914438541E-4</v>
      </c>
      <c r="I25" s="1">
        <f>(4*PI()/3)*B29^3*($B$9-$B$8)*($B$6/E18)*(1+ABS(H25)/B28)</f>
        <v>1.4240594107607101E-18</v>
      </c>
      <c r="J25" s="1">
        <f t="shared" si="0"/>
        <v>8.8882798125010094</v>
      </c>
      <c r="K25">
        <v>53.52</v>
      </c>
      <c r="L25" s="1">
        <f t="shared" ref="L25:L26" si="3">$B$12/(K25-K24)</f>
        <v>3.0674846625766824E-4</v>
      </c>
      <c r="M25" s="1">
        <f>-(4*PI()/3)*B29^3*($B$9-$B$8)*($B$6/E18)*(1-ABS(L25)/B28)</f>
        <v>1.049691866972016E-18</v>
      </c>
      <c r="N25" s="1">
        <f t="shared" si="1"/>
        <v>6.5516613703426527</v>
      </c>
    </row>
    <row r="26" spans="1:14" x14ac:dyDescent="0.45">
      <c r="A26">
        <v>5</v>
      </c>
      <c r="B26">
        <v>39.65</v>
      </c>
      <c r="C26" s="1">
        <f t="shared" si="2"/>
        <v>6.038647342995171E-5</v>
      </c>
      <c r="D26">
        <f>(($B$10/(2*$B$7))^2+9*E16*C26/(2*$B$6*($B$9-$B$8)))^(1/2)-$B$10/(2*$B$7)</f>
        <v>7.2828931777101055E-7</v>
      </c>
      <c r="E26" s="1">
        <f>(D26+$B$10/(2*$B$7))^(-1)*9*E16/(2*$B$6*($B$9-$B$8))*1/2*C28</f>
        <v>7.0317186973898913E-9</v>
      </c>
      <c r="F26" s="1"/>
      <c r="G26">
        <v>48.63</v>
      </c>
      <c r="H26" s="1">
        <f>$B$12/(G26-G25)</f>
        <v>2.5641025641025603E-4</v>
      </c>
      <c r="I26" s="1">
        <f>(4*PI()/3)*B29^3*($B$9-$B$8)*($B$6/E18)*(1+ABS(H26)/B28)</f>
        <v>1.3767953570440259E-18</v>
      </c>
      <c r="J26" s="1">
        <f t="shared" si="0"/>
        <v>8.5932807897547896</v>
      </c>
      <c r="K26">
        <v>54.73</v>
      </c>
      <c r="L26" s="1">
        <f t="shared" si="3"/>
        <v>4.1322314049586993E-4</v>
      </c>
      <c r="M26" s="1">
        <f>-(4*PI()/3)*B29^3*($B$9-$B$8)*($B$6/E18)*(1-ABS(L26)/B28)</f>
        <v>1.5084602857515515E-18</v>
      </c>
      <c r="N26" s="1">
        <f t="shared" si="1"/>
        <v>9.4150686442519138</v>
      </c>
    </row>
    <row r="27" spans="1:14" x14ac:dyDescent="0.45">
      <c r="B27" s="1" t="s">
        <v>28</v>
      </c>
      <c r="C27" s="1" t="s">
        <v>34</v>
      </c>
      <c r="D27" t="s">
        <v>30</v>
      </c>
      <c r="G27" s="1" t="s">
        <v>28</v>
      </c>
      <c r="H27" s="1" t="s">
        <v>29</v>
      </c>
      <c r="I27" t="s">
        <v>34</v>
      </c>
      <c r="K27" s="1" t="s">
        <v>28</v>
      </c>
      <c r="L27" s="1" t="s">
        <v>29</v>
      </c>
      <c r="M27" t="s">
        <v>34</v>
      </c>
    </row>
    <row r="28" spans="1:14" x14ac:dyDescent="0.45">
      <c r="A28" t="s">
        <v>27</v>
      </c>
      <c r="B28" s="1">
        <f>AVERAGE(C22:C26)</f>
        <v>6.3127512828341174E-5</v>
      </c>
      <c r="C28" s="1">
        <f>_xlfn.STDEV.S(C22:C26)/SQRT(COUNT(C22:C26))</f>
        <v>1.1077687785506257E-6</v>
      </c>
      <c r="F28" t="str">
        <f>J28</f>
        <v>Velocità</v>
      </c>
      <c r="G28" s="1">
        <f>AVERAGE(H22:H26)</f>
        <v>2.8102441747571914E-4</v>
      </c>
      <c r="H28" s="1">
        <f>_xlfn.STDEV.S(H22:H26)</f>
        <v>3.2389419781928766E-5</v>
      </c>
      <c r="I28" s="2">
        <f>H28/SQRT(5)</f>
        <v>1.4484988876833826E-5</v>
      </c>
      <c r="J28" t="s">
        <v>27</v>
      </c>
      <c r="K28" s="1">
        <f>AVERAGE(L22:L26)</f>
        <v>4.2416013767723824E-4</v>
      </c>
      <c r="L28" s="1">
        <f>_xlfn.STDEV.S(L22:L26)</f>
        <v>8.3941898001610628E-5</v>
      </c>
      <c r="M28" s="2">
        <f>L28/SQRT(5)</f>
        <v>3.7539958018391018E-5</v>
      </c>
    </row>
    <row r="29" spans="1:14" x14ac:dyDescent="0.45">
      <c r="A29" t="s">
        <v>5</v>
      </c>
      <c r="B29">
        <f>AVERAGE(D22:D26)</f>
        <v>7.4537701742322123E-7</v>
      </c>
      <c r="C29">
        <f>_xlfn.STDEV.S(D22:D26)/SQRT(COUNT(D22:D26))</f>
        <v>6.8345372099822165E-9</v>
      </c>
      <c r="D29" s="1">
        <f>(B29+$B$10/(2*$B$7))^(-1)*9*E16/(2*$B$6*($B$9-$B$8))*1/2*C28</f>
        <v>6.8788176438571265E-9</v>
      </c>
      <c r="F29" t="str">
        <f>J29</f>
        <v>Carica</v>
      </c>
      <c r="G29">
        <f>AVERAGE(I22:I26)</f>
        <v>1.4828506216633359E-18</v>
      </c>
      <c r="H29">
        <f>_xlfn.STDEV.S(I22:I26)</f>
        <v>1.3955659413711333E-19</v>
      </c>
      <c r="I29" s="2">
        <f>H29/SQRT(5)</f>
        <v>6.2411606239786796E-20</v>
      </c>
      <c r="J29" t="s">
        <v>33</v>
      </c>
      <c r="K29">
        <f>AVERAGE(M22:M26)</f>
        <v>1.5555846271875953E-18</v>
      </c>
      <c r="L29">
        <f>_xlfn.STDEV.S(M22:M26)</f>
        <v>3.6168123632291064E-19</v>
      </c>
      <c r="M29" s="2">
        <f>L29/SQRT(5)</f>
        <v>1.6174876612083885E-19</v>
      </c>
    </row>
    <row r="32" spans="1:14" x14ac:dyDescent="0.45">
      <c r="A32" t="s">
        <v>7</v>
      </c>
      <c r="D32">
        <f t="array" ref="D32:H32">TRANSPOSE(A35:A39)</f>
        <v>1</v>
      </c>
      <c r="E32">
        <v>2</v>
      </c>
      <c r="F32">
        <v>3</v>
      </c>
      <c r="G32">
        <v>4</v>
      </c>
      <c r="H32">
        <v>5</v>
      </c>
    </row>
    <row r="33" spans="1:13" x14ac:dyDescent="0.45">
      <c r="B33" t="s">
        <v>26</v>
      </c>
      <c r="D33">
        <f t="array" ref="D33:H34">TRANSPOSE(B35:C39)</f>
        <v>6.6709052345917959E-9</v>
      </c>
      <c r="E33">
        <v>6.9336349448381776E-9</v>
      </c>
      <c r="F33">
        <v>6.873239022179503E-9</v>
      </c>
      <c r="G33">
        <v>6.8948703769922839E-9</v>
      </c>
      <c r="H33">
        <v>7.0317186973898913E-9</v>
      </c>
    </row>
    <row r="34" spans="1:13" x14ac:dyDescent="0.45">
      <c r="C34" t="s">
        <v>21</v>
      </c>
      <c r="D34">
        <v>7.6986935588668726E-7</v>
      </c>
      <c r="E34">
        <v>7.391641614088526E-7</v>
      </c>
      <c r="F34">
        <v>7.4601484027587871E-7</v>
      </c>
      <c r="G34">
        <v>7.4354741177367724E-7</v>
      </c>
      <c r="H34">
        <v>7.2828931777101055E-7</v>
      </c>
    </row>
    <row r="35" spans="1:13" x14ac:dyDescent="0.45">
      <c r="A35">
        <v>1</v>
      </c>
      <c r="B35" s="1">
        <f>E22</f>
        <v>6.6709052345917959E-9</v>
      </c>
      <c r="C35">
        <f>D22</f>
        <v>7.6986935588668726E-7</v>
      </c>
      <c r="D35">
        <f t="shared" ref="D35:H39" si="4">($C35-D$34)/SQRT($B35^2+D$33^2)</f>
        <v>0</v>
      </c>
      <c r="E35">
        <f t="shared" si="4"/>
        <v>3.1912587064376821</v>
      </c>
      <c r="F35">
        <f t="shared" si="4"/>
        <v>2.4904944267621585</v>
      </c>
      <c r="G35">
        <f t="shared" si="4"/>
        <v>2.7436528025957858</v>
      </c>
      <c r="H35">
        <f t="shared" si="4"/>
        <v>4.2898848358097661</v>
      </c>
    </row>
    <row r="36" spans="1:13" x14ac:dyDescent="0.45">
      <c r="A36">
        <v>2</v>
      </c>
      <c r="B36">
        <f>E23</f>
        <v>6.9336349448381776E-9</v>
      </c>
      <c r="C36">
        <f>D23</f>
        <v>7.391641614088526E-7</v>
      </c>
      <c r="D36">
        <f t="shared" si="4"/>
        <v>-3.1912587064376821</v>
      </c>
      <c r="E36">
        <f t="shared" si="4"/>
        <v>0</v>
      </c>
      <c r="F36">
        <f t="shared" si="4"/>
        <v>-0.70169614769406163</v>
      </c>
      <c r="G36">
        <f t="shared" si="4"/>
        <v>-0.4482644807508831</v>
      </c>
      <c r="H36">
        <f t="shared" si="4"/>
        <v>1.1012232454578135</v>
      </c>
    </row>
    <row r="37" spans="1:13" x14ac:dyDescent="0.45">
      <c r="A37">
        <v>3</v>
      </c>
      <c r="B37">
        <f>E24</f>
        <v>6.873239022179503E-9</v>
      </c>
      <c r="C37">
        <f>D24</f>
        <v>7.4601484027587871E-7</v>
      </c>
      <c r="D37">
        <f t="shared" si="4"/>
        <v>-2.4904944267621585</v>
      </c>
      <c r="E37">
        <f t="shared" si="4"/>
        <v>0.70169614769406163</v>
      </c>
      <c r="F37">
        <f t="shared" si="4"/>
        <v>0</v>
      </c>
      <c r="G37">
        <f t="shared" si="4"/>
        <v>0.25344558530887396</v>
      </c>
      <c r="H37">
        <f t="shared" si="4"/>
        <v>1.8026697276094328</v>
      </c>
    </row>
    <row r="38" spans="1:13" x14ac:dyDescent="0.45">
      <c r="A38">
        <v>4</v>
      </c>
      <c r="B38">
        <f>E25</f>
        <v>6.8948703769922839E-9</v>
      </c>
      <c r="C38">
        <f>D25</f>
        <v>7.4354741177367724E-7</v>
      </c>
      <c r="D38">
        <f t="shared" si="4"/>
        <v>-2.7436528025957858</v>
      </c>
      <c r="E38">
        <f t="shared" si="4"/>
        <v>0.4482644807508831</v>
      </c>
      <c r="F38">
        <f t="shared" si="4"/>
        <v>-0.25344558530887396</v>
      </c>
      <c r="G38">
        <f t="shared" si="4"/>
        <v>0</v>
      </c>
      <c r="H38">
        <f t="shared" si="4"/>
        <v>1.5493500711382799</v>
      </c>
    </row>
    <row r="39" spans="1:13" x14ac:dyDescent="0.45">
      <c r="A39">
        <v>5</v>
      </c>
      <c r="B39">
        <f>E26</f>
        <v>7.0317186973898913E-9</v>
      </c>
      <c r="C39">
        <f>D26</f>
        <v>7.2828931777101055E-7</v>
      </c>
      <c r="D39">
        <f t="shared" si="4"/>
        <v>-4.2898848358097661</v>
      </c>
      <c r="E39">
        <f t="shared" si="4"/>
        <v>-1.1012232454578135</v>
      </c>
      <c r="F39">
        <f t="shared" si="4"/>
        <v>-1.8026697276094328</v>
      </c>
      <c r="G39">
        <f t="shared" si="4"/>
        <v>-1.5493500711382799</v>
      </c>
      <c r="H39">
        <f t="shared" si="4"/>
        <v>0</v>
      </c>
    </row>
    <row r="41" spans="1:13" x14ac:dyDescent="0.45">
      <c r="A41" t="s">
        <v>7</v>
      </c>
      <c r="D41">
        <f t="array" ref="D41:M43">TRANSPOSE(A44:C53)</f>
        <v>1</v>
      </c>
      <c r="E41">
        <v>2</v>
      </c>
      <c r="F41">
        <v>3</v>
      </c>
      <c r="G41">
        <v>4</v>
      </c>
      <c r="H41">
        <v>5</v>
      </c>
      <c r="I41">
        <v>6</v>
      </c>
      <c r="J41">
        <v>7</v>
      </c>
      <c r="K41">
        <v>8</v>
      </c>
      <c r="L41">
        <v>9</v>
      </c>
      <c r="M41">
        <v>10</v>
      </c>
    </row>
    <row r="42" spans="1:13" x14ac:dyDescent="0.45">
      <c r="B42" t="s">
        <v>26</v>
      </c>
      <c r="D42">
        <v>1.3955659413711333E-19</v>
      </c>
      <c r="E42">
        <v>1.3955659413711333E-19</v>
      </c>
      <c r="F42">
        <v>1.3955659413711333E-19</v>
      </c>
      <c r="G42">
        <v>1.3955659413711333E-19</v>
      </c>
      <c r="H42">
        <v>1.3955659413711333E-19</v>
      </c>
      <c r="I42">
        <v>3.6168123632291064E-19</v>
      </c>
      <c r="J42">
        <v>3.6168123632291064E-19</v>
      </c>
      <c r="K42">
        <v>3.6168123632291064E-19</v>
      </c>
      <c r="L42">
        <v>3.6168123632291064E-19</v>
      </c>
      <c r="M42">
        <v>3.6168123632291064E-19</v>
      </c>
    </row>
    <row r="43" spans="1:13" x14ac:dyDescent="0.45">
      <c r="C43" t="s">
        <v>35</v>
      </c>
      <c r="D43">
        <v>1.4492410787245152E-18</v>
      </c>
      <c r="E43">
        <v>1.727643134168947E-18</v>
      </c>
      <c r="F43">
        <v>1.4365141276184815E-18</v>
      </c>
      <c r="G43">
        <v>1.4240594107607101E-18</v>
      </c>
      <c r="H43">
        <v>1.3767953570440259E-18</v>
      </c>
      <c r="I43">
        <v>1.4110914677032916E-18</v>
      </c>
      <c r="J43">
        <v>1.8823565470568543E-18</v>
      </c>
      <c r="K43">
        <v>1.9263229684542631E-18</v>
      </c>
      <c r="L43">
        <v>1.049691866972016E-18</v>
      </c>
      <c r="M43">
        <v>1.5084602857515515E-18</v>
      </c>
    </row>
    <row r="44" spans="1:13" x14ac:dyDescent="0.45">
      <c r="A44">
        <v>1</v>
      </c>
      <c r="B44">
        <f>$H$29</f>
        <v>1.3955659413711333E-19</v>
      </c>
      <c r="C44" s="1">
        <f>I22</f>
        <v>1.4492410787245152E-18</v>
      </c>
      <c r="D44">
        <f>($C44-D$43)/SQRT($B44^2+D$42^2)</f>
        <v>0</v>
      </c>
      <c r="E44">
        <f t="shared" ref="E44:M44" si="5">($C44-E$43)/SQRT($B44^2+E$42^2)</f>
        <v>-1.4106103872642335</v>
      </c>
      <c r="F44">
        <f t="shared" si="5"/>
        <v>6.4485046274949095E-2</v>
      </c>
      <c r="G44">
        <f t="shared" si="5"/>
        <v>0.12759073327126477</v>
      </c>
      <c r="H44">
        <f t="shared" si="5"/>
        <v>0.36706872494965914</v>
      </c>
      <c r="I44">
        <f t="shared" si="5"/>
        <v>9.8407001104420175E-2</v>
      </c>
      <c r="J44">
        <f t="shared" si="5"/>
        <v>-1.1172222528510307</v>
      </c>
      <c r="K44">
        <f t="shared" si="5"/>
        <v>-1.2306337284386903</v>
      </c>
      <c r="L44">
        <f t="shared" si="5"/>
        <v>1.0306380240764323</v>
      </c>
      <c r="M44">
        <f t="shared" si="5"/>
        <v>-0.15275606789464799</v>
      </c>
    </row>
    <row r="45" spans="1:13" x14ac:dyDescent="0.45">
      <c r="A45">
        <v>2</v>
      </c>
      <c r="B45">
        <f t="shared" ref="B45:B48" si="6">$H$29</f>
        <v>1.3955659413711333E-19</v>
      </c>
      <c r="C45" s="1">
        <f t="shared" ref="C45:C48" si="7">I23</f>
        <v>1.727643134168947E-18</v>
      </c>
      <c r="D45">
        <f t="shared" ref="D45:M53" si="8">($C45-D$43)/SQRT($B45^2+D$42^2)</f>
        <v>1.4106103872642335</v>
      </c>
      <c r="E45">
        <f t="shared" si="8"/>
        <v>0</v>
      </c>
      <c r="F45">
        <f t="shared" si="8"/>
        <v>1.4750954335391826</v>
      </c>
      <c r="G45">
        <f t="shared" si="8"/>
        <v>1.5382011205354982</v>
      </c>
      <c r="H45">
        <f t="shared" si="8"/>
        <v>1.7776791122138926</v>
      </c>
      <c r="I45">
        <f t="shared" si="8"/>
        <v>0.81654568310438991</v>
      </c>
      <c r="J45">
        <f t="shared" si="8"/>
        <v>-0.399083570851061</v>
      </c>
      <c r="K45">
        <f t="shared" si="8"/>
        <v>-0.51249504643872057</v>
      </c>
      <c r="L45">
        <f t="shared" si="8"/>
        <v>1.7487767060764021</v>
      </c>
      <c r="M45">
        <f t="shared" si="8"/>
        <v>0.56538261410532176</v>
      </c>
    </row>
    <row r="46" spans="1:13" x14ac:dyDescent="0.45">
      <c r="A46">
        <v>3</v>
      </c>
      <c r="B46">
        <f t="shared" si="6"/>
        <v>1.3955659413711333E-19</v>
      </c>
      <c r="C46" s="1">
        <f t="shared" si="7"/>
        <v>1.4365141276184815E-18</v>
      </c>
      <c r="D46">
        <f t="shared" si="8"/>
        <v>-6.4485046274949095E-2</v>
      </c>
      <c r="E46">
        <f t="shared" si="8"/>
        <v>-1.4750954335391826</v>
      </c>
      <c r="F46">
        <f t="shared" si="8"/>
        <v>0</v>
      </c>
      <c r="G46">
        <f t="shared" si="8"/>
        <v>6.3105686996315691E-2</v>
      </c>
      <c r="H46">
        <f t="shared" si="8"/>
        <v>0.30258367867471003</v>
      </c>
      <c r="I46">
        <f t="shared" si="8"/>
        <v>6.5577804212986521E-2</v>
      </c>
      <c r="J46">
        <f t="shared" si="8"/>
        <v>-1.1500514497424643</v>
      </c>
      <c r="K46">
        <f t="shared" si="8"/>
        <v>-1.2634629253301239</v>
      </c>
      <c r="L46">
        <f t="shared" si="8"/>
        <v>0.99780882718499875</v>
      </c>
      <c r="M46">
        <f t="shared" si="8"/>
        <v>-0.18558526478608164</v>
      </c>
    </row>
    <row r="47" spans="1:13" x14ac:dyDescent="0.45">
      <c r="A47">
        <v>4</v>
      </c>
      <c r="B47">
        <f t="shared" si="6"/>
        <v>1.3955659413711333E-19</v>
      </c>
      <c r="C47" s="1">
        <f t="shared" si="7"/>
        <v>1.4240594107607101E-18</v>
      </c>
      <c r="D47">
        <f t="shared" si="8"/>
        <v>-0.12759073327126477</v>
      </c>
      <c r="E47">
        <f t="shared" si="8"/>
        <v>-1.5382011205354982</v>
      </c>
      <c r="F47">
        <f t="shared" si="8"/>
        <v>-6.3105686996315691E-2</v>
      </c>
      <c r="G47">
        <f t="shared" si="8"/>
        <v>0</v>
      </c>
      <c r="H47">
        <f t="shared" si="8"/>
        <v>0.23947799167839434</v>
      </c>
      <c r="I47">
        <f t="shared" si="8"/>
        <v>3.3450836132077472E-2</v>
      </c>
      <c r="J47">
        <f t="shared" si="8"/>
        <v>-1.1821784178233734</v>
      </c>
      <c r="K47">
        <f t="shared" si="8"/>
        <v>-1.295589893411033</v>
      </c>
      <c r="L47">
        <f t="shared" si="8"/>
        <v>0.96568185910408977</v>
      </c>
      <c r="M47">
        <f t="shared" si="8"/>
        <v>-0.21771223286699068</v>
      </c>
    </row>
    <row r="48" spans="1:13" x14ac:dyDescent="0.45">
      <c r="A48">
        <v>5</v>
      </c>
      <c r="B48">
        <f t="shared" si="6"/>
        <v>1.3955659413711333E-19</v>
      </c>
      <c r="C48" s="1">
        <f t="shared" si="7"/>
        <v>1.3767953570440259E-18</v>
      </c>
      <c r="D48">
        <f t="shared" si="8"/>
        <v>-0.36706872494965914</v>
      </c>
      <c r="E48">
        <f t="shared" si="8"/>
        <v>-1.7776791122138926</v>
      </c>
      <c r="F48">
        <f t="shared" si="8"/>
        <v>-0.30258367867471003</v>
      </c>
      <c r="G48">
        <f t="shared" si="8"/>
        <v>-0.23947799167839434</v>
      </c>
      <c r="H48">
        <f t="shared" si="8"/>
        <v>0</v>
      </c>
      <c r="I48">
        <f t="shared" si="8"/>
        <v>-8.8466888892945392E-2</v>
      </c>
      <c r="J48">
        <f t="shared" si="8"/>
        <v>-1.3040961428483964</v>
      </c>
      <c r="K48">
        <f t="shared" si="8"/>
        <v>-1.4175076184360558</v>
      </c>
      <c r="L48">
        <f t="shared" si="8"/>
        <v>0.84376413407906692</v>
      </c>
      <c r="M48">
        <f t="shared" si="8"/>
        <v>-0.33962995789201356</v>
      </c>
    </row>
    <row r="49" spans="1:13" x14ac:dyDescent="0.45">
      <c r="A49">
        <v>6</v>
      </c>
      <c r="B49">
        <f>$L$29</f>
        <v>3.6168123632291064E-19</v>
      </c>
      <c r="C49" s="1">
        <f>M22</f>
        <v>1.4110914677032916E-18</v>
      </c>
      <c r="D49">
        <f t="shared" si="8"/>
        <v>-9.8407001104420175E-2</v>
      </c>
      <c r="E49">
        <f t="shared" si="8"/>
        <v>-0.81654568310438991</v>
      </c>
      <c r="F49">
        <f t="shared" si="8"/>
        <v>-6.5577804212986521E-2</v>
      </c>
      <c r="G49">
        <f t="shared" si="8"/>
        <v>-3.3450836132077472E-2</v>
      </c>
      <c r="H49">
        <f t="shared" si="8"/>
        <v>8.8466888892945392E-2</v>
      </c>
      <c r="I49">
        <f t="shared" si="8"/>
        <v>0</v>
      </c>
      <c r="J49">
        <f t="shared" si="8"/>
        <v>-0.9213492431490341</v>
      </c>
      <c r="K49">
        <f t="shared" si="8"/>
        <v>-1.0073060238509688</v>
      </c>
      <c r="L49">
        <f t="shared" si="8"/>
        <v>0.70655616805910604</v>
      </c>
      <c r="M49">
        <f t="shared" si="8"/>
        <v>-0.19036141387377348</v>
      </c>
    </row>
    <row r="50" spans="1:13" x14ac:dyDescent="0.45">
      <c r="A50">
        <v>7</v>
      </c>
      <c r="B50">
        <f t="shared" ref="B50:B53" si="9">$L$29</f>
        <v>3.6168123632291064E-19</v>
      </c>
      <c r="C50" s="1">
        <f t="shared" ref="C50:C53" si="10">M23</f>
        <v>1.8823565470568543E-18</v>
      </c>
      <c r="D50">
        <f t="shared" si="8"/>
        <v>1.1172222528510307</v>
      </c>
      <c r="E50">
        <f t="shared" si="8"/>
        <v>0.399083570851061</v>
      </c>
      <c r="F50">
        <f t="shared" si="8"/>
        <v>1.1500514497424643</v>
      </c>
      <c r="G50">
        <f t="shared" si="8"/>
        <v>1.1821784178233734</v>
      </c>
      <c r="H50">
        <f t="shared" si="8"/>
        <v>1.3040961428483964</v>
      </c>
      <c r="I50">
        <f t="shared" si="8"/>
        <v>0.9213492431490341</v>
      </c>
      <c r="J50">
        <f t="shared" si="8"/>
        <v>0</v>
      </c>
      <c r="K50">
        <f t="shared" si="8"/>
        <v>-8.5956780701934757E-2</v>
      </c>
      <c r="L50">
        <f t="shared" si="8"/>
        <v>1.6279054112081401</v>
      </c>
      <c r="M50">
        <f t="shared" si="8"/>
        <v>0.73098782927526063</v>
      </c>
    </row>
    <row r="51" spans="1:13" x14ac:dyDescent="0.45">
      <c r="A51">
        <v>8</v>
      </c>
      <c r="B51">
        <f t="shared" si="9"/>
        <v>3.6168123632291064E-19</v>
      </c>
      <c r="C51" s="1">
        <f t="shared" si="10"/>
        <v>1.9263229684542631E-18</v>
      </c>
      <c r="D51">
        <f t="shared" si="8"/>
        <v>1.2306337284386903</v>
      </c>
      <c r="E51">
        <f t="shared" si="8"/>
        <v>0.51249504643872057</v>
      </c>
      <c r="F51">
        <f t="shared" si="8"/>
        <v>1.2634629253301239</v>
      </c>
      <c r="G51">
        <f t="shared" si="8"/>
        <v>1.295589893411033</v>
      </c>
      <c r="H51">
        <f t="shared" si="8"/>
        <v>1.4175076184360558</v>
      </c>
      <c r="I51">
        <f t="shared" si="8"/>
        <v>1.0073060238509688</v>
      </c>
      <c r="J51">
        <f t="shared" si="8"/>
        <v>8.5956780701934757E-2</v>
      </c>
      <c r="K51">
        <f t="shared" si="8"/>
        <v>0</v>
      </c>
      <c r="L51">
        <f t="shared" si="8"/>
        <v>1.7138621919100749</v>
      </c>
      <c r="M51">
        <f t="shared" si="8"/>
        <v>0.81694460997719531</v>
      </c>
    </row>
    <row r="52" spans="1:13" x14ac:dyDescent="0.45">
      <c r="A52">
        <v>9</v>
      </c>
      <c r="B52">
        <f t="shared" si="9"/>
        <v>3.6168123632291064E-19</v>
      </c>
      <c r="C52" s="1">
        <f t="shared" si="10"/>
        <v>1.049691866972016E-18</v>
      </c>
      <c r="D52">
        <f t="shared" si="8"/>
        <v>-1.0306380240764323</v>
      </c>
      <c r="E52">
        <f t="shared" si="8"/>
        <v>-1.7487767060764021</v>
      </c>
      <c r="F52">
        <f t="shared" si="8"/>
        <v>-0.99780882718499875</v>
      </c>
      <c r="G52">
        <f t="shared" si="8"/>
        <v>-0.96568185910408977</v>
      </c>
      <c r="H52">
        <f t="shared" si="8"/>
        <v>-0.84376413407906692</v>
      </c>
      <c r="I52">
        <f t="shared" si="8"/>
        <v>-0.70655616805910604</v>
      </c>
      <c r="J52">
        <f t="shared" si="8"/>
        <v>-1.6279054112081401</v>
      </c>
      <c r="K52">
        <f t="shared" si="8"/>
        <v>-1.7138621919100749</v>
      </c>
      <c r="L52">
        <f t="shared" si="8"/>
        <v>0</v>
      </c>
      <c r="M52">
        <f t="shared" si="8"/>
        <v>-0.89691758193287952</v>
      </c>
    </row>
    <row r="53" spans="1:13" x14ac:dyDescent="0.45">
      <c r="A53">
        <v>10</v>
      </c>
      <c r="B53">
        <f t="shared" si="9"/>
        <v>3.6168123632291064E-19</v>
      </c>
      <c r="C53" s="1">
        <f t="shared" si="10"/>
        <v>1.5084602857515515E-18</v>
      </c>
      <c r="D53">
        <f t="shared" si="8"/>
        <v>0.15275606789464799</v>
      </c>
      <c r="E53">
        <f t="shared" si="8"/>
        <v>-0.56538261410532176</v>
      </c>
      <c r="F53">
        <f t="shared" si="8"/>
        <v>0.18558526478608164</v>
      </c>
      <c r="G53">
        <f t="shared" si="8"/>
        <v>0.21771223286699068</v>
      </c>
      <c r="H53">
        <f t="shared" si="8"/>
        <v>0.33962995789201356</v>
      </c>
      <c r="I53">
        <f t="shared" si="8"/>
        <v>0.19036141387377348</v>
      </c>
      <c r="J53">
        <f t="shared" si="8"/>
        <v>-0.73098782927526063</v>
      </c>
      <c r="K53">
        <f t="shared" si="8"/>
        <v>-0.81694460997719531</v>
      </c>
      <c r="L53">
        <f t="shared" si="8"/>
        <v>0.89691758193287952</v>
      </c>
      <c r="M53">
        <f t="shared" si="8"/>
        <v>0</v>
      </c>
    </row>
  </sheetData>
  <mergeCells count="2">
    <mergeCell ref="A1:C2"/>
    <mergeCell ref="A14:C15"/>
  </mergeCells>
  <conditionalFormatting sqref="D44:M53">
    <cfRule type="cellIs" dxfId="11" priority="1" operator="greaterThan">
      <formula>1.96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topLeftCell="A3" zoomScaleNormal="100" workbookViewId="0">
      <selection activeCell="D25" sqref="D25"/>
    </sheetView>
  </sheetViews>
  <sheetFormatPr defaultRowHeight="14.25" x14ac:dyDescent="0.45"/>
  <cols>
    <col min="1" max="1" width="11.3984375" customWidth="1"/>
    <col min="2" max="2" width="10.1328125" customWidth="1"/>
    <col min="3" max="4" width="13.265625" customWidth="1"/>
    <col min="5" max="7" width="13.1328125" customWidth="1"/>
    <col min="8" max="8" width="11.59765625" customWidth="1"/>
    <col min="9" max="9" width="9.33203125" customWidth="1"/>
  </cols>
  <sheetData>
    <row r="1" spans="1:5" x14ac:dyDescent="0.45">
      <c r="A1" s="7" t="str">
        <f>Dati!A1</f>
        <v>Costanti varie</v>
      </c>
      <c r="B1" s="7"/>
      <c r="C1" s="7"/>
    </row>
    <row r="2" spans="1:5" x14ac:dyDescent="0.45">
      <c r="A2" s="7"/>
      <c r="B2" s="7"/>
      <c r="C2" s="7"/>
    </row>
    <row r="4" spans="1:5" x14ac:dyDescent="0.45">
      <c r="B4" t="s">
        <v>12</v>
      </c>
      <c r="C4" t="s">
        <v>9</v>
      </c>
    </row>
    <row r="5" spans="1:5" x14ac:dyDescent="0.45">
      <c r="A5" t="str">
        <f>Dati!A5</f>
        <v>d</v>
      </c>
      <c r="B5" s="1">
        <f>Dati!B5</f>
        <v>7.4300000000000008E-3</v>
      </c>
      <c r="C5">
        <f>Dati!C5</f>
        <v>1.0000000000000001E-5</v>
      </c>
    </row>
    <row r="6" spans="1:5" x14ac:dyDescent="0.45">
      <c r="A6" t="str">
        <f>Dati!A6</f>
        <v>g</v>
      </c>
      <c r="B6">
        <f>Dati!B6</f>
        <v>9.8059999999999992</v>
      </c>
      <c r="C6">
        <f>Dati!C6</f>
        <v>0</v>
      </c>
    </row>
    <row r="7" spans="1:5" x14ac:dyDescent="0.45">
      <c r="A7" t="str">
        <f>Dati!A7</f>
        <v>pressione</v>
      </c>
      <c r="B7">
        <f>Dati!B7</f>
        <v>101325</v>
      </c>
      <c r="C7">
        <f>Dati!C7</f>
        <v>0</v>
      </c>
    </row>
    <row r="8" spans="1:5" x14ac:dyDescent="0.45">
      <c r="A8" t="str">
        <f>Dati!A8</f>
        <v>densità aria</v>
      </c>
      <c r="B8">
        <v>0</v>
      </c>
      <c r="C8">
        <f>Dati!C8</f>
        <v>0</v>
      </c>
    </row>
    <row r="9" spans="1:5" x14ac:dyDescent="0.45">
      <c r="A9" t="str">
        <f>Dati!A9</f>
        <v>densità olio</v>
      </c>
      <c r="B9">
        <v>858.7</v>
      </c>
      <c r="C9">
        <f>Dati!C9</f>
        <v>0</v>
      </c>
    </row>
    <row r="10" spans="1:5" x14ac:dyDescent="0.45">
      <c r="A10" t="str">
        <f>Dati!A10</f>
        <v>cst corr vis</v>
      </c>
      <c r="B10">
        <f>Dati!B10</f>
        <v>8.2000000000000007E-3</v>
      </c>
      <c r="C10">
        <f>Dati!C10</f>
        <v>0</v>
      </c>
    </row>
    <row r="11" spans="1:5" x14ac:dyDescent="0.45">
      <c r="A11" t="str">
        <f>Dati!A11</f>
        <v>e</v>
      </c>
      <c r="B11">
        <f>Dati!B11</f>
        <v>1.6021766200000001E-19</v>
      </c>
      <c r="C11">
        <f>Dati!C11</f>
        <v>0</v>
      </c>
    </row>
    <row r="12" spans="1:5" x14ac:dyDescent="0.45">
      <c r="A12" t="str">
        <f>Dati!A12</f>
        <v>deltax</v>
      </c>
      <c r="B12">
        <f>Dati!B12</f>
        <v>5.0000000000000001E-4</v>
      </c>
      <c r="C12">
        <f>Dati!C12</f>
        <v>0</v>
      </c>
    </row>
    <row r="13" spans="1:5" x14ac:dyDescent="0.45">
      <c r="A13" t="s">
        <v>7</v>
      </c>
      <c r="B13">
        <f>((G29+K29)/2)/B11</f>
        <v>3.5578982809246353</v>
      </c>
    </row>
    <row r="14" spans="1:5" x14ac:dyDescent="0.45">
      <c r="A14" s="7" t="s">
        <v>16</v>
      </c>
      <c r="B14" s="7"/>
      <c r="C14" s="7"/>
      <c r="D14" s="5"/>
    </row>
    <row r="15" spans="1:5" x14ac:dyDescent="0.45">
      <c r="A15" s="7"/>
      <c r="B15" s="7"/>
      <c r="C15" s="7"/>
      <c r="D15" s="5"/>
    </row>
    <row r="16" spans="1:5" x14ac:dyDescent="0.45">
      <c r="A16" t="s">
        <v>19</v>
      </c>
      <c r="B16">
        <v>399</v>
      </c>
      <c r="C16">
        <f>B16/100</f>
        <v>3.99</v>
      </c>
      <c r="D16" t="s">
        <v>0</v>
      </c>
      <c r="E16">
        <f>(1.8+(B18-15)*0.004765)*0.00001</f>
        <v>1.8262075000000001E-5</v>
      </c>
    </row>
    <row r="17" spans="1:13" x14ac:dyDescent="0.45">
      <c r="A17" t="s">
        <v>23</v>
      </c>
      <c r="B17">
        <v>2.23</v>
      </c>
      <c r="D17" t="s">
        <v>1</v>
      </c>
      <c r="E17" s="2">
        <f>E16/(1+$B$10/($B$7*B29))</f>
        <v>1.6279966291499393E-5</v>
      </c>
    </row>
    <row r="18" spans="1:13" x14ac:dyDescent="0.45">
      <c r="A18" t="s">
        <v>24</v>
      </c>
      <c r="B18">
        <v>20.5</v>
      </c>
      <c r="D18" t="s">
        <v>32</v>
      </c>
      <c r="E18" s="1">
        <f>B16/B5</f>
        <v>53701.211305518162</v>
      </c>
    </row>
    <row r="20" spans="1:13" x14ac:dyDescent="0.45">
      <c r="A20" t="s">
        <v>7</v>
      </c>
      <c r="B20">
        <v>1</v>
      </c>
    </row>
    <row r="21" spans="1:13" x14ac:dyDescent="0.45">
      <c r="B21" t="s">
        <v>17</v>
      </c>
      <c r="C21" t="s">
        <v>20</v>
      </c>
      <c r="D21" t="s">
        <v>21</v>
      </c>
      <c r="E21" t="s">
        <v>9</v>
      </c>
      <c r="G21" t="s">
        <v>18</v>
      </c>
      <c r="H21" t="s">
        <v>20</v>
      </c>
      <c r="I21" t="s">
        <v>22</v>
      </c>
      <c r="K21" t="s">
        <v>38</v>
      </c>
      <c r="L21" t="s">
        <v>20</v>
      </c>
      <c r="M21" t="s">
        <v>22</v>
      </c>
    </row>
    <row r="22" spans="1:13" x14ac:dyDescent="0.45">
      <c r="A22">
        <v>1</v>
      </c>
      <c r="B22">
        <v>10.039999999999999</v>
      </c>
      <c r="C22" s="1">
        <f>B12/B22</f>
        <v>4.9800796812749013E-5</v>
      </c>
      <c r="D22">
        <f>(($B$10/(2*$B$7))^2+9*E16*C22/(2*$B$6*($B$9-$B$8)))^(1/2)-$B$10/(2*$B$7)</f>
        <v>6.5786996305403242E-7</v>
      </c>
      <c r="E22" s="1">
        <f>(D22+$B$10/(2*$B$7))^(-1)*9*E16/(2*$B$6*($B$9-$B$8))*1/2*C28</f>
        <v>5.1341612865464334E-9</v>
      </c>
      <c r="F22" s="1"/>
      <c r="G22">
        <v>55.33</v>
      </c>
      <c r="H22" s="1">
        <f>$B$12/(G22-B26)</f>
        <v>8.2372322899505762E-5</v>
      </c>
      <c r="I22" s="1">
        <f>(4*PI()/3)*B29^3*($B$9-$B$8)*($B$6/E18)*(1+ABS(H22)/B28)</f>
        <v>5.057024053681205E-19</v>
      </c>
      <c r="K22">
        <v>83.58</v>
      </c>
      <c r="L22" s="1">
        <f>B12/(K22-G26)</f>
        <v>1.9920318725099562E-4</v>
      </c>
      <c r="M22" s="1">
        <f>-(4*PI()/3)*B29^3*($B$9-$B$8)*($B$6/$E$18)*(1-ABS(L22)/B28)</f>
        <v>5.6359565503777345E-19</v>
      </c>
    </row>
    <row r="23" spans="1:13" x14ac:dyDescent="0.45">
      <c r="A23">
        <v>2</v>
      </c>
      <c r="B23">
        <v>19.440000000000001</v>
      </c>
      <c r="C23" s="1">
        <f>$B$12/(B23-B22)</f>
        <v>5.3191489361702114E-5</v>
      </c>
      <c r="D23">
        <f>(($B$10/(2*$B$7))^2+9*E16*C23/(2*$B$6*($B$9-$B$8)))^(1/2)-$B$10/(2*$B$7)</f>
        <v>6.8117436193505565E-7</v>
      </c>
      <c r="E23" s="1">
        <f>(D23+$B$10/(2*$B$7))^(-1)*9*E16/(2*$B$6*($B$9-$B$8))*1/2*C28</f>
        <v>4.9683600028701389E-9</v>
      </c>
      <c r="F23" s="1"/>
      <c r="G23">
        <v>61.29</v>
      </c>
      <c r="H23" s="1">
        <f>$B$12/(G23-G22)</f>
        <v>8.3892617449664425E-5</v>
      </c>
      <c r="I23" s="1">
        <f>(4*PI()/3)*B29^3*($B$9-$B$8)*($B$6/E18)*(1+ABS(H23)/B28)</f>
        <v>5.1147580523823501E-19</v>
      </c>
      <c r="K23">
        <v>85.92</v>
      </c>
      <c r="L23" s="1">
        <f>$B$12/(K23-K22)</f>
        <v>2.1367521367521338E-4</v>
      </c>
      <c r="M23" s="1">
        <f>-(4*PI()/3)*B29^3*($B$9-$B$8)*($B$6/$E$18)*(1-ABS(L23)/B28)</f>
        <v>6.1855394944799259E-19</v>
      </c>
    </row>
    <row r="24" spans="1:13" x14ac:dyDescent="0.45">
      <c r="A24">
        <v>3</v>
      </c>
      <c r="B24">
        <v>29.41</v>
      </c>
      <c r="C24" s="1">
        <f t="shared" ref="C24:C26" si="0">$B$12/(B24-B23)</f>
        <v>5.0150451354062191E-5</v>
      </c>
      <c r="D24">
        <f>(($B$10/(2*$B$7))^2+9*E16*C24/(2*$B$6*($B$9-$B$8)))^(1/2)-$B$10/(2*$B$7)</f>
        <v>6.6030899580072425E-7</v>
      </c>
      <c r="E24" s="1">
        <f>(D24+$B$10/(2*$B$7))^(-1)*9*E16/(2*$B$6*($B$9-$B$8))*1/2*C28</f>
        <v>5.1162918906224897E-9</v>
      </c>
      <c r="F24" s="1"/>
      <c r="G24">
        <v>68.239999999999995</v>
      </c>
      <c r="H24" s="1">
        <f>$B$12/(G24-G23)</f>
        <v>7.1942446043165507E-5</v>
      </c>
      <c r="I24" s="1">
        <f>(4*PI()/3)*B29^3*($B$9-$B$8)*($B$6/E18)*(1+ABS(H24)/B28)</f>
        <v>4.6609439014408377E-19</v>
      </c>
      <c r="K24">
        <v>87.91</v>
      </c>
      <c r="L24" s="1">
        <f>$B$12/(K24-K23)</f>
        <v>2.5125628140703585E-4</v>
      </c>
      <c r="M24" s="1">
        <f>-(4*PI()/3)*B29^3*($B$9-$B$8)*($B$6/E18)*(1-ABS(L24)/B28)</f>
        <v>7.6127006425549605E-19</v>
      </c>
    </row>
    <row r="25" spans="1:13" x14ac:dyDescent="0.45">
      <c r="A25">
        <v>4</v>
      </c>
      <c r="B25">
        <v>39.590000000000003</v>
      </c>
      <c r="C25" s="1">
        <f t="shared" si="0"/>
        <v>4.9115913555992126E-5</v>
      </c>
      <c r="D25">
        <f>(($B$10/(2*$B$7))^2+9*E16*C25/(2*$B$6*($B$9-$B$8)))^(1/2)-$B$10/(2*$B$7)</f>
        <v>6.5306767051193769E-7</v>
      </c>
      <c r="E25" s="1">
        <f>(D25+$B$10/(2*$B$7))^(-1)*9*E16/(2*$B$6*($B$9-$B$8))*1/2*C28</f>
        <v>5.1697122940885093E-9</v>
      </c>
      <c r="F25" s="1"/>
      <c r="G25">
        <v>74.540000000000006</v>
      </c>
      <c r="H25" s="1">
        <f>$B$12/(G25-G24)</f>
        <v>7.9365079365079229E-5</v>
      </c>
      <c r="I25" s="1">
        <f>(4*PI()/3)*B29^3*($B$9-$B$8)*($B$6/E18)*(1+ABS(H25)/B28)</f>
        <v>4.9428223719791393E-19</v>
      </c>
      <c r="K25">
        <v>90.23</v>
      </c>
      <c r="L25" s="1">
        <f t="shared" ref="L25:L26" si="1">$B$12/(K25-K24)</f>
        <v>2.1551724137930966E-4</v>
      </c>
      <c r="M25" s="1">
        <f>-(4*PI()/3)*B29^3*($B$9-$B$8)*($B$6/E18)*(1-ABS(L25)/B28)</f>
        <v>6.2554914817870358E-19</v>
      </c>
    </row>
    <row r="26" spans="1:13" x14ac:dyDescent="0.45">
      <c r="A26">
        <v>5</v>
      </c>
      <c r="B26">
        <v>49.26</v>
      </c>
      <c r="C26" s="1">
        <f t="shared" si="0"/>
        <v>5.1706308169596723E-5</v>
      </c>
      <c r="D26">
        <f>(($B$10/(2*$B$7))^2+9*E16*C26/(2*$B$6*($B$9-$B$8)))^(1/2)-$B$10/(2*$B$7)</f>
        <v>6.7106058802130933E-7</v>
      </c>
      <c r="E26" s="1">
        <f>(D26+$B$10/(2*$B$7))^(-1)*9*E16/(2*$B$6*($B$9-$B$8))*1/2*C28</f>
        <v>5.038981427557879E-9</v>
      </c>
      <c r="F26" s="1"/>
      <c r="G26">
        <v>81.069999999999993</v>
      </c>
      <c r="H26" s="1">
        <f>$B$12/(G26-G25)</f>
        <v>7.6569678407350849E-5</v>
      </c>
      <c r="I26" s="1">
        <f>(4*PI()/3)*B29^3*($B$9-$B$8)*($B$6/E18)*(1+ABS(H26)/B28)</f>
        <v>4.8366655254352741E-19</v>
      </c>
      <c r="K26">
        <v>92.43</v>
      </c>
      <c r="L26" s="1">
        <f t="shared" si="1"/>
        <v>2.2727272727272697E-4</v>
      </c>
      <c r="M26" s="1">
        <f>-(4*PI()/3)*B29^3*($B$9-$B$8)*($B$6/E18)*(1-ABS(L26)/B28)</f>
        <v>6.7019123462379705E-19</v>
      </c>
    </row>
    <row r="27" spans="1:13" x14ac:dyDescent="0.45">
      <c r="B27" s="1" t="s">
        <v>28</v>
      </c>
      <c r="C27" s="1" t="s">
        <v>34</v>
      </c>
      <c r="D27" t="s">
        <v>30</v>
      </c>
      <c r="G27" s="1" t="s">
        <v>28</v>
      </c>
      <c r="H27" s="1" t="s">
        <v>29</v>
      </c>
      <c r="I27" t="s">
        <v>34</v>
      </c>
      <c r="K27" s="1" t="s">
        <v>28</v>
      </c>
      <c r="L27" s="1" t="s">
        <v>29</v>
      </c>
      <c r="M27" t="s">
        <v>34</v>
      </c>
    </row>
    <row r="28" spans="1:13" x14ac:dyDescent="0.45">
      <c r="A28" t="s">
        <v>27</v>
      </c>
      <c r="B28" s="1">
        <f>AVERAGE(C22:C26)</f>
        <v>5.0792991850820433E-5</v>
      </c>
      <c r="C28" s="1">
        <f>_xlfn.STDEV.S(C22:C26)/SQRT(COUNT(C22:C26))</f>
        <v>7.3473933807782434E-7</v>
      </c>
      <c r="F28" t="str">
        <f>J28</f>
        <v>Velocità</v>
      </c>
      <c r="G28" s="1">
        <f>AVERAGE(H22:H26)</f>
        <v>7.8828428832953141E-5</v>
      </c>
      <c r="H28" s="1">
        <f>_xlfn.STDEV.S(H22:H26)</f>
        <v>4.7700078029447774E-6</v>
      </c>
      <c r="I28" s="2">
        <f>H28/SQRT(5)</f>
        <v>2.1332123401177884E-6</v>
      </c>
      <c r="J28" t="s">
        <v>27</v>
      </c>
      <c r="K28" s="1">
        <f>AVERAGE(L22:L26)</f>
        <v>2.213849301970563E-4</v>
      </c>
      <c r="L28" s="1">
        <f>_xlfn.STDEV.S(L22:L26)</f>
        <v>1.9447769785687652E-5</v>
      </c>
      <c r="M28" s="2">
        <f>L28/SQRT(5)</f>
        <v>8.6973070503128216E-6</v>
      </c>
    </row>
    <row r="29" spans="1:13" x14ac:dyDescent="0.45">
      <c r="A29" t="s">
        <v>5</v>
      </c>
      <c r="B29">
        <f>AVERAGE(D22:D26)</f>
        <v>6.6469631586461189E-7</v>
      </c>
      <c r="C29">
        <f>_xlfn.STDEV.S(D22:D26)/SQRT(COUNT(D22:D26))</f>
        <v>5.0650914362918955E-9</v>
      </c>
      <c r="D29" s="1">
        <f>(B29+$B$10/(2*$B$7))^(-1)*9*E16/(2*$B$6*($B$9-$B$8))*1/2*C28</f>
        <v>5.0844596757218639E-9</v>
      </c>
      <c r="F29" t="str">
        <f>J29</f>
        <v>Carica</v>
      </c>
      <c r="G29">
        <f>AVERAGE(I22:I26)</f>
        <v>4.9224427809837614E-19</v>
      </c>
      <c r="H29">
        <f>_xlfn.STDEV.S(I22:I26)</f>
        <v>1.8114359764752273E-20</v>
      </c>
      <c r="I29" s="2">
        <f>H29/SQRT(5)</f>
        <v>8.1009879605746356E-21</v>
      </c>
      <c r="J29" t="s">
        <v>33</v>
      </c>
      <c r="K29">
        <f>AVERAGE(M22:M26)</f>
        <v>6.4783201030875247E-19</v>
      </c>
      <c r="L29">
        <f>_xlfn.STDEV.S(M22:M26)</f>
        <v>7.385394596263376E-20</v>
      </c>
      <c r="M29" s="2">
        <f>L29/SQRT(5)</f>
        <v>3.3028488715809046E-20</v>
      </c>
    </row>
    <row r="32" spans="1:13" x14ac:dyDescent="0.45">
      <c r="A32" t="s">
        <v>7</v>
      </c>
      <c r="D32">
        <f t="array" ref="D32:H32">TRANSPOSE(A35:A39)</f>
        <v>1</v>
      </c>
      <c r="E32">
        <v>2</v>
      </c>
      <c r="F32">
        <v>3</v>
      </c>
      <c r="G32">
        <v>4</v>
      </c>
      <c r="H32">
        <v>5</v>
      </c>
    </row>
    <row r="33" spans="1:13" x14ac:dyDescent="0.45">
      <c r="B33" t="s">
        <v>26</v>
      </c>
      <c r="D33">
        <f t="array" ref="D33:H34">TRANSPOSE(B35:C39)</f>
        <v>5.1341612865464334E-9</v>
      </c>
      <c r="E33">
        <v>4.9683600028701389E-9</v>
      </c>
      <c r="F33">
        <v>5.1162918906224897E-9</v>
      </c>
      <c r="G33">
        <v>5.1697122940885093E-9</v>
      </c>
      <c r="H33">
        <v>5.038981427557879E-9</v>
      </c>
    </row>
    <row r="34" spans="1:13" x14ac:dyDescent="0.45">
      <c r="C34" t="s">
        <v>21</v>
      </c>
      <c r="D34">
        <v>6.5786996305403242E-7</v>
      </c>
      <c r="E34">
        <v>6.8117436193505565E-7</v>
      </c>
      <c r="F34">
        <v>6.6030899580072425E-7</v>
      </c>
      <c r="G34">
        <v>6.5306767051193769E-7</v>
      </c>
      <c r="H34">
        <v>6.7106058802130933E-7</v>
      </c>
    </row>
    <row r="35" spans="1:13" x14ac:dyDescent="0.45">
      <c r="A35">
        <v>1</v>
      </c>
      <c r="B35" s="1">
        <f>E22</f>
        <v>5.1341612865464334E-9</v>
      </c>
      <c r="C35">
        <f>D22</f>
        <v>6.5786996305403242E-7</v>
      </c>
      <c r="D35">
        <f t="shared" ref="D35:H39" si="2">($C35-D$34)/SQRT($B35^2+D$33^2)</f>
        <v>0</v>
      </c>
      <c r="E35">
        <f t="shared" si="2"/>
        <v>-3.2618549749253942</v>
      </c>
      <c r="F35">
        <f t="shared" si="2"/>
        <v>-0.33650297099759918</v>
      </c>
      <c r="G35">
        <f t="shared" si="2"/>
        <v>0.65911395039889908</v>
      </c>
      <c r="H35">
        <f t="shared" si="2"/>
        <v>-1.8336068657983959</v>
      </c>
    </row>
    <row r="36" spans="1:13" x14ac:dyDescent="0.45">
      <c r="A36">
        <v>2</v>
      </c>
      <c r="B36">
        <f>E23</f>
        <v>4.9683600028701389E-9</v>
      </c>
      <c r="C36">
        <f>D23</f>
        <v>6.8117436193505565E-7</v>
      </c>
      <c r="D36">
        <f t="shared" si="2"/>
        <v>3.2618549749253942</v>
      </c>
      <c r="E36">
        <f t="shared" si="2"/>
        <v>0</v>
      </c>
      <c r="F36">
        <f t="shared" si="2"/>
        <v>2.9257241421055986</v>
      </c>
      <c r="G36">
        <f t="shared" si="2"/>
        <v>3.9199786409681003</v>
      </c>
      <c r="H36">
        <f t="shared" si="2"/>
        <v>1.4292187588149323</v>
      </c>
    </row>
    <row r="37" spans="1:13" x14ac:dyDescent="0.45">
      <c r="A37">
        <v>3</v>
      </c>
      <c r="B37">
        <f>E24</f>
        <v>5.1162918906224897E-9</v>
      </c>
      <c r="C37">
        <f>D24</f>
        <v>6.6030899580072425E-7</v>
      </c>
      <c r="D37">
        <f t="shared" si="2"/>
        <v>0.33650297099759918</v>
      </c>
      <c r="E37">
        <f t="shared" si="2"/>
        <v>-2.9257241421055986</v>
      </c>
      <c r="F37">
        <f t="shared" si="2"/>
        <v>0</v>
      </c>
      <c r="G37">
        <f t="shared" si="2"/>
        <v>0.99558994359856245</v>
      </c>
      <c r="H37">
        <f t="shared" si="2"/>
        <v>-1.4972129721689862</v>
      </c>
    </row>
    <row r="38" spans="1:13" x14ac:dyDescent="0.45">
      <c r="A38">
        <v>4</v>
      </c>
      <c r="B38">
        <f>E25</f>
        <v>5.1697122940885093E-9</v>
      </c>
      <c r="C38">
        <f>D25</f>
        <v>6.5306767051193769E-7</v>
      </c>
      <c r="D38">
        <f t="shared" si="2"/>
        <v>-0.65911395039889908</v>
      </c>
      <c r="E38">
        <f t="shared" si="2"/>
        <v>-3.9199786409681003</v>
      </c>
      <c r="F38">
        <f t="shared" si="2"/>
        <v>-0.99558994359856245</v>
      </c>
      <c r="G38">
        <f t="shared" si="2"/>
        <v>0</v>
      </c>
      <c r="H38">
        <f t="shared" si="2"/>
        <v>-2.4923601877947972</v>
      </c>
    </row>
    <row r="39" spans="1:13" x14ac:dyDescent="0.45">
      <c r="A39">
        <v>5</v>
      </c>
      <c r="B39">
        <f>E26</f>
        <v>5.038981427557879E-9</v>
      </c>
      <c r="C39">
        <f>D26</f>
        <v>6.7106058802130933E-7</v>
      </c>
      <c r="D39">
        <f t="shared" si="2"/>
        <v>1.8336068657983959</v>
      </c>
      <c r="E39">
        <f t="shared" si="2"/>
        <v>-1.4292187588149323</v>
      </c>
      <c r="F39">
        <f t="shared" si="2"/>
        <v>1.4972129721689862</v>
      </c>
      <c r="G39">
        <f t="shared" si="2"/>
        <v>2.4923601877947972</v>
      </c>
      <c r="H39">
        <f t="shared" si="2"/>
        <v>0</v>
      </c>
    </row>
    <row r="41" spans="1:13" x14ac:dyDescent="0.45">
      <c r="A41" t="s">
        <v>7</v>
      </c>
      <c r="D41">
        <f t="array" ref="D41:M43">TRANSPOSE(A44:C53)</f>
        <v>1</v>
      </c>
      <c r="E41">
        <v>2</v>
      </c>
      <c r="F41">
        <v>3</v>
      </c>
      <c r="G41">
        <v>4</v>
      </c>
      <c r="H41">
        <v>5</v>
      </c>
      <c r="I41">
        <v>6</v>
      </c>
      <c r="J41">
        <v>7</v>
      </c>
      <c r="K41">
        <v>8</v>
      </c>
      <c r="L41">
        <v>9</v>
      </c>
      <c r="M41">
        <v>10</v>
      </c>
    </row>
    <row r="42" spans="1:13" x14ac:dyDescent="0.45">
      <c r="B42" t="s">
        <v>26</v>
      </c>
      <c r="D42">
        <v>1.8114359764752273E-20</v>
      </c>
      <c r="E42">
        <v>1.8114359764752273E-20</v>
      </c>
      <c r="F42">
        <v>1.8114359764752273E-20</v>
      </c>
      <c r="G42">
        <v>1.8114359764752273E-20</v>
      </c>
      <c r="H42">
        <v>1.8114359764752273E-20</v>
      </c>
      <c r="I42">
        <v>7.385394596263376E-20</v>
      </c>
      <c r="J42">
        <v>7.385394596263376E-20</v>
      </c>
      <c r="K42">
        <v>7.385394596263376E-20</v>
      </c>
      <c r="L42">
        <v>7.385394596263376E-20</v>
      </c>
      <c r="M42">
        <v>7.385394596263376E-20</v>
      </c>
    </row>
    <row r="43" spans="1:13" x14ac:dyDescent="0.45">
      <c r="C43" t="s">
        <v>35</v>
      </c>
      <c r="D43">
        <v>5.057024053681205E-19</v>
      </c>
      <c r="E43">
        <v>5.1147580523823501E-19</v>
      </c>
      <c r="F43">
        <v>4.6609439014408377E-19</v>
      </c>
      <c r="G43">
        <v>4.9428223719791393E-19</v>
      </c>
      <c r="H43">
        <v>4.8366655254352741E-19</v>
      </c>
      <c r="I43">
        <v>5.6359565503777345E-19</v>
      </c>
      <c r="J43">
        <v>6.1855394944799259E-19</v>
      </c>
      <c r="K43">
        <v>7.6127006425549605E-19</v>
      </c>
      <c r="L43">
        <v>6.2554914817870358E-19</v>
      </c>
      <c r="M43">
        <v>6.7019123462379705E-19</v>
      </c>
    </row>
    <row r="44" spans="1:13" x14ac:dyDescent="0.45">
      <c r="A44">
        <v>1</v>
      </c>
      <c r="B44">
        <f>$H$29</f>
        <v>1.8114359764752273E-20</v>
      </c>
      <c r="C44" s="1">
        <f>I22</f>
        <v>5.057024053681205E-19</v>
      </c>
      <c r="D44">
        <f>($C44-D$43)/SQRT($B44^2+D$42^2)</f>
        <v>0</v>
      </c>
      <c r="E44">
        <f t="shared" ref="E44:M44" si="3">($C44-E$43)/SQRT($B44^2+E$42^2)</f>
        <v>-0.22536872689275195</v>
      </c>
      <c r="F44">
        <f t="shared" si="3"/>
        <v>1.5461267479490957</v>
      </c>
      <c r="G44">
        <f t="shared" si="3"/>
        <v>0.44579430133418613</v>
      </c>
      <c r="H44">
        <f t="shared" si="3"/>
        <v>0.86018502248244388</v>
      </c>
      <c r="I44">
        <f t="shared" si="3"/>
        <v>-0.76132270043986117</v>
      </c>
      <c r="J44">
        <f t="shared" si="3"/>
        <v>-1.484049397433165</v>
      </c>
      <c r="K44">
        <f t="shared" si="3"/>
        <v>-3.3608315532375674</v>
      </c>
      <c r="L44">
        <f t="shared" si="3"/>
        <v>-1.5760394587644433</v>
      </c>
      <c r="M44">
        <f t="shared" si="3"/>
        <v>-2.1631033047151038</v>
      </c>
    </row>
    <row r="45" spans="1:13" x14ac:dyDescent="0.45">
      <c r="A45">
        <v>2</v>
      </c>
      <c r="B45">
        <f t="shared" ref="B45:B48" si="4">$H$29</f>
        <v>1.8114359764752273E-20</v>
      </c>
      <c r="C45" s="1">
        <f t="shared" ref="C45:C48" si="5">I23</f>
        <v>5.1147580523823501E-19</v>
      </c>
      <c r="D45">
        <f t="shared" ref="D45:M53" si="6">($C45-D$43)/SQRT($B45^2+D$42^2)</f>
        <v>0.22536872689275195</v>
      </c>
      <c r="E45">
        <f t="shared" si="6"/>
        <v>0</v>
      </c>
      <c r="F45">
        <f t="shared" si="6"/>
        <v>1.7714954748418477</v>
      </c>
      <c r="G45">
        <f t="shared" si="6"/>
        <v>0.67116302822693807</v>
      </c>
      <c r="H45">
        <f t="shared" si="6"/>
        <v>1.0855537493751959</v>
      </c>
      <c r="I45">
        <f t="shared" si="6"/>
        <v>-0.6853998527000017</v>
      </c>
      <c r="J45">
        <f t="shared" si="6"/>
        <v>-1.4081265496933055</v>
      </c>
      <c r="K45">
        <f t="shared" si="6"/>
        <v>-3.284908705497708</v>
      </c>
      <c r="L45">
        <f t="shared" si="6"/>
        <v>-1.5001166110245838</v>
      </c>
      <c r="M45">
        <f t="shared" si="6"/>
        <v>-2.0871804569752443</v>
      </c>
    </row>
    <row r="46" spans="1:13" x14ac:dyDescent="0.45">
      <c r="A46">
        <v>3</v>
      </c>
      <c r="B46">
        <f t="shared" si="4"/>
        <v>1.8114359764752273E-20</v>
      </c>
      <c r="C46" s="1">
        <f t="shared" si="5"/>
        <v>4.6609439014408377E-19</v>
      </c>
      <c r="D46">
        <f t="shared" si="6"/>
        <v>-1.5461267479490957</v>
      </c>
      <c r="E46">
        <f t="shared" si="6"/>
        <v>-1.7714954748418477</v>
      </c>
      <c r="F46">
        <f t="shared" si="6"/>
        <v>0</v>
      </c>
      <c r="G46">
        <f t="shared" si="6"/>
        <v>-1.1003324466149096</v>
      </c>
      <c r="H46">
        <f t="shared" si="6"/>
        <v>-0.68594172546665189</v>
      </c>
      <c r="I46">
        <f t="shared" si="6"/>
        <v>-1.282186208387549</v>
      </c>
      <c r="J46">
        <f t="shared" si="6"/>
        <v>-2.004912905380853</v>
      </c>
      <c r="K46">
        <f t="shared" si="6"/>
        <v>-3.8816950611852552</v>
      </c>
      <c r="L46">
        <f t="shared" si="6"/>
        <v>-2.0969029667121313</v>
      </c>
      <c r="M46">
        <f t="shared" si="6"/>
        <v>-2.6839668126627916</v>
      </c>
    </row>
    <row r="47" spans="1:13" x14ac:dyDescent="0.45">
      <c r="A47">
        <v>4</v>
      </c>
      <c r="B47">
        <f t="shared" si="4"/>
        <v>1.8114359764752273E-20</v>
      </c>
      <c r="C47" s="1">
        <f t="shared" si="5"/>
        <v>4.9428223719791393E-19</v>
      </c>
      <c r="D47">
        <f t="shared" si="6"/>
        <v>-0.44579430133418613</v>
      </c>
      <c r="E47">
        <f t="shared" si="6"/>
        <v>-0.67116302822693807</v>
      </c>
      <c r="F47">
        <f t="shared" si="6"/>
        <v>1.1003324466149096</v>
      </c>
      <c r="G47">
        <f t="shared" si="6"/>
        <v>0</v>
      </c>
      <c r="H47">
        <f t="shared" si="6"/>
        <v>0.41439072114825776</v>
      </c>
      <c r="I47">
        <f t="shared" si="6"/>
        <v>-0.91150313288113316</v>
      </c>
      <c r="J47">
        <f t="shared" si="6"/>
        <v>-1.6342298298744369</v>
      </c>
      <c r="K47">
        <f t="shared" si="6"/>
        <v>-3.5110119856788393</v>
      </c>
      <c r="L47">
        <f t="shared" si="6"/>
        <v>-1.7262198912057152</v>
      </c>
      <c r="M47">
        <f t="shared" si="6"/>
        <v>-2.3132837371563757</v>
      </c>
    </row>
    <row r="48" spans="1:13" x14ac:dyDescent="0.45">
      <c r="A48">
        <v>5</v>
      </c>
      <c r="B48">
        <f t="shared" si="4"/>
        <v>1.8114359764752273E-20</v>
      </c>
      <c r="C48" s="1">
        <f t="shared" si="5"/>
        <v>4.8366655254352741E-19</v>
      </c>
      <c r="D48">
        <f t="shared" si="6"/>
        <v>-0.86018502248244388</v>
      </c>
      <c r="E48">
        <f t="shared" si="6"/>
        <v>-1.0855537493751959</v>
      </c>
      <c r="F48">
        <f t="shared" si="6"/>
        <v>0.68594172546665189</v>
      </c>
      <c r="G48">
        <f t="shared" si="6"/>
        <v>-0.41439072114825776</v>
      </c>
      <c r="H48">
        <f t="shared" si="6"/>
        <v>0</v>
      </c>
      <c r="I48">
        <f t="shared" si="6"/>
        <v>-1.0511042393004886</v>
      </c>
      <c r="J48">
        <f t="shared" si="6"/>
        <v>-1.7738309362937925</v>
      </c>
      <c r="K48">
        <f t="shared" si="6"/>
        <v>-3.6506130920981947</v>
      </c>
      <c r="L48">
        <f t="shared" si="6"/>
        <v>-1.8658209976250708</v>
      </c>
      <c r="M48">
        <f t="shared" si="6"/>
        <v>-2.4528848435757311</v>
      </c>
    </row>
    <row r="49" spans="1:13" x14ac:dyDescent="0.45">
      <c r="A49">
        <v>6</v>
      </c>
      <c r="B49">
        <f>$L$29</f>
        <v>7.385394596263376E-20</v>
      </c>
      <c r="C49" s="1">
        <f>M22</f>
        <v>5.6359565503777345E-19</v>
      </c>
      <c r="D49">
        <f t="shared" si="6"/>
        <v>0.76132270043986117</v>
      </c>
      <c r="E49">
        <f t="shared" si="6"/>
        <v>0.6853998527000017</v>
      </c>
      <c r="F49">
        <f t="shared" si="6"/>
        <v>1.282186208387549</v>
      </c>
      <c r="G49">
        <f t="shared" si="6"/>
        <v>0.91150313288113316</v>
      </c>
      <c r="H49">
        <f t="shared" si="6"/>
        <v>1.0511042393004886</v>
      </c>
      <c r="I49">
        <f t="shared" si="6"/>
        <v>0</v>
      </c>
      <c r="J49">
        <f t="shared" si="6"/>
        <v>-0.52619236729171537</v>
      </c>
      <c r="K49">
        <f t="shared" si="6"/>
        <v>-1.8926126885030088</v>
      </c>
      <c r="L49">
        <f t="shared" si="6"/>
        <v>-0.59316715643481499</v>
      </c>
      <c r="M49">
        <f t="shared" si="6"/>
        <v>-1.0205880835117886</v>
      </c>
    </row>
    <row r="50" spans="1:13" x14ac:dyDescent="0.45">
      <c r="A50">
        <v>7</v>
      </c>
      <c r="B50">
        <f t="shared" ref="B50:B53" si="7">$L$29</f>
        <v>7.385394596263376E-20</v>
      </c>
      <c r="C50" s="1">
        <f t="shared" ref="C50:C53" si="8">M23</f>
        <v>6.1855394944799259E-19</v>
      </c>
      <c r="D50">
        <f t="shared" si="6"/>
        <v>1.484049397433165</v>
      </c>
      <c r="E50">
        <f t="shared" si="6"/>
        <v>1.4081265496933055</v>
      </c>
      <c r="F50">
        <f t="shared" si="6"/>
        <v>2.004912905380853</v>
      </c>
      <c r="G50">
        <f t="shared" si="6"/>
        <v>1.6342298298744369</v>
      </c>
      <c r="H50">
        <f t="shared" si="6"/>
        <v>1.7738309362937925</v>
      </c>
      <c r="I50">
        <f t="shared" si="6"/>
        <v>0.52619236729171537</v>
      </c>
      <c r="J50">
        <f t="shared" si="6"/>
        <v>0</v>
      </c>
      <c r="K50">
        <f t="shared" si="6"/>
        <v>-1.3664203212112935</v>
      </c>
      <c r="L50">
        <f t="shared" si="6"/>
        <v>-6.6974789143099664E-2</v>
      </c>
      <c r="M50">
        <f t="shared" si="6"/>
        <v>-0.49439571622007339</v>
      </c>
    </row>
    <row r="51" spans="1:13" x14ac:dyDescent="0.45">
      <c r="A51">
        <v>8</v>
      </c>
      <c r="B51">
        <f t="shared" si="7"/>
        <v>7.385394596263376E-20</v>
      </c>
      <c r="C51" s="1">
        <f t="shared" si="8"/>
        <v>7.6127006425549605E-19</v>
      </c>
      <c r="D51">
        <f t="shared" si="6"/>
        <v>3.3608315532375674</v>
      </c>
      <c r="E51">
        <f t="shared" si="6"/>
        <v>3.284908705497708</v>
      </c>
      <c r="F51">
        <f t="shared" si="6"/>
        <v>3.8816950611852552</v>
      </c>
      <c r="G51">
        <f t="shared" si="6"/>
        <v>3.5110119856788393</v>
      </c>
      <c r="H51">
        <f t="shared" si="6"/>
        <v>3.6506130920981947</v>
      </c>
      <c r="I51">
        <f t="shared" si="6"/>
        <v>1.8926126885030088</v>
      </c>
      <c r="J51">
        <f t="shared" si="6"/>
        <v>1.3664203212112935</v>
      </c>
      <c r="K51">
        <f t="shared" si="6"/>
        <v>0</v>
      </c>
      <c r="L51">
        <f t="shared" si="6"/>
        <v>1.2994455320681939</v>
      </c>
      <c r="M51">
        <f t="shared" si="6"/>
        <v>0.87202460499122014</v>
      </c>
    </row>
    <row r="52" spans="1:13" x14ac:dyDescent="0.45">
      <c r="A52">
        <v>9</v>
      </c>
      <c r="B52">
        <f t="shared" si="7"/>
        <v>7.385394596263376E-20</v>
      </c>
      <c r="C52" s="1">
        <f t="shared" si="8"/>
        <v>6.2554914817870358E-19</v>
      </c>
      <c r="D52">
        <f t="shared" si="6"/>
        <v>1.5760394587644433</v>
      </c>
      <c r="E52">
        <f t="shared" si="6"/>
        <v>1.5001166110245838</v>
      </c>
      <c r="F52">
        <f t="shared" si="6"/>
        <v>2.0969029667121313</v>
      </c>
      <c r="G52">
        <f t="shared" si="6"/>
        <v>1.7262198912057152</v>
      </c>
      <c r="H52">
        <f t="shared" si="6"/>
        <v>1.8658209976250708</v>
      </c>
      <c r="I52">
        <f t="shared" si="6"/>
        <v>0.59316715643481499</v>
      </c>
      <c r="J52">
        <f t="shared" si="6"/>
        <v>6.6974789143099664E-2</v>
      </c>
      <c r="K52">
        <f t="shared" si="6"/>
        <v>-1.2994455320681939</v>
      </c>
      <c r="L52">
        <f t="shared" si="6"/>
        <v>0</v>
      </c>
      <c r="M52">
        <f t="shared" si="6"/>
        <v>-0.42742092707697371</v>
      </c>
    </row>
    <row r="53" spans="1:13" x14ac:dyDescent="0.45">
      <c r="A53">
        <v>10</v>
      </c>
      <c r="B53">
        <f t="shared" si="7"/>
        <v>7.385394596263376E-20</v>
      </c>
      <c r="C53" s="1">
        <f t="shared" si="8"/>
        <v>6.7019123462379705E-19</v>
      </c>
      <c r="D53">
        <f t="shared" si="6"/>
        <v>2.1631033047151038</v>
      </c>
      <c r="E53">
        <f t="shared" si="6"/>
        <v>2.0871804569752443</v>
      </c>
      <c r="F53">
        <f t="shared" si="6"/>
        <v>2.6839668126627916</v>
      </c>
      <c r="G53">
        <f t="shared" si="6"/>
        <v>2.3132837371563757</v>
      </c>
      <c r="H53">
        <f t="shared" si="6"/>
        <v>2.4528848435757311</v>
      </c>
      <c r="I53">
        <f t="shared" si="6"/>
        <v>1.0205880835117886</v>
      </c>
      <c r="J53">
        <f t="shared" si="6"/>
        <v>0.49439571622007339</v>
      </c>
      <c r="K53">
        <f t="shared" si="6"/>
        <v>-0.87202460499122014</v>
      </c>
      <c r="L53">
        <f t="shared" si="6"/>
        <v>0.42742092707697371</v>
      </c>
      <c r="M53">
        <f t="shared" si="6"/>
        <v>0</v>
      </c>
    </row>
  </sheetData>
  <mergeCells count="2">
    <mergeCell ref="A1:C2"/>
    <mergeCell ref="A14:C15"/>
  </mergeCells>
  <conditionalFormatting sqref="D44:M53">
    <cfRule type="cellIs" dxfId="10" priority="1" operator="greaterThan">
      <formula>1.96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topLeftCell="A3" zoomScaleNormal="100" workbookViewId="0">
      <selection activeCell="B16" sqref="B16"/>
    </sheetView>
  </sheetViews>
  <sheetFormatPr defaultRowHeight="14.25" x14ac:dyDescent="0.45"/>
  <cols>
    <col min="1" max="1" width="11.3984375" customWidth="1"/>
    <col min="2" max="2" width="10.1328125" customWidth="1"/>
    <col min="3" max="4" width="13.265625" customWidth="1"/>
    <col min="5" max="7" width="13.1328125" customWidth="1"/>
    <col min="8" max="8" width="11.59765625" customWidth="1"/>
    <col min="9" max="9" width="9.33203125" customWidth="1"/>
  </cols>
  <sheetData>
    <row r="1" spans="1:5" x14ac:dyDescent="0.45">
      <c r="A1" s="7" t="str">
        <f>Dati!A1</f>
        <v>Costanti varie</v>
      </c>
      <c r="B1" s="7"/>
      <c r="C1" s="7"/>
    </row>
    <row r="2" spans="1:5" x14ac:dyDescent="0.45">
      <c r="A2" s="7"/>
      <c r="B2" s="7"/>
      <c r="C2" s="7"/>
    </row>
    <row r="4" spans="1:5" x14ac:dyDescent="0.45">
      <c r="B4" t="s">
        <v>12</v>
      </c>
      <c r="C4" t="s">
        <v>9</v>
      </c>
    </row>
    <row r="5" spans="1:5" x14ac:dyDescent="0.45">
      <c r="A5" t="str">
        <f>Dati!A5</f>
        <v>d</v>
      </c>
      <c r="B5" s="1">
        <f>Dati!B5</f>
        <v>7.4300000000000008E-3</v>
      </c>
      <c r="C5">
        <f>Dati!C5</f>
        <v>1.0000000000000001E-5</v>
      </c>
    </row>
    <row r="6" spans="1:5" x14ac:dyDescent="0.45">
      <c r="A6" t="str">
        <f>Dati!A6</f>
        <v>g</v>
      </c>
      <c r="B6">
        <f>Dati!B6</f>
        <v>9.8059999999999992</v>
      </c>
      <c r="C6">
        <f>Dati!C6</f>
        <v>0</v>
      </c>
    </row>
    <row r="7" spans="1:5" x14ac:dyDescent="0.45">
      <c r="A7" t="str">
        <f>Dati!A7</f>
        <v>pressione</v>
      </c>
      <c r="B7">
        <f>Dati!B7</f>
        <v>101325</v>
      </c>
      <c r="C7">
        <f>Dati!C7</f>
        <v>0</v>
      </c>
    </row>
    <row r="8" spans="1:5" x14ac:dyDescent="0.45">
      <c r="A8" t="str">
        <f>Dati!A8</f>
        <v>densità aria</v>
      </c>
      <c r="B8">
        <v>0</v>
      </c>
      <c r="C8">
        <f>Dati!C8</f>
        <v>0</v>
      </c>
    </row>
    <row r="9" spans="1:5" x14ac:dyDescent="0.45">
      <c r="A9" t="str">
        <f>Dati!A9</f>
        <v>densità olio</v>
      </c>
      <c r="B9">
        <v>858.7</v>
      </c>
      <c r="C9">
        <f>Dati!C9</f>
        <v>0</v>
      </c>
    </row>
    <row r="10" spans="1:5" x14ac:dyDescent="0.45">
      <c r="A10" t="str">
        <f>Dati!A10</f>
        <v>cst corr vis</v>
      </c>
      <c r="B10">
        <f>Dati!B10</f>
        <v>8.2000000000000007E-3</v>
      </c>
      <c r="C10">
        <f>Dati!C10</f>
        <v>0</v>
      </c>
    </row>
    <row r="11" spans="1:5" x14ac:dyDescent="0.45">
      <c r="A11" t="str">
        <f>Dati!A11</f>
        <v>e</v>
      </c>
      <c r="B11">
        <f>Dati!B11</f>
        <v>1.6021766200000001E-19</v>
      </c>
      <c r="C11">
        <f>Dati!C11</f>
        <v>0</v>
      </c>
    </row>
    <row r="12" spans="1:5" x14ac:dyDescent="0.45">
      <c r="A12" t="str">
        <f>Dati!A12</f>
        <v>deltax</v>
      </c>
      <c r="B12">
        <f>Dati!B12</f>
        <v>5.0000000000000001E-4</v>
      </c>
      <c r="C12">
        <f>Dati!C12</f>
        <v>0</v>
      </c>
    </row>
    <row r="13" spans="1:5" x14ac:dyDescent="0.45">
      <c r="A13" t="s">
        <v>7</v>
      </c>
      <c r="B13">
        <f>((G29+K29)/2)/B11</f>
        <v>8.3987955463278592</v>
      </c>
    </row>
    <row r="14" spans="1:5" x14ac:dyDescent="0.45">
      <c r="A14" s="7" t="s">
        <v>16</v>
      </c>
      <c r="B14" s="7"/>
      <c r="C14" s="7"/>
      <c r="D14" s="5"/>
    </row>
    <row r="15" spans="1:5" x14ac:dyDescent="0.45">
      <c r="A15" s="7"/>
      <c r="B15" s="7"/>
      <c r="C15" s="7"/>
      <c r="D15" s="5"/>
    </row>
    <row r="16" spans="1:5" x14ac:dyDescent="0.45">
      <c r="A16" t="s">
        <v>19</v>
      </c>
      <c r="B16">
        <v>405</v>
      </c>
      <c r="C16">
        <f>B16/100</f>
        <v>4.05</v>
      </c>
      <c r="D16" t="s">
        <v>0</v>
      </c>
      <c r="E16">
        <f>(1.8+(B18-15)*0.004765)*0.00001</f>
        <v>1.8285900000000001E-5</v>
      </c>
    </row>
    <row r="17" spans="1:13" x14ac:dyDescent="0.45">
      <c r="A17" t="s">
        <v>23</v>
      </c>
      <c r="B17">
        <v>2.23</v>
      </c>
      <c r="D17" t="s">
        <v>1</v>
      </c>
      <c r="E17" s="2">
        <f>E16/(1+$B$10/($B$7*B29))</f>
        <v>1.647782393793803E-5</v>
      </c>
    </row>
    <row r="18" spans="1:13" x14ac:dyDescent="0.45">
      <c r="A18" t="s">
        <v>24</v>
      </c>
      <c r="B18">
        <v>21</v>
      </c>
      <c r="D18" t="s">
        <v>32</v>
      </c>
      <c r="E18" s="1">
        <f>B16/B5</f>
        <v>54508.748317631216</v>
      </c>
    </row>
    <row r="20" spans="1:13" x14ac:dyDescent="0.45">
      <c r="A20" t="s">
        <v>7</v>
      </c>
      <c r="B20">
        <v>1</v>
      </c>
    </row>
    <row r="21" spans="1:13" x14ac:dyDescent="0.45">
      <c r="B21" t="s">
        <v>17</v>
      </c>
      <c r="C21" t="s">
        <v>20</v>
      </c>
      <c r="D21" t="s">
        <v>21</v>
      </c>
      <c r="E21" t="s">
        <v>9</v>
      </c>
      <c r="G21" t="s">
        <v>18</v>
      </c>
      <c r="H21" t="s">
        <v>20</v>
      </c>
      <c r="I21" t="s">
        <v>22</v>
      </c>
      <c r="K21" t="s">
        <v>38</v>
      </c>
      <c r="L21" t="s">
        <v>20</v>
      </c>
      <c r="M21" t="s">
        <v>22</v>
      </c>
    </row>
    <row r="22" spans="1:13" x14ac:dyDescent="0.45">
      <c r="A22">
        <v>1</v>
      </c>
      <c r="B22">
        <v>7.81</v>
      </c>
      <c r="C22" s="1">
        <f>B12/B22</f>
        <v>6.4020486555697832E-5</v>
      </c>
      <c r="D22">
        <f>(($B$10/(2*$B$7))^2+9*E16*C22/(2*$B$6*($B$9-$B$8)))^(1/2)-$B$10/(2*$B$7)</f>
        <v>7.5153543143602621E-7</v>
      </c>
      <c r="E22" s="1">
        <f>(D22+$B$10/(2*$B$7))^(-1)*9*E16/(2*$B$6*($B$9-$B$8))*1/2*C28</f>
        <v>1.139993646904569E-8</v>
      </c>
      <c r="F22" s="1"/>
      <c r="G22">
        <v>42.63</v>
      </c>
      <c r="H22" s="1">
        <f>$B$12/(G22-B26)</f>
        <v>2.4390243902438973E-4</v>
      </c>
      <c r="I22" s="1">
        <f>(4*PI()/3)*B29^3*($B$9-$B$8)*($B$6/E18)*(1+ABS(H22)/B28)</f>
        <v>1.2837038700875892E-18</v>
      </c>
      <c r="K22">
        <v>51.39</v>
      </c>
      <c r="L22" s="1">
        <f>B12/(K22-G26)</f>
        <v>2.7777777777777821E-4</v>
      </c>
      <c r="M22" s="1">
        <f>-(4*PI()/3)*B29^3*($B$9-$B$8)*($B$6/$E$18)*(1-ABS(L22)/B28)</f>
        <v>9.0675040310085595E-19</v>
      </c>
    </row>
    <row r="23" spans="1:13" x14ac:dyDescent="0.45">
      <c r="A23">
        <v>2</v>
      </c>
      <c r="B23">
        <v>15.23</v>
      </c>
      <c r="C23" s="1">
        <f>$B$12/(B23-B22)</f>
        <v>6.7385444743935303E-5</v>
      </c>
      <c r="D23">
        <f>(($B$10/(2*$B$7))^2+9*E16*C23/(2*$B$6*($B$9-$B$8)))^(1/2)-$B$10/(2*$B$7)</f>
        <v>7.7202993149801231E-7</v>
      </c>
      <c r="E23" s="1">
        <f>(D23+$B$10/(2*$B$7))^(-1)*9*E16/(2*$B$6*($B$9-$B$8))*1/2*C28</f>
        <v>1.1112382271265729E-8</v>
      </c>
      <c r="F23" s="1"/>
      <c r="G23">
        <v>44.14</v>
      </c>
      <c r="H23" s="1">
        <f>$B$12/(G23-G22)</f>
        <v>3.3112582781456997E-4</v>
      </c>
      <c r="I23" s="1">
        <f>(4*PI()/3)*B29^3*($B$9-$B$8)*($B$6/E18)*(1+ABS(H23)/B28)</f>
        <v>1.6499413438192814E-18</v>
      </c>
      <c r="K23">
        <v>52.74</v>
      </c>
      <c r="L23" s="1">
        <f>$B$12/(K23-K22)</f>
        <v>3.7037037037036997E-4</v>
      </c>
      <c r="M23" s="1">
        <f>-(4*PI()/3)*B29^3*($B$9-$B$8)*($B$6/$E$18)*(1-ABS(L23)/B28)</f>
        <v>1.2955323303767235E-18</v>
      </c>
    </row>
    <row r="24" spans="1:13" x14ac:dyDescent="0.45">
      <c r="A24">
        <v>3</v>
      </c>
      <c r="B24">
        <v>23.84</v>
      </c>
      <c r="C24" s="1">
        <f t="shared" ref="C24:C26" si="0">$B$12/(B24-B23)</f>
        <v>5.8072009291521493E-5</v>
      </c>
      <c r="D24">
        <f>(($B$10/(2*$B$7))^2+9*E16*C24/(2*$B$6*($B$9-$B$8)))^(1/2)-$B$10/(2*$B$7)</f>
        <v>7.139450114225901E-7</v>
      </c>
      <c r="E24" s="1">
        <f>(D24+$B$10/(2*$B$7))^(-1)*9*E16/(2*$B$6*($B$9-$B$8))*1/2*C28</f>
        <v>1.1967968500051302E-8</v>
      </c>
      <c r="F24" s="1"/>
      <c r="G24">
        <v>45.9</v>
      </c>
      <c r="H24" s="1">
        <f>$B$12/(G24-G23)</f>
        <v>2.840909090909094E-4</v>
      </c>
      <c r="I24" s="1">
        <f>(4*PI()/3)*B29^3*($B$9-$B$8)*($B$6/E18)*(1+ABS(H24)/B28)</f>
        <v>1.4524490192322752E-18</v>
      </c>
      <c r="K24">
        <v>53.91</v>
      </c>
      <c r="L24" s="1">
        <f>$B$12/(K24-K23)</f>
        <v>4.2735042735042936E-4</v>
      </c>
      <c r="M24" s="1">
        <f>-(4*PI()/3)*B29^3*($B$9-$B$8)*($B$6/E18)*(1-ABS(L24)/B28)</f>
        <v>1.5347827471618854E-18</v>
      </c>
    </row>
    <row r="25" spans="1:13" x14ac:dyDescent="0.45">
      <c r="A25">
        <v>4</v>
      </c>
      <c r="B25">
        <v>32.53</v>
      </c>
      <c r="C25" s="1">
        <f t="shared" si="0"/>
        <v>5.7537399309551199E-5</v>
      </c>
      <c r="D25">
        <f>(($B$10/(2*$B$7))^2+9*E16*C25/(2*$B$6*($B$9-$B$8)))^(1/2)-$B$10/(2*$B$7)</f>
        <v>7.1047448075290396E-7</v>
      </c>
      <c r="E25" s="1">
        <f>(D25+$B$10/(2*$B$7))^(-1)*9*E16/(2*$B$6*($B$9-$B$8))*1/2*C28</f>
        <v>1.2023279568636589E-8</v>
      </c>
      <c r="F25" s="1"/>
      <c r="G25">
        <v>47.77</v>
      </c>
      <c r="H25" s="1">
        <f>$B$12/(G25-G24)</f>
        <v>2.6737967914438438E-4</v>
      </c>
      <c r="I25" s="1">
        <f>(4*PI()/3)*B29^3*($B$9-$B$8)*($B$6/E18)*(1+ABS(H25)/B28)</f>
        <v>1.3822811580260646E-18</v>
      </c>
      <c r="K25">
        <v>55.33</v>
      </c>
      <c r="L25" s="1">
        <f t="shared" ref="L25:L26" si="1">$B$12/(K25-K24)</f>
        <v>3.5211267605633761E-4</v>
      </c>
      <c r="M25" s="1">
        <f>-(4*PI()/3)*B29^3*($B$9-$B$8)*($B$6/E18)*(1-ABS(L25)/B28)</f>
        <v>1.218871105280073E-18</v>
      </c>
    </row>
    <row r="26" spans="1:13" x14ac:dyDescent="0.45">
      <c r="A26">
        <v>5</v>
      </c>
      <c r="B26">
        <v>40.58</v>
      </c>
      <c r="C26" s="1">
        <f t="shared" si="0"/>
        <v>6.2111801242236054E-5</v>
      </c>
      <c r="D26">
        <f>(($B$10/(2*$B$7))^2+9*E16*C26/(2*$B$6*($B$9-$B$8)))^(1/2)-$B$10/(2*$B$7)</f>
        <v>7.3967118429879613E-7</v>
      </c>
      <c r="E26" s="1">
        <f>(D26+$B$10/(2*$B$7))^(-1)*9*E16/(2*$B$6*($B$9-$B$8))*1/2*C28</f>
        <v>1.1573306023018837E-8</v>
      </c>
      <c r="F26" s="1"/>
      <c r="G26">
        <v>49.59</v>
      </c>
      <c r="H26" s="1">
        <f>$B$12/(G26-G25)</f>
        <v>2.7472527472527467E-4</v>
      </c>
      <c r="I26" s="1">
        <f>(4*PI()/3)*B29^3*($B$9-$B$8)*($B$6/E18)*(1+ABS(H26)/B28)</f>
        <v>1.4131241739408832E-18</v>
      </c>
      <c r="K26">
        <v>56.66</v>
      </c>
      <c r="L26" s="1">
        <f t="shared" si="1"/>
        <v>3.7593984962406066E-4</v>
      </c>
      <c r="M26" s="1">
        <f>-(4*PI()/3)*B29^3*($B$9-$B$8)*($B$6/E18)*(1-ABS(L26)/B28)</f>
        <v>1.3189177094609904E-18</v>
      </c>
    </row>
    <row r="27" spans="1:13" x14ac:dyDescent="0.45">
      <c r="B27" s="1" t="s">
        <v>28</v>
      </c>
      <c r="C27" s="1" t="s">
        <v>34</v>
      </c>
      <c r="D27" t="s">
        <v>30</v>
      </c>
      <c r="G27" s="1" t="s">
        <v>28</v>
      </c>
      <c r="H27" s="1" t="s">
        <v>29</v>
      </c>
      <c r="I27" t="s">
        <v>34</v>
      </c>
      <c r="K27" s="1" t="s">
        <v>28</v>
      </c>
      <c r="L27" s="1" t="s">
        <v>29</v>
      </c>
      <c r="M27" t="s">
        <v>34</v>
      </c>
    </row>
    <row r="28" spans="1:13" x14ac:dyDescent="0.45">
      <c r="A28" t="s">
        <v>27</v>
      </c>
      <c r="B28" s="1">
        <f>AVERAGE(C22:C26)</f>
        <v>6.1825428228588384E-5</v>
      </c>
      <c r="C28" s="1">
        <f>_xlfn.STDEV.S(C22:C26)/SQRT(COUNT(C22:C26))</f>
        <v>1.8478287250300041E-6</v>
      </c>
      <c r="F28" t="str">
        <f>J28</f>
        <v>Velocità</v>
      </c>
      <c r="G28" s="1">
        <f>AVERAGE(H22:H26)</f>
        <v>2.8024482595990564E-4</v>
      </c>
      <c r="H28" s="1">
        <f>_xlfn.STDEV.S(H22:H26)</f>
        <v>3.2095230337903553E-5</v>
      </c>
      <c r="I28" s="2">
        <f>H28/SQRT(5)</f>
        <v>1.4353423357813177E-5</v>
      </c>
      <c r="J28" t="s">
        <v>27</v>
      </c>
      <c r="K28" s="1">
        <f>AVERAGE(L22:L26)</f>
        <v>3.6071022023579513E-4</v>
      </c>
      <c r="L28" s="1">
        <f>_xlfn.STDEV.S(L22:L26)</f>
        <v>5.4124590285234042E-5</v>
      </c>
      <c r="M28" s="2">
        <f>L28/SQRT(5)</f>
        <v>2.4205252626421609E-5</v>
      </c>
    </row>
    <row r="29" spans="1:13" x14ac:dyDescent="0.45">
      <c r="A29" t="s">
        <v>5</v>
      </c>
      <c r="B29">
        <f>AVERAGE(D22:D26)</f>
        <v>7.3753120788166574E-7</v>
      </c>
      <c r="C29">
        <f>_xlfn.STDEV.S(D22:D26)/SQRT(COUNT(D22:D26))</f>
        <v>1.1574184320957207E-8</v>
      </c>
      <c r="D29" s="1">
        <f>(B29+$B$10/(2*$B$7))^(-1)*9*E16/(2*$B$6*($B$9-$B$8))*1/2*C28</f>
        <v>1.1605139903685957E-8</v>
      </c>
      <c r="F29" t="str">
        <f>J29</f>
        <v>Carica</v>
      </c>
      <c r="G29">
        <f>AVERAGE(I22:I26)</f>
        <v>1.4362999130212187E-18</v>
      </c>
      <c r="H29">
        <f>_xlfn.STDEV.S(I22:I26)</f>
        <v>1.3476289147703809E-19</v>
      </c>
      <c r="I29" s="2">
        <f>H29/SQRT(5)</f>
        <v>6.0267797237416831E-20</v>
      </c>
      <c r="J29" t="s">
        <v>33</v>
      </c>
      <c r="K29">
        <f>AVERAGE(M22:M26)</f>
        <v>1.2549708590761058E-18</v>
      </c>
      <c r="L29">
        <f>_xlfn.STDEV.S(M22:M26)</f>
        <v>2.2726075526039004E-19</v>
      </c>
      <c r="M29" s="2">
        <f>L29/SQRT(5)</f>
        <v>1.0163409947603501E-19</v>
      </c>
    </row>
    <row r="32" spans="1:13" x14ac:dyDescent="0.45">
      <c r="A32" t="s">
        <v>7</v>
      </c>
      <c r="D32">
        <f t="array" ref="D32:H32">TRANSPOSE(A35:A39)</f>
        <v>1</v>
      </c>
      <c r="E32">
        <v>2</v>
      </c>
      <c r="F32">
        <v>3</v>
      </c>
      <c r="G32">
        <v>4</v>
      </c>
      <c r="H32">
        <v>5</v>
      </c>
    </row>
    <row r="33" spans="1:13" x14ac:dyDescent="0.45">
      <c r="B33" t="s">
        <v>26</v>
      </c>
      <c r="D33">
        <f t="array" ref="D33:H34">TRANSPOSE(B35:C39)</f>
        <v>1.139993646904569E-8</v>
      </c>
      <c r="E33">
        <v>1.1112382271265729E-8</v>
      </c>
      <c r="F33">
        <v>1.1967968500051302E-8</v>
      </c>
      <c r="G33">
        <v>1.2023279568636589E-8</v>
      </c>
      <c r="H33">
        <v>1.1573306023018837E-8</v>
      </c>
    </row>
    <row r="34" spans="1:13" x14ac:dyDescent="0.45">
      <c r="C34" t="s">
        <v>21</v>
      </c>
      <c r="D34">
        <v>7.5153543143602621E-7</v>
      </c>
      <c r="E34">
        <v>7.7202993149801231E-7</v>
      </c>
      <c r="F34">
        <v>7.139450114225901E-7</v>
      </c>
      <c r="G34">
        <v>7.1047448075290396E-7</v>
      </c>
      <c r="H34">
        <v>7.3967118429879613E-7</v>
      </c>
    </row>
    <row r="35" spans="1:13" x14ac:dyDescent="0.45">
      <c r="A35">
        <v>1</v>
      </c>
      <c r="B35" s="1">
        <f>E22</f>
        <v>1.139993646904569E-8</v>
      </c>
      <c r="C35">
        <f>D22</f>
        <v>7.5153543143602621E-7</v>
      </c>
      <c r="D35">
        <f t="shared" ref="D35:H39" si="2">($C35-D$34)/SQRT($B35^2+D$33^2)</f>
        <v>0</v>
      </c>
      <c r="E35">
        <f t="shared" si="2"/>
        <v>-1.2873501021119587</v>
      </c>
      <c r="F35">
        <f t="shared" si="2"/>
        <v>2.2742810161426465</v>
      </c>
      <c r="G35">
        <f t="shared" si="2"/>
        <v>2.4782421719018739</v>
      </c>
      <c r="H35">
        <f t="shared" si="2"/>
        <v>0.73033231843085034</v>
      </c>
    </row>
    <row r="36" spans="1:13" x14ac:dyDescent="0.45">
      <c r="A36">
        <v>2</v>
      </c>
      <c r="B36">
        <f>E23</f>
        <v>1.1112382271265729E-8</v>
      </c>
      <c r="C36">
        <f>D23</f>
        <v>7.7202993149801231E-7</v>
      </c>
      <c r="D36">
        <f t="shared" si="2"/>
        <v>1.2873501021119587</v>
      </c>
      <c r="E36">
        <f t="shared" si="2"/>
        <v>0</v>
      </c>
      <c r="F36">
        <f t="shared" si="2"/>
        <v>3.5566226924515232</v>
      </c>
      <c r="G36">
        <f t="shared" si="2"/>
        <v>3.7597869373942472</v>
      </c>
      <c r="H36">
        <f t="shared" si="2"/>
        <v>2.0168105922062574</v>
      </c>
    </row>
    <row r="37" spans="1:13" x14ac:dyDescent="0.45">
      <c r="A37">
        <v>3</v>
      </c>
      <c r="B37">
        <f>E24</f>
        <v>1.1967968500051302E-8</v>
      </c>
      <c r="C37">
        <f>D24</f>
        <v>7.139450114225901E-7</v>
      </c>
      <c r="D37">
        <f t="shared" si="2"/>
        <v>-2.2742810161426465</v>
      </c>
      <c r="E37">
        <f t="shared" si="2"/>
        <v>-3.5566226924515232</v>
      </c>
      <c r="F37">
        <f t="shared" si="2"/>
        <v>0</v>
      </c>
      <c r="G37">
        <f t="shared" si="2"/>
        <v>0.20457703926227344</v>
      </c>
      <c r="H37">
        <f t="shared" si="2"/>
        <v>-1.5452515500971042</v>
      </c>
    </row>
    <row r="38" spans="1:13" x14ac:dyDescent="0.45">
      <c r="A38">
        <v>4</v>
      </c>
      <c r="B38">
        <f>E25</f>
        <v>1.2023279568636589E-8</v>
      </c>
      <c r="C38">
        <f>D25</f>
        <v>7.1047448075290396E-7</v>
      </c>
      <c r="D38">
        <f t="shared" si="2"/>
        <v>-2.4782421719018739</v>
      </c>
      <c r="E38">
        <f t="shared" si="2"/>
        <v>-3.7597869373942472</v>
      </c>
      <c r="F38">
        <f t="shared" si="2"/>
        <v>-0.20457703926227344</v>
      </c>
      <c r="G38">
        <f t="shared" si="2"/>
        <v>0</v>
      </c>
      <c r="H38">
        <f t="shared" si="2"/>
        <v>-1.7495272158362014</v>
      </c>
    </row>
    <row r="39" spans="1:13" x14ac:dyDescent="0.45">
      <c r="A39">
        <v>5</v>
      </c>
      <c r="B39">
        <f>E26</f>
        <v>1.1573306023018837E-8</v>
      </c>
      <c r="C39">
        <f>D26</f>
        <v>7.3967118429879613E-7</v>
      </c>
      <c r="D39">
        <f t="shared" si="2"/>
        <v>-0.73033231843085034</v>
      </c>
      <c r="E39">
        <f t="shared" si="2"/>
        <v>-2.0168105922062574</v>
      </c>
      <c r="F39">
        <f t="shared" si="2"/>
        <v>1.5452515500971042</v>
      </c>
      <c r="G39">
        <f t="shared" si="2"/>
        <v>1.7495272158362014</v>
      </c>
      <c r="H39">
        <f t="shared" si="2"/>
        <v>0</v>
      </c>
    </row>
    <row r="41" spans="1:13" x14ac:dyDescent="0.45">
      <c r="A41" t="s">
        <v>7</v>
      </c>
      <c r="D41">
        <f t="array" ref="D41:M43">TRANSPOSE(A44:C53)</f>
        <v>1</v>
      </c>
      <c r="E41">
        <v>2</v>
      </c>
      <c r="F41">
        <v>3</v>
      </c>
      <c r="G41">
        <v>4</v>
      </c>
      <c r="H41">
        <v>5</v>
      </c>
      <c r="I41">
        <v>6</v>
      </c>
      <c r="J41">
        <v>7</v>
      </c>
      <c r="K41">
        <v>8</v>
      </c>
      <c r="L41">
        <v>9</v>
      </c>
      <c r="M41">
        <v>10</v>
      </c>
    </row>
    <row r="42" spans="1:13" x14ac:dyDescent="0.45">
      <c r="B42" t="s">
        <v>26</v>
      </c>
      <c r="D42">
        <v>1.3476289147703809E-19</v>
      </c>
      <c r="E42">
        <v>1.3476289147703809E-19</v>
      </c>
      <c r="F42">
        <v>1.3476289147703809E-19</v>
      </c>
      <c r="G42">
        <v>1.3476289147703809E-19</v>
      </c>
      <c r="H42">
        <v>1.3476289147703809E-19</v>
      </c>
      <c r="I42">
        <v>2.2726075526039004E-19</v>
      </c>
      <c r="J42">
        <v>2.2726075526039004E-19</v>
      </c>
      <c r="K42">
        <v>2.2726075526039004E-19</v>
      </c>
      <c r="L42">
        <v>2.2726075526039004E-19</v>
      </c>
      <c r="M42">
        <v>2.2726075526039004E-19</v>
      </c>
    </row>
    <row r="43" spans="1:13" x14ac:dyDescent="0.45">
      <c r="C43" t="s">
        <v>35</v>
      </c>
      <c r="D43">
        <v>1.2837038700875892E-18</v>
      </c>
      <c r="E43">
        <v>1.6499413438192814E-18</v>
      </c>
      <c r="F43">
        <v>1.4524490192322752E-18</v>
      </c>
      <c r="G43">
        <v>1.3822811580260646E-18</v>
      </c>
      <c r="H43">
        <v>1.4131241739408832E-18</v>
      </c>
      <c r="I43">
        <v>9.0675040310085595E-19</v>
      </c>
      <c r="J43">
        <v>1.2955323303767235E-18</v>
      </c>
      <c r="K43">
        <v>1.5347827471618854E-18</v>
      </c>
      <c r="L43">
        <v>1.218871105280073E-18</v>
      </c>
      <c r="M43">
        <v>1.3189177094609904E-18</v>
      </c>
    </row>
    <row r="44" spans="1:13" x14ac:dyDescent="0.45">
      <c r="A44">
        <v>1</v>
      </c>
      <c r="B44">
        <f>$H$29</f>
        <v>1.3476289147703809E-19</v>
      </c>
      <c r="C44" s="1">
        <f>I22</f>
        <v>1.2837038700875892E-18</v>
      </c>
      <c r="D44">
        <f>($C44-D$43)/SQRT($B44^2+D$42^2)</f>
        <v>0</v>
      </c>
      <c r="E44">
        <f t="shared" ref="E44:M44" si="3">($C44-E$43)/SQRT($B44^2+E$42^2)</f>
        <v>-1.9216640305201134</v>
      </c>
      <c r="F44">
        <f t="shared" si="3"/>
        <v>-0.8854131723114117</v>
      </c>
      <c r="G44">
        <f t="shared" si="3"/>
        <v>-0.51723933798312438</v>
      </c>
      <c r="H44">
        <f t="shared" si="3"/>
        <v>-0.67907399043512251</v>
      </c>
      <c r="I44">
        <f t="shared" si="3"/>
        <v>1.4267031721339456</v>
      </c>
      <c r="J44">
        <f t="shared" si="3"/>
        <v>-4.4768660574654569E-2</v>
      </c>
      <c r="K44">
        <f t="shared" si="3"/>
        <v>-0.95028978839537925</v>
      </c>
      <c r="L44">
        <f t="shared" si="3"/>
        <v>0.24538071488901544</v>
      </c>
      <c r="M44">
        <f t="shared" si="3"/>
        <v>-0.13327824449699219</v>
      </c>
    </row>
    <row r="45" spans="1:13" x14ac:dyDescent="0.45">
      <c r="A45">
        <v>2</v>
      </c>
      <c r="B45">
        <f t="shared" ref="B45:B48" si="4">$H$29</f>
        <v>1.3476289147703809E-19</v>
      </c>
      <c r="C45" s="1">
        <f t="shared" ref="C45:C48" si="5">I23</f>
        <v>1.6499413438192814E-18</v>
      </c>
      <c r="D45">
        <f t="shared" ref="D45:M53" si="6">($C45-D$43)/SQRT($B45^2+D$42^2)</f>
        <v>1.9216640305201134</v>
      </c>
      <c r="E45">
        <f t="shared" si="6"/>
        <v>0</v>
      </c>
      <c r="F45">
        <f t="shared" si="6"/>
        <v>1.0362508582087016</v>
      </c>
      <c r="G45">
        <f t="shared" si="6"/>
        <v>1.404424692536989</v>
      </c>
      <c r="H45">
        <f t="shared" si="6"/>
        <v>1.2425900400849907</v>
      </c>
      <c r="I45">
        <f t="shared" si="6"/>
        <v>2.8128481775218854</v>
      </c>
      <c r="J45">
        <f t="shared" si="6"/>
        <v>1.3413763448132852</v>
      </c>
      <c r="K45">
        <f t="shared" si="6"/>
        <v>0.43585521699256041</v>
      </c>
      <c r="L45">
        <f t="shared" si="6"/>
        <v>1.6315257202769551</v>
      </c>
      <c r="M45">
        <f t="shared" si="6"/>
        <v>1.2528667608909474</v>
      </c>
    </row>
    <row r="46" spans="1:13" x14ac:dyDescent="0.45">
      <c r="A46">
        <v>3</v>
      </c>
      <c r="B46">
        <f t="shared" si="4"/>
        <v>1.3476289147703809E-19</v>
      </c>
      <c r="C46" s="1">
        <f t="shared" si="5"/>
        <v>1.4524490192322752E-18</v>
      </c>
      <c r="D46">
        <f t="shared" si="6"/>
        <v>0.8854131723114117</v>
      </c>
      <c r="E46">
        <f t="shared" si="6"/>
        <v>-1.0362508582087016</v>
      </c>
      <c r="F46">
        <f t="shared" si="6"/>
        <v>0</v>
      </c>
      <c r="G46">
        <f t="shared" si="6"/>
        <v>0.36817383432828732</v>
      </c>
      <c r="H46">
        <f t="shared" si="6"/>
        <v>0.20633918187628919</v>
      </c>
      <c r="I46">
        <f t="shared" si="6"/>
        <v>2.0653741505213454</v>
      </c>
      <c r="J46">
        <f t="shared" si="6"/>
        <v>0.59390231781274505</v>
      </c>
      <c r="K46">
        <f t="shared" si="6"/>
        <v>-0.31161881000797959</v>
      </c>
      <c r="L46">
        <f t="shared" si="6"/>
        <v>0.88405169327641508</v>
      </c>
      <c r="M46">
        <f t="shared" si="6"/>
        <v>0.5053927338904074</v>
      </c>
    </row>
    <row r="47" spans="1:13" x14ac:dyDescent="0.45">
      <c r="A47">
        <v>4</v>
      </c>
      <c r="B47">
        <f t="shared" si="4"/>
        <v>1.3476289147703809E-19</v>
      </c>
      <c r="C47" s="1">
        <f t="shared" si="5"/>
        <v>1.3822811580260646E-18</v>
      </c>
      <c r="D47">
        <f t="shared" si="6"/>
        <v>0.51723933798312438</v>
      </c>
      <c r="E47">
        <f t="shared" si="6"/>
        <v>-1.404424692536989</v>
      </c>
      <c r="F47">
        <f t="shared" si="6"/>
        <v>-0.36817383432828732</v>
      </c>
      <c r="G47">
        <f t="shared" si="6"/>
        <v>0</v>
      </c>
      <c r="H47">
        <f t="shared" si="6"/>
        <v>-0.1618346524519981</v>
      </c>
      <c r="I47">
        <f t="shared" si="6"/>
        <v>1.7998010256340808</v>
      </c>
      <c r="J47">
        <f t="shared" si="6"/>
        <v>0.32832919292548046</v>
      </c>
      <c r="K47">
        <f t="shared" si="6"/>
        <v>-0.57719193489524412</v>
      </c>
      <c r="L47">
        <f t="shared" si="6"/>
        <v>0.6184785683891505</v>
      </c>
      <c r="M47">
        <f t="shared" si="6"/>
        <v>0.23981960900314286</v>
      </c>
    </row>
    <row r="48" spans="1:13" x14ac:dyDescent="0.45">
      <c r="A48">
        <v>5</v>
      </c>
      <c r="B48">
        <f t="shared" si="4"/>
        <v>1.3476289147703809E-19</v>
      </c>
      <c r="C48" s="1">
        <f t="shared" si="5"/>
        <v>1.4131241739408832E-18</v>
      </c>
      <c r="D48">
        <f t="shared" si="6"/>
        <v>0.67907399043512251</v>
      </c>
      <c r="E48">
        <f t="shared" si="6"/>
        <v>-1.2425900400849907</v>
      </c>
      <c r="F48">
        <f t="shared" si="6"/>
        <v>-0.20633918187628919</v>
      </c>
      <c r="G48">
        <f t="shared" si="6"/>
        <v>0.1618346524519981</v>
      </c>
      <c r="H48">
        <f t="shared" si="6"/>
        <v>0</v>
      </c>
      <c r="I48">
        <f t="shared" si="6"/>
        <v>1.916536465144969</v>
      </c>
      <c r="J48">
        <f t="shared" si="6"/>
        <v>0.44506463243636868</v>
      </c>
      <c r="K48">
        <f t="shared" si="6"/>
        <v>-0.46045649538435596</v>
      </c>
      <c r="L48">
        <f t="shared" si="6"/>
        <v>0.73521400790003866</v>
      </c>
      <c r="M48">
        <f t="shared" si="6"/>
        <v>0.35655504851403103</v>
      </c>
    </row>
    <row r="49" spans="1:13" x14ac:dyDescent="0.45">
      <c r="A49">
        <v>6</v>
      </c>
      <c r="B49">
        <f>$L$29</f>
        <v>2.2726075526039004E-19</v>
      </c>
      <c r="C49" s="1">
        <f>M22</f>
        <v>9.0675040310085595E-19</v>
      </c>
      <c r="D49">
        <f t="shared" si="6"/>
        <v>-1.4267031721339456</v>
      </c>
      <c r="E49">
        <f t="shared" si="6"/>
        <v>-2.8128481775218854</v>
      </c>
      <c r="F49">
        <f t="shared" si="6"/>
        <v>-2.0653741505213454</v>
      </c>
      <c r="G49">
        <f t="shared" si="6"/>
        <v>-1.7998010256340808</v>
      </c>
      <c r="H49">
        <f t="shared" si="6"/>
        <v>-1.916536465144969</v>
      </c>
      <c r="I49">
        <f t="shared" si="6"/>
        <v>0</v>
      </c>
      <c r="J49">
        <f t="shared" si="6"/>
        <v>-1.2096692051584328</v>
      </c>
      <c r="K49">
        <f t="shared" si="6"/>
        <v>-1.9540810237175075</v>
      </c>
      <c r="L49">
        <f t="shared" si="6"/>
        <v>-0.97114288301451457</v>
      </c>
      <c r="M49">
        <f t="shared" si="6"/>
        <v>-1.2824312626115846</v>
      </c>
    </row>
    <row r="50" spans="1:13" x14ac:dyDescent="0.45">
      <c r="A50">
        <v>7</v>
      </c>
      <c r="B50">
        <f t="shared" ref="B50:B53" si="7">$L$29</f>
        <v>2.2726075526039004E-19</v>
      </c>
      <c r="C50" s="1">
        <f t="shared" ref="C50:C53" si="8">M23</f>
        <v>1.2955323303767235E-18</v>
      </c>
      <c r="D50">
        <f t="shared" si="6"/>
        <v>4.4768660574654569E-2</v>
      </c>
      <c r="E50">
        <f t="shared" si="6"/>
        <v>-1.3413763448132852</v>
      </c>
      <c r="F50">
        <f t="shared" si="6"/>
        <v>-0.59390231781274505</v>
      </c>
      <c r="G50">
        <f t="shared" si="6"/>
        <v>-0.32832919292548046</v>
      </c>
      <c r="H50">
        <f t="shared" si="6"/>
        <v>-0.44506463243636868</v>
      </c>
      <c r="I50">
        <f t="shared" si="6"/>
        <v>1.2096692051584328</v>
      </c>
      <c r="J50">
        <f t="shared" si="6"/>
        <v>0</v>
      </c>
      <c r="K50">
        <f t="shared" si="6"/>
        <v>-0.74441181855907468</v>
      </c>
      <c r="L50">
        <f t="shared" si="6"/>
        <v>0.23852632214391825</v>
      </c>
      <c r="M50">
        <f t="shared" si="6"/>
        <v>-7.2762057453151799E-2</v>
      </c>
    </row>
    <row r="51" spans="1:13" x14ac:dyDescent="0.45">
      <c r="A51">
        <v>8</v>
      </c>
      <c r="B51">
        <f t="shared" si="7"/>
        <v>2.2726075526039004E-19</v>
      </c>
      <c r="C51" s="1">
        <f t="shared" si="8"/>
        <v>1.5347827471618854E-18</v>
      </c>
      <c r="D51">
        <f t="shared" si="6"/>
        <v>0.95028978839537925</v>
      </c>
      <c r="E51">
        <f t="shared" si="6"/>
        <v>-0.43585521699256041</v>
      </c>
      <c r="F51">
        <f t="shared" si="6"/>
        <v>0.31161881000797959</v>
      </c>
      <c r="G51">
        <f t="shared" si="6"/>
        <v>0.57719193489524412</v>
      </c>
      <c r="H51">
        <f t="shared" si="6"/>
        <v>0.46045649538435596</v>
      </c>
      <c r="I51">
        <f t="shared" si="6"/>
        <v>1.9540810237175075</v>
      </c>
      <c r="J51">
        <f t="shared" si="6"/>
        <v>0.74441181855907468</v>
      </c>
      <c r="K51">
        <f t="shared" si="6"/>
        <v>0</v>
      </c>
      <c r="L51">
        <f t="shared" si="6"/>
        <v>0.9829381407029929</v>
      </c>
      <c r="M51">
        <f t="shared" si="6"/>
        <v>0.67164976110592289</v>
      </c>
    </row>
    <row r="52" spans="1:13" x14ac:dyDescent="0.45">
      <c r="A52">
        <v>9</v>
      </c>
      <c r="B52">
        <f t="shared" si="7"/>
        <v>2.2726075526039004E-19</v>
      </c>
      <c r="C52" s="1">
        <f t="shared" si="8"/>
        <v>1.218871105280073E-18</v>
      </c>
      <c r="D52">
        <f t="shared" si="6"/>
        <v>-0.24538071488901544</v>
      </c>
      <c r="E52">
        <f t="shared" si="6"/>
        <v>-1.6315257202769551</v>
      </c>
      <c r="F52">
        <f t="shared" si="6"/>
        <v>-0.88405169327641508</v>
      </c>
      <c r="G52">
        <f t="shared" si="6"/>
        <v>-0.6184785683891505</v>
      </c>
      <c r="H52">
        <f t="shared" si="6"/>
        <v>-0.73521400790003866</v>
      </c>
      <c r="I52">
        <f t="shared" si="6"/>
        <v>0.97114288301451457</v>
      </c>
      <c r="J52">
        <f t="shared" si="6"/>
        <v>-0.23852632214391825</v>
      </c>
      <c r="K52">
        <f t="shared" si="6"/>
        <v>-0.9829381407029929</v>
      </c>
      <c r="L52">
        <f t="shared" si="6"/>
        <v>0</v>
      </c>
      <c r="M52">
        <f t="shared" si="6"/>
        <v>-0.31128837959707006</v>
      </c>
    </row>
    <row r="53" spans="1:13" x14ac:dyDescent="0.45">
      <c r="A53">
        <v>10</v>
      </c>
      <c r="B53">
        <f t="shared" si="7"/>
        <v>2.2726075526039004E-19</v>
      </c>
      <c r="C53" s="1">
        <f t="shared" si="8"/>
        <v>1.3189177094609904E-18</v>
      </c>
      <c r="D53">
        <f t="shared" si="6"/>
        <v>0.13327824449699219</v>
      </c>
      <c r="E53">
        <f t="shared" si="6"/>
        <v>-1.2528667608909474</v>
      </c>
      <c r="F53">
        <f t="shared" si="6"/>
        <v>-0.5053927338904074</v>
      </c>
      <c r="G53">
        <f t="shared" si="6"/>
        <v>-0.23981960900314286</v>
      </c>
      <c r="H53">
        <f t="shared" si="6"/>
        <v>-0.35655504851403103</v>
      </c>
      <c r="I53">
        <f t="shared" si="6"/>
        <v>1.2824312626115846</v>
      </c>
      <c r="J53">
        <f t="shared" si="6"/>
        <v>7.2762057453151799E-2</v>
      </c>
      <c r="K53">
        <f t="shared" si="6"/>
        <v>-0.67164976110592289</v>
      </c>
      <c r="L53">
        <f t="shared" si="6"/>
        <v>0.31128837959707006</v>
      </c>
      <c r="M53">
        <f t="shared" si="6"/>
        <v>0</v>
      </c>
    </row>
  </sheetData>
  <mergeCells count="2">
    <mergeCell ref="A1:C2"/>
    <mergeCell ref="A14:C15"/>
  </mergeCells>
  <conditionalFormatting sqref="D44:M53">
    <cfRule type="cellIs" dxfId="9" priority="1" operator="greaterThan">
      <formula>1.96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topLeftCell="A5" zoomScaleNormal="100" workbookViewId="0">
      <selection activeCell="A14" sqref="A14:C15"/>
    </sheetView>
  </sheetViews>
  <sheetFormatPr defaultRowHeight="14.25" x14ac:dyDescent="0.45"/>
  <cols>
    <col min="1" max="1" width="11.3984375" customWidth="1"/>
    <col min="2" max="2" width="10.1328125" customWidth="1"/>
    <col min="3" max="4" width="13.265625" customWidth="1"/>
    <col min="5" max="7" width="13.1328125" customWidth="1"/>
    <col min="8" max="8" width="11.59765625" customWidth="1"/>
    <col min="9" max="9" width="9.33203125" customWidth="1"/>
  </cols>
  <sheetData>
    <row r="1" spans="1:5" x14ac:dyDescent="0.45">
      <c r="A1" s="7" t="str">
        <f>Dati!A1</f>
        <v>Costanti varie</v>
      </c>
      <c r="B1" s="7"/>
      <c r="C1" s="7"/>
    </row>
    <row r="2" spans="1:5" x14ac:dyDescent="0.45">
      <c r="A2" s="7"/>
      <c r="B2" s="7"/>
      <c r="C2" s="7"/>
    </row>
    <row r="4" spans="1:5" x14ac:dyDescent="0.45">
      <c r="B4" t="s">
        <v>12</v>
      </c>
      <c r="C4" t="s">
        <v>9</v>
      </c>
    </row>
    <row r="5" spans="1:5" x14ac:dyDescent="0.45">
      <c r="A5" t="str">
        <f>Dati!A5</f>
        <v>d</v>
      </c>
      <c r="B5" s="1">
        <f>Dati!B5</f>
        <v>7.4300000000000008E-3</v>
      </c>
      <c r="C5">
        <f>Dati!C5</f>
        <v>1.0000000000000001E-5</v>
      </c>
    </row>
    <row r="6" spans="1:5" x14ac:dyDescent="0.45">
      <c r="A6" t="str">
        <f>Dati!A6</f>
        <v>g</v>
      </c>
      <c r="B6">
        <f>Dati!B6</f>
        <v>9.8059999999999992</v>
      </c>
      <c r="C6">
        <f>Dati!C6</f>
        <v>0</v>
      </c>
    </row>
    <row r="7" spans="1:5" x14ac:dyDescent="0.45">
      <c r="A7" t="str">
        <f>Dati!A7</f>
        <v>pressione</v>
      </c>
      <c r="B7">
        <f>Dati!B7</f>
        <v>101325</v>
      </c>
      <c r="C7">
        <f>Dati!C7</f>
        <v>0</v>
      </c>
    </row>
    <row r="8" spans="1:5" x14ac:dyDescent="0.45">
      <c r="A8" t="str">
        <f>Dati!A8</f>
        <v>densità aria</v>
      </c>
      <c r="B8">
        <v>0</v>
      </c>
      <c r="C8">
        <f>Dati!C8</f>
        <v>0</v>
      </c>
    </row>
    <row r="9" spans="1:5" x14ac:dyDescent="0.45">
      <c r="A9" t="str">
        <f>Dati!A9</f>
        <v>densità olio</v>
      </c>
      <c r="B9">
        <v>858.7</v>
      </c>
      <c r="C9">
        <f>Dati!C9</f>
        <v>0</v>
      </c>
    </row>
    <row r="10" spans="1:5" x14ac:dyDescent="0.45">
      <c r="A10" t="str">
        <f>Dati!A10</f>
        <v>cst corr vis</v>
      </c>
      <c r="B10">
        <f>Dati!B10</f>
        <v>8.2000000000000007E-3</v>
      </c>
      <c r="C10">
        <f>Dati!C10</f>
        <v>0</v>
      </c>
    </row>
    <row r="11" spans="1:5" x14ac:dyDescent="0.45">
      <c r="A11" t="str">
        <f>Dati!A11</f>
        <v>e</v>
      </c>
      <c r="B11">
        <f>Dati!B11</f>
        <v>1.6021766200000001E-19</v>
      </c>
      <c r="C11">
        <f>Dati!C11</f>
        <v>0</v>
      </c>
    </row>
    <row r="12" spans="1:5" x14ac:dyDescent="0.45">
      <c r="A12" t="str">
        <f>Dati!A12</f>
        <v>deltax</v>
      </c>
      <c r="B12">
        <f>Dati!B12</f>
        <v>5.0000000000000001E-4</v>
      </c>
      <c r="C12">
        <f>Dati!C12</f>
        <v>0</v>
      </c>
    </row>
    <row r="13" spans="1:5" x14ac:dyDescent="0.45">
      <c r="A13" t="s">
        <v>7</v>
      </c>
      <c r="B13">
        <f>((G29+K29)/2)/B11</f>
        <v>7.1048226021343899</v>
      </c>
    </row>
    <row r="14" spans="1:5" x14ac:dyDescent="0.45">
      <c r="A14" s="7" t="s">
        <v>16</v>
      </c>
      <c r="B14" s="7"/>
      <c r="C14" s="7"/>
      <c r="D14" s="5"/>
    </row>
    <row r="15" spans="1:5" x14ac:dyDescent="0.45">
      <c r="A15" s="7"/>
      <c r="B15" s="7"/>
      <c r="C15" s="7"/>
      <c r="D15" s="5"/>
    </row>
    <row r="16" spans="1:5" x14ac:dyDescent="0.45">
      <c r="A16" t="s">
        <v>19</v>
      </c>
      <c r="B16">
        <v>200</v>
      </c>
      <c r="C16">
        <f>B16/100</f>
        <v>2</v>
      </c>
      <c r="D16" t="s">
        <v>0</v>
      </c>
      <c r="E16">
        <f>(1.8+(B18-15)*0.004765)*0.00001</f>
        <v>1.8262075000000001E-5</v>
      </c>
    </row>
    <row r="17" spans="1:13" x14ac:dyDescent="0.45">
      <c r="A17" t="s">
        <v>23</v>
      </c>
      <c r="B17">
        <v>2.25</v>
      </c>
      <c r="D17" t="s">
        <v>1</v>
      </c>
      <c r="E17" s="2">
        <f>E16/(1+$B$10/($B$7*B29))</f>
        <v>1.6039836312397474E-5</v>
      </c>
    </row>
    <row r="18" spans="1:13" x14ac:dyDescent="0.45">
      <c r="A18" t="s">
        <v>24</v>
      </c>
      <c r="B18">
        <v>20.5</v>
      </c>
      <c r="D18" t="s">
        <v>32</v>
      </c>
      <c r="E18" s="1">
        <f>B16/B5</f>
        <v>26917.900403768504</v>
      </c>
    </row>
    <row r="20" spans="1:13" x14ac:dyDescent="0.45">
      <c r="A20" t="s">
        <v>7</v>
      </c>
      <c r="B20">
        <v>1</v>
      </c>
    </row>
    <row r="21" spans="1:13" x14ac:dyDescent="0.45">
      <c r="B21" t="s">
        <v>17</v>
      </c>
      <c r="C21" t="s">
        <v>20</v>
      </c>
      <c r="D21" t="s">
        <v>21</v>
      </c>
      <c r="E21" t="s">
        <v>9</v>
      </c>
      <c r="G21" t="s">
        <v>18</v>
      </c>
      <c r="H21" t="s">
        <v>20</v>
      </c>
      <c r="I21" t="s">
        <v>22</v>
      </c>
      <c r="K21" t="s">
        <v>38</v>
      </c>
      <c r="L21" t="s">
        <v>20</v>
      </c>
      <c r="M21" t="s">
        <v>22</v>
      </c>
    </row>
    <row r="22" spans="1:13" x14ac:dyDescent="0.45">
      <c r="A22">
        <v>1</v>
      </c>
      <c r="B22">
        <v>12.15</v>
      </c>
      <c r="C22" s="1">
        <f>B12/B22</f>
        <v>4.1152263374485593E-5</v>
      </c>
      <c r="D22">
        <f>(($B$10/(2*$B$7))^2+9*E16*C22/(2*$B$6*($B$9-$B$8)))^(1/2)-$B$10/(2*$B$7)</f>
        <v>5.9456718816520613E-7</v>
      </c>
      <c r="E22" s="1">
        <f>(D22+$B$10/(2*$B$7))^(-1)*9*E16/(2*$B$6*($B$9-$B$8))*1/2*C28</f>
        <v>6.9436201676468765E-9</v>
      </c>
      <c r="F22" s="1"/>
      <c r="G22">
        <v>66.239999999999995</v>
      </c>
      <c r="H22" s="1">
        <f>$B$12/(G22-B26)</f>
        <v>1.5015015015015022E-4</v>
      </c>
      <c r="I22" s="1">
        <f>(4*PI()/3)*B29^3*($B$9-$B$8)*($B$6/E18)*(1+ABS(H22)/B28)</f>
        <v>1.2457648035061389E-18</v>
      </c>
      <c r="K22">
        <v>83.89</v>
      </c>
      <c r="L22" s="1">
        <f>B12/(K22-G26)</f>
        <v>2.0661157024793374E-4</v>
      </c>
      <c r="M22" s="1">
        <f>-(4*PI()/3)*B29^3*($B$9-$B$8)*($B$6/$E$18)*(1-ABS(L22)/B28)</f>
        <v>1.0936980131205538E-18</v>
      </c>
    </row>
    <row r="23" spans="1:13" x14ac:dyDescent="0.45">
      <c r="A23">
        <v>2</v>
      </c>
      <c r="B23">
        <v>24.2</v>
      </c>
      <c r="C23" s="1">
        <f>$B$12/(B23-B22)</f>
        <v>4.1493775933609964E-5</v>
      </c>
      <c r="D23">
        <f>(($B$10/(2*$B$7))^2+9*E16*C23/(2*$B$6*($B$9-$B$8)))^(1/2)-$B$10/(2*$B$7)</f>
        <v>5.9718607307672547E-7</v>
      </c>
      <c r="E23" s="1">
        <f>(D23+$B$10/(2*$B$7))^(-1)*9*E16/(2*$B$6*($B$9-$B$8))*1/2*C28</f>
        <v>6.9151021026114403E-9</v>
      </c>
      <c r="F23" s="1"/>
      <c r="G23">
        <v>69.83</v>
      </c>
      <c r="H23" s="1">
        <f>$B$12/(G23-G22)</f>
        <v>1.3927576601671296E-4</v>
      </c>
      <c r="I23" s="1">
        <f>(4*PI()/3)*B29^3*($B$9-$B$8)*($B$6/E18)*(1+ABS(H23)/B28)</f>
        <v>1.1744560955385216E-18</v>
      </c>
      <c r="K23">
        <v>86.39</v>
      </c>
      <c r="L23" s="1">
        <f>$B$12/(K23-K22)</f>
        <v>2.0000000000000001E-4</v>
      </c>
      <c r="M23" s="1">
        <f>-(4*PI()/3)*B29^3*($B$9-$B$8)*($B$6/$E$18)*(1-ABS(L23)/B28)</f>
        <v>1.0503426813397305E-18</v>
      </c>
    </row>
    <row r="24" spans="1:13" x14ac:dyDescent="0.45">
      <c r="A24">
        <v>3</v>
      </c>
      <c r="B24">
        <v>37.92</v>
      </c>
      <c r="C24" s="1">
        <f t="shared" ref="C24:C26" si="0">$B$12/(B24-B23)</f>
        <v>3.644314868804664E-5</v>
      </c>
      <c r="D24">
        <f>(($B$10/(2*$B$7))^2+9*E16*C24/(2*$B$6*($B$9-$B$8)))^(1/2)-$B$10/(2*$B$7)</f>
        <v>5.5728662753449338E-7</v>
      </c>
      <c r="E24" s="1">
        <f>(D24+$B$10/(2*$B$7))^(-1)*9*E16/(2*$B$6*($B$9-$B$8))*1/2*C28</f>
        <v>7.3766805510029312E-9</v>
      </c>
      <c r="F24" s="1"/>
      <c r="G24">
        <v>73.680000000000007</v>
      </c>
      <c r="H24" s="1">
        <f>$B$12/(G24-G23)</f>
        <v>1.2987012987012957E-4</v>
      </c>
      <c r="I24" s="1">
        <f>(4*PI()/3)*B29^3*($B$9-$B$8)*($B$6/E18)*(1+ABS(H24)/B28)</f>
        <v>1.1127786935821149E-18</v>
      </c>
      <c r="K24">
        <v>88.53</v>
      </c>
      <c r="L24" s="1">
        <f>$B$12/(K24-K23)</f>
        <v>2.3364485981308407E-4</v>
      </c>
      <c r="M24" s="1">
        <f>-(4*PI()/3)*B29^3*($B$9-$B$8)*($B$6/E18)*(1-ABS(L24)/B28)</f>
        <v>1.2709686454019627E-18</v>
      </c>
    </row>
    <row r="25" spans="1:13" x14ac:dyDescent="0.45">
      <c r="A25">
        <v>4</v>
      </c>
      <c r="B25">
        <v>50.53</v>
      </c>
      <c r="C25" s="1">
        <f t="shared" si="0"/>
        <v>3.9651070578905632E-5</v>
      </c>
      <c r="D25">
        <f>(($B$10/(2*$B$7))^2+9*E16*C25/(2*$B$6*($B$9-$B$8)))^(1/2)-$B$10/(2*$B$7)</f>
        <v>5.8292484941675799E-7</v>
      </c>
      <c r="E25" s="1">
        <f>(D25+$B$10/(2*$B$7))^(-1)*9*E16/(2*$B$6*($B$9-$B$8))*1/2*C28</f>
        <v>7.0732984529568364E-9</v>
      </c>
      <c r="F25" s="1"/>
      <c r="G25">
        <v>77.23</v>
      </c>
      <c r="H25" s="1">
        <f>$B$12/(G25-G24)</f>
        <v>1.4084507042253533E-4</v>
      </c>
      <c r="I25" s="1">
        <f>(4*PI()/3)*B29^3*($B$9-$B$8)*($B$6/E18)*(1+ABS(H25)/B28)</f>
        <v>1.1847467996569266E-18</v>
      </c>
      <c r="K25">
        <v>90.95</v>
      </c>
      <c r="L25" s="1">
        <f t="shared" ref="L25:L26" si="1">$B$12/(K25-K24)</f>
        <v>2.0661157024793374E-4</v>
      </c>
      <c r="M25" s="1">
        <f>-(4*PI()/3)*B29^3*($B$9-$B$8)*($B$6/E18)*(1-ABS(L25)/B28)</f>
        <v>1.0936980131205538E-18</v>
      </c>
    </row>
    <row r="26" spans="1:13" x14ac:dyDescent="0.45">
      <c r="A26">
        <v>5</v>
      </c>
      <c r="B26">
        <v>62.91</v>
      </c>
      <c r="C26" s="1">
        <f t="shared" si="0"/>
        <v>4.0387722132471745E-5</v>
      </c>
      <c r="D26">
        <f>(($B$10/(2*$B$7))^2+9*E16*C26/(2*$B$6*($B$9-$B$8)))^(1/2)-$B$10/(2*$B$7)</f>
        <v>5.8866479324608991E-7</v>
      </c>
      <c r="E26" s="1">
        <f>(D26+$B$10/(2*$B$7))^(-1)*9*E16/(2*$B$6*($B$9-$B$8))*1/2*C28</f>
        <v>7.0087642182022031E-9</v>
      </c>
      <c r="F26" s="1"/>
      <c r="G26">
        <v>81.47</v>
      </c>
      <c r="H26" s="1">
        <f>$B$12/(G26-G25)</f>
        <v>1.1792452830188694E-4</v>
      </c>
      <c r="I26" s="1">
        <f>(4*PI()/3)*B29^3*($B$9-$B$8)*($B$6/E18)*(1+ABS(H26)/B28)</f>
        <v>1.0344454837860696E-18</v>
      </c>
      <c r="K26">
        <v>93.32</v>
      </c>
      <c r="L26" s="1">
        <f t="shared" si="1"/>
        <v>2.1097046413502197E-4</v>
      </c>
      <c r="M26" s="1">
        <f>-(4*PI()/3)*B29^3*($B$9-$B$8)*($B$6/E18)*(1-ABS(L26)/B28)</f>
        <v>1.1222814333347115E-18</v>
      </c>
    </row>
    <row r="27" spans="1:13" x14ac:dyDescent="0.45">
      <c r="B27" s="1" t="s">
        <v>28</v>
      </c>
      <c r="C27" s="1" t="s">
        <v>34</v>
      </c>
      <c r="D27" t="s">
        <v>30</v>
      </c>
      <c r="G27" s="1" t="s">
        <v>28</v>
      </c>
      <c r="H27" s="1" t="s">
        <v>29</v>
      </c>
      <c r="I27" t="s">
        <v>34</v>
      </c>
      <c r="K27" s="1" t="s">
        <v>28</v>
      </c>
      <c r="L27" s="1" t="s">
        <v>29</v>
      </c>
      <c r="M27" t="s">
        <v>34</v>
      </c>
    </row>
    <row r="28" spans="1:13" x14ac:dyDescent="0.45">
      <c r="A28" t="s">
        <v>27</v>
      </c>
      <c r="B28" s="1">
        <f>AVERAGE(C22:C26)</f>
        <v>3.9825596141503917E-5</v>
      </c>
      <c r="C28" s="1">
        <f>_xlfn.STDEV.S(C22:C26)/SQRT(COUNT(C22:C26))</f>
        <v>9.0361123673235878E-7</v>
      </c>
      <c r="F28" t="str">
        <f>J28</f>
        <v>Velocità</v>
      </c>
      <c r="G28" s="1">
        <f>AVERAGE(H22:H26)</f>
        <v>1.3561312895228302E-4</v>
      </c>
      <c r="H28" s="1">
        <f>_xlfn.STDEV.S(H22:H26)</f>
        <v>1.222683256763511E-5</v>
      </c>
      <c r="I28" s="2">
        <f>H28/SQRT(5)</f>
        <v>5.4680057541480803E-6</v>
      </c>
      <c r="J28" t="s">
        <v>27</v>
      </c>
      <c r="K28" s="1">
        <f>AVERAGE(L22:L26)</f>
        <v>2.115676928887947E-4</v>
      </c>
      <c r="L28" s="1">
        <f>_xlfn.STDEV.S(L22:L26)</f>
        <v>1.2948897671416375E-5</v>
      </c>
      <c r="M28" s="2">
        <f>L28/SQRT(5)</f>
        <v>5.7909230853951499E-6</v>
      </c>
    </row>
    <row r="29" spans="1:13" x14ac:dyDescent="0.45">
      <c r="A29" t="s">
        <v>5</v>
      </c>
      <c r="B29">
        <f>AVERAGE(D22:D26)</f>
        <v>5.8412590628785462E-7</v>
      </c>
      <c r="C29">
        <f>_xlfn.STDEV.S(D22:D26)/SQRT(COUNT(D22:D26))</f>
        <v>7.1483537972854596E-9</v>
      </c>
      <c r="D29" s="1">
        <f>(B29+$B$10/(2*$B$7))^(-1)*9*E16/(2*$B$6*($B$9-$B$8))*1/2*C28</f>
        <v>7.0596968311415751E-9</v>
      </c>
      <c r="F29" t="str">
        <f>J29</f>
        <v>Carica</v>
      </c>
      <c r="G29">
        <f>AVERAGE(I22:I26)</f>
        <v>1.1504383752139543E-18</v>
      </c>
      <c r="H29">
        <f>_xlfn.STDEV.S(I22:I26)</f>
        <v>8.0177380368009415E-20</v>
      </c>
      <c r="I29" s="2">
        <f>H29/SQRT(5)</f>
        <v>3.585641455214523E-20</v>
      </c>
      <c r="J29" t="s">
        <v>33</v>
      </c>
      <c r="K29">
        <f>AVERAGE(M22:M26)</f>
        <v>1.1261977572635022E-18</v>
      </c>
      <c r="L29">
        <f>_xlfn.STDEV.S(M22:M26)</f>
        <v>8.4912317904455485E-20</v>
      </c>
      <c r="M29" s="2">
        <f>L29/SQRT(5)</f>
        <v>3.7973942992286991E-20</v>
      </c>
    </row>
    <row r="32" spans="1:13" x14ac:dyDescent="0.45">
      <c r="A32" t="s">
        <v>7</v>
      </c>
      <c r="D32">
        <f t="array" ref="D32:H32">TRANSPOSE(A35:A39)</f>
        <v>1</v>
      </c>
      <c r="E32">
        <v>2</v>
      </c>
      <c r="F32">
        <v>3</v>
      </c>
      <c r="G32">
        <v>4</v>
      </c>
      <c r="H32">
        <v>5</v>
      </c>
    </row>
    <row r="33" spans="1:13" x14ac:dyDescent="0.45">
      <c r="B33" t="s">
        <v>26</v>
      </c>
      <c r="D33">
        <f t="array" ref="D33:H34">TRANSPOSE(B35:C39)</f>
        <v>6.9436201676468765E-9</v>
      </c>
      <c r="E33">
        <v>6.9151021026114403E-9</v>
      </c>
      <c r="F33">
        <v>7.3766805510029312E-9</v>
      </c>
      <c r="G33">
        <v>7.0732984529568364E-9</v>
      </c>
      <c r="H33">
        <v>7.0087642182022031E-9</v>
      </c>
    </row>
    <row r="34" spans="1:13" x14ac:dyDescent="0.45">
      <c r="C34" t="s">
        <v>21</v>
      </c>
      <c r="D34">
        <v>5.9456718816520613E-7</v>
      </c>
      <c r="E34">
        <v>5.9718607307672547E-7</v>
      </c>
      <c r="F34">
        <v>5.5728662753449338E-7</v>
      </c>
      <c r="G34">
        <v>5.8292484941675799E-7</v>
      </c>
      <c r="H34">
        <v>5.8866479324608991E-7</v>
      </c>
    </row>
    <row r="35" spans="1:13" x14ac:dyDescent="0.45">
      <c r="A35">
        <v>1</v>
      </c>
      <c r="B35" s="1">
        <f>E22</f>
        <v>6.9436201676468765E-9</v>
      </c>
      <c r="C35">
        <f>D22</f>
        <v>5.9456718816520613E-7</v>
      </c>
      <c r="D35">
        <f t="shared" ref="D35:H39" si="2">($C35-D$34)/SQRT($B35^2+D$33^2)</f>
        <v>0</v>
      </c>
      <c r="E35">
        <f t="shared" si="2"/>
        <v>-0.26724359190820907</v>
      </c>
      <c r="F35">
        <f t="shared" si="2"/>
        <v>3.6799913686581389</v>
      </c>
      <c r="G35">
        <f t="shared" si="2"/>
        <v>1.1745840314247327</v>
      </c>
      <c r="H35">
        <f t="shared" si="2"/>
        <v>0.59826017772723183</v>
      </c>
    </row>
    <row r="36" spans="1:13" x14ac:dyDescent="0.45">
      <c r="A36">
        <v>2</v>
      </c>
      <c r="B36">
        <f>E23</f>
        <v>6.9151021026114403E-9</v>
      </c>
      <c r="C36">
        <f>D23</f>
        <v>5.9718607307672547E-7</v>
      </c>
      <c r="D36">
        <f t="shared" si="2"/>
        <v>0.26724359190820907</v>
      </c>
      <c r="E36">
        <f t="shared" si="2"/>
        <v>0</v>
      </c>
      <c r="F36">
        <f t="shared" si="2"/>
        <v>3.9461089461186232</v>
      </c>
      <c r="G36">
        <f t="shared" si="2"/>
        <v>1.4417035192957415</v>
      </c>
      <c r="H36">
        <f t="shared" si="2"/>
        <v>0.86546628583818253</v>
      </c>
    </row>
    <row r="37" spans="1:13" x14ac:dyDescent="0.45">
      <c r="A37">
        <v>3</v>
      </c>
      <c r="B37">
        <f>E24</f>
        <v>7.3766805510029312E-9</v>
      </c>
      <c r="C37">
        <f>D24</f>
        <v>5.5728662753449338E-7</v>
      </c>
      <c r="D37">
        <f t="shared" si="2"/>
        <v>-3.6799913686581389</v>
      </c>
      <c r="E37">
        <f t="shared" si="2"/>
        <v>-3.9461089461186232</v>
      </c>
      <c r="F37">
        <f t="shared" si="2"/>
        <v>0</v>
      </c>
      <c r="G37">
        <f t="shared" si="2"/>
        <v>-2.5086494876443708</v>
      </c>
      <c r="H37">
        <f t="shared" si="2"/>
        <v>-3.0837365203998424</v>
      </c>
    </row>
    <row r="38" spans="1:13" x14ac:dyDescent="0.45">
      <c r="A38">
        <v>4</v>
      </c>
      <c r="B38">
        <f>E25</f>
        <v>7.0732984529568364E-9</v>
      </c>
      <c r="C38">
        <f>D25</f>
        <v>5.8292484941675799E-7</v>
      </c>
      <c r="D38">
        <f t="shared" si="2"/>
        <v>-1.1745840314247327</v>
      </c>
      <c r="E38">
        <f t="shared" si="2"/>
        <v>-1.4417035192957415</v>
      </c>
      <c r="F38">
        <f t="shared" si="2"/>
        <v>2.5086494876443708</v>
      </c>
      <c r="G38">
        <f t="shared" si="2"/>
        <v>0</v>
      </c>
      <c r="H38">
        <f t="shared" si="2"/>
        <v>-0.57643694408915513</v>
      </c>
    </row>
    <row r="39" spans="1:13" x14ac:dyDescent="0.45">
      <c r="A39">
        <v>5</v>
      </c>
      <c r="B39">
        <f>E26</f>
        <v>7.0087642182022031E-9</v>
      </c>
      <c r="C39">
        <f>D26</f>
        <v>5.8866479324608991E-7</v>
      </c>
      <c r="D39">
        <f t="shared" si="2"/>
        <v>-0.59826017772723183</v>
      </c>
      <c r="E39">
        <f t="shared" si="2"/>
        <v>-0.86546628583818253</v>
      </c>
      <c r="F39">
        <f t="shared" si="2"/>
        <v>3.0837365203998424</v>
      </c>
      <c r="G39">
        <f t="shared" si="2"/>
        <v>0.57643694408915513</v>
      </c>
      <c r="H39">
        <f t="shared" si="2"/>
        <v>0</v>
      </c>
    </row>
    <row r="41" spans="1:13" x14ac:dyDescent="0.45">
      <c r="A41" t="s">
        <v>7</v>
      </c>
      <c r="D41">
        <f t="array" ref="D41:M43">TRANSPOSE(A44:C53)</f>
        <v>1</v>
      </c>
      <c r="E41">
        <v>2</v>
      </c>
      <c r="F41">
        <v>3</v>
      </c>
      <c r="G41">
        <v>4</v>
      </c>
      <c r="H41">
        <v>5</v>
      </c>
      <c r="I41">
        <v>6</v>
      </c>
      <c r="J41">
        <v>7</v>
      </c>
      <c r="K41">
        <v>8</v>
      </c>
      <c r="L41">
        <v>9</v>
      </c>
      <c r="M41">
        <v>10</v>
      </c>
    </row>
    <row r="42" spans="1:13" x14ac:dyDescent="0.45">
      <c r="B42" t="s">
        <v>26</v>
      </c>
      <c r="D42">
        <v>8.0177380368009415E-20</v>
      </c>
      <c r="E42">
        <v>8.0177380368009415E-20</v>
      </c>
      <c r="F42">
        <v>8.0177380368009415E-20</v>
      </c>
      <c r="G42">
        <v>8.0177380368009415E-20</v>
      </c>
      <c r="H42">
        <v>8.0177380368009415E-20</v>
      </c>
      <c r="I42">
        <v>8.4912317904455485E-20</v>
      </c>
      <c r="J42">
        <v>8.4912317904455485E-20</v>
      </c>
      <c r="K42">
        <v>8.4912317904455485E-20</v>
      </c>
      <c r="L42">
        <v>8.4912317904455485E-20</v>
      </c>
      <c r="M42">
        <v>8.4912317904455485E-20</v>
      </c>
    </row>
    <row r="43" spans="1:13" x14ac:dyDescent="0.45">
      <c r="C43" t="s">
        <v>35</v>
      </c>
      <c r="D43">
        <v>1.2457648035061389E-18</v>
      </c>
      <c r="E43">
        <v>1.1744560955385216E-18</v>
      </c>
      <c r="F43">
        <v>1.1127786935821149E-18</v>
      </c>
      <c r="G43">
        <v>1.1847467996569266E-18</v>
      </c>
      <c r="H43">
        <v>1.0344454837860696E-18</v>
      </c>
      <c r="I43">
        <v>1.0936980131205538E-18</v>
      </c>
      <c r="J43">
        <v>1.0503426813397305E-18</v>
      </c>
      <c r="K43">
        <v>1.2709686454019627E-18</v>
      </c>
      <c r="L43">
        <v>1.0936980131205538E-18</v>
      </c>
      <c r="M43">
        <v>1.1222814333347115E-18</v>
      </c>
    </row>
    <row r="44" spans="1:13" x14ac:dyDescent="0.45">
      <c r="A44">
        <v>1</v>
      </c>
      <c r="B44">
        <f>$H$29</f>
        <v>8.0177380368009415E-20</v>
      </c>
      <c r="C44" s="1">
        <f>I22</f>
        <v>1.2457648035061389E-18</v>
      </c>
      <c r="D44">
        <f>($C44-D$43)/SQRT($B44^2+D$42^2)</f>
        <v>0</v>
      </c>
      <c r="E44">
        <f t="shared" ref="E44:M44" si="3">($C44-E$43)/SQRT($B44^2+E$42^2)</f>
        <v>0.6288914745045977</v>
      </c>
      <c r="F44">
        <f t="shared" si="3"/>
        <v>1.1728417628423402</v>
      </c>
      <c r="G44">
        <f t="shared" si="3"/>
        <v>0.53813487168333729</v>
      </c>
      <c r="H44">
        <f t="shared" si="3"/>
        <v>1.8636842870637058</v>
      </c>
      <c r="I44">
        <f t="shared" si="3"/>
        <v>1.3021195269863264</v>
      </c>
      <c r="J44">
        <f t="shared" si="3"/>
        <v>1.6733631362427253</v>
      </c>
      <c r="K44">
        <f t="shared" si="3"/>
        <v>-0.21581579123497494</v>
      </c>
      <c r="L44">
        <f t="shared" si="3"/>
        <v>1.3021195269863264</v>
      </c>
      <c r="M44">
        <f t="shared" si="3"/>
        <v>1.0573650377613171</v>
      </c>
    </row>
    <row r="45" spans="1:13" x14ac:dyDescent="0.45">
      <c r="A45">
        <v>2</v>
      </c>
      <c r="B45">
        <f t="shared" ref="B45:B48" si="4">$H$29</f>
        <v>8.0177380368009415E-20</v>
      </c>
      <c r="C45" s="1">
        <f t="shared" ref="C45:C48" si="5">I23</f>
        <v>1.1744560955385216E-18</v>
      </c>
      <c r="D45">
        <f t="shared" ref="D45:M53" si="6">($C45-D$43)/SQRT($B45^2+D$42^2)</f>
        <v>-0.6288914745045977</v>
      </c>
      <c r="E45">
        <f t="shared" si="6"/>
        <v>0</v>
      </c>
      <c r="F45">
        <f t="shared" si="6"/>
        <v>0.54395028833774239</v>
      </c>
      <c r="G45">
        <f t="shared" si="6"/>
        <v>-9.0756602821260385E-2</v>
      </c>
      <c r="H45">
        <f t="shared" si="6"/>
        <v>1.2347928125591081</v>
      </c>
      <c r="I45">
        <f t="shared" si="6"/>
        <v>0.69151637784797426</v>
      </c>
      <c r="J45">
        <f t="shared" si="6"/>
        <v>1.0627599871043731</v>
      </c>
      <c r="K45">
        <f t="shared" si="6"/>
        <v>-0.82641894037332708</v>
      </c>
      <c r="L45">
        <f t="shared" si="6"/>
        <v>0.69151637784797426</v>
      </c>
      <c r="M45">
        <f t="shared" si="6"/>
        <v>0.44676188862296506</v>
      </c>
    </row>
    <row r="46" spans="1:13" x14ac:dyDescent="0.45">
      <c r="A46">
        <v>3</v>
      </c>
      <c r="B46">
        <f t="shared" si="4"/>
        <v>8.0177380368009415E-20</v>
      </c>
      <c r="C46" s="1">
        <f t="shared" si="5"/>
        <v>1.1127786935821149E-18</v>
      </c>
      <c r="D46">
        <f t="shared" si="6"/>
        <v>-1.1728417628423402</v>
      </c>
      <c r="E46">
        <f t="shared" si="6"/>
        <v>-0.54395028833774239</v>
      </c>
      <c r="F46">
        <f t="shared" si="6"/>
        <v>0</v>
      </c>
      <c r="G46">
        <f t="shared" si="6"/>
        <v>-0.63470689115900281</v>
      </c>
      <c r="H46">
        <f t="shared" si="6"/>
        <v>0.69084252422136561</v>
      </c>
      <c r="I46">
        <f t="shared" si="6"/>
        <v>0.1633843033984391</v>
      </c>
      <c r="J46">
        <f t="shared" si="6"/>
        <v>0.53462791265483789</v>
      </c>
      <c r="K46">
        <f t="shared" si="6"/>
        <v>-1.3545510148228623</v>
      </c>
      <c r="L46">
        <f t="shared" si="6"/>
        <v>0.1633843033984391</v>
      </c>
      <c r="M46">
        <f t="shared" si="6"/>
        <v>-8.1370185826570157E-2</v>
      </c>
    </row>
    <row r="47" spans="1:13" x14ac:dyDescent="0.45">
      <c r="A47">
        <v>4</v>
      </c>
      <c r="B47">
        <f t="shared" si="4"/>
        <v>8.0177380368009415E-20</v>
      </c>
      <c r="C47" s="1">
        <f t="shared" si="5"/>
        <v>1.1847467996569266E-18</v>
      </c>
      <c r="D47">
        <f t="shared" si="6"/>
        <v>-0.53813487168333729</v>
      </c>
      <c r="E47">
        <f t="shared" si="6"/>
        <v>9.0756602821260385E-2</v>
      </c>
      <c r="F47">
        <f t="shared" si="6"/>
        <v>0.63470689115900281</v>
      </c>
      <c r="G47">
        <f t="shared" si="6"/>
        <v>0</v>
      </c>
      <c r="H47">
        <f t="shared" si="6"/>
        <v>1.3255494153803684</v>
      </c>
      <c r="I47">
        <f t="shared" si="6"/>
        <v>0.77963375538344459</v>
      </c>
      <c r="J47">
        <f t="shared" si="6"/>
        <v>1.1508773646398434</v>
      </c>
      <c r="K47">
        <f t="shared" si="6"/>
        <v>-0.73830156283785675</v>
      </c>
      <c r="L47">
        <f t="shared" si="6"/>
        <v>0.77963375538344459</v>
      </c>
      <c r="M47">
        <f t="shared" si="6"/>
        <v>0.5348792661584354</v>
      </c>
    </row>
    <row r="48" spans="1:13" x14ac:dyDescent="0.45">
      <c r="A48">
        <v>5</v>
      </c>
      <c r="B48">
        <f t="shared" si="4"/>
        <v>8.0177380368009415E-20</v>
      </c>
      <c r="C48" s="1">
        <f t="shared" si="5"/>
        <v>1.0344454837860696E-18</v>
      </c>
      <c r="D48">
        <f t="shared" si="6"/>
        <v>-1.8636842870637058</v>
      </c>
      <c r="E48">
        <f t="shared" si="6"/>
        <v>-1.2347928125591081</v>
      </c>
      <c r="F48">
        <f t="shared" si="6"/>
        <v>-0.69084252422136561</v>
      </c>
      <c r="G48">
        <f t="shared" si="6"/>
        <v>-1.3255494153803684</v>
      </c>
      <c r="H48">
        <f t="shared" si="6"/>
        <v>0</v>
      </c>
      <c r="I48">
        <f t="shared" si="6"/>
        <v>-0.50736834304273981</v>
      </c>
      <c r="J48">
        <f t="shared" si="6"/>
        <v>-0.13612473378634105</v>
      </c>
      <c r="K48">
        <f t="shared" si="6"/>
        <v>-2.0253036612640414</v>
      </c>
      <c r="L48">
        <f t="shared" si="6"/>
        <v>-0.50736834304273981</v>
      </c>
      <c r="M48">
        <f t="shared" si="6"/>
        <v>-0.75212283226774912</v>
      </c>
    </row>
    <row r="49" spans="1:13" x14ac:dyDescent="0.45">
      <c r="A49">
        <v>6</v>
      </c>
      <c r="B49">
        <f>$L$29</f>
        <v>8.4912317904455485E-20</v>
      </c>
      <c r="C49" s="1">
        <f>M22</f>
        <v>1.0936980131205538E-18</v>
      </c>
      <c r="D49">
        <f t="shared" si="6"/>
        <v>-1.3021195269863264</v>
      </c>
      <c r="E49">
        <f t="shared" si="6"/>
        <v>-0.69151637784797426</v>
      </c>
      <c r="F49">
        <f t="shared" si="6"/>
        <v>-0.1633843033984391</v>
      </c>
      <c r="G49">
        <f t="shared" si="6"/>
        <v>-0.77963375538344459</v>
      </c>
      <c r="H49">
        <f t="shared" si="6"/>
        <v>0.50736834304273981</v>
      </c>
      <c r="I49">
        <f t="shared" si="6"/>
        <v>0</v>
      </c>
      <c r="J49">
        <f t="shared" si="6"/>
        <v>0.36104124653985181</v>
      </c>
      <c r="K49">
        <f t="shared" si="6"/>
        <v>-1.4762200501045777</v>
      </c>
      <c r="L49">
        <f t="shared" si="6"/>
        <v>0</v>
      </c>
      <c r="M49">
        <f t="shared" si="6"/>
        <v>-0.23802824798255831</v>
      </c>
    </row>
    <row r="50" spans="1:13" x14ac:dyDescent="0.45">
      <c r="A50">
        <v>7</v>
      </c>
      <c r="B50">
        <f t="shared" ref="B50:B53" si="7">$L$29</f>
        <v>8.4912317904455485E-20</v>
      </c>
      <c r="C50" s="1">
        <f t="shared" ref="C50:C53" si="8">M23</f>
        <v>1.0503426813397305E-18</v>
      </c>
      <c r="D50">
        <f t="shared" si="6"/>
        <v>-1.6733631362427253</v>
      </c>
      <c r="E50">
        <f t="shared" si="6"/>
        <v>-1.0627599871043731</v>
      </c>
      <c r="F50">
        <f t="shared" si="6"/>
        <v>-0.53462791265483789</v>
      </c>
      <c r="G50">
        <f t="shared" si="6"/>
        <v>-1.1508773646398434</v>
      </c>
      <c r="H50">
        <f t="shared" si="6"/>
        <v>0.13612473378634105</v>
      </c>
      <c r="I50">
        <f t="shared" si="6"/>
        <v>-0.36104124653985181</v>
      </c>
      <c r="J50">
        <f t="shared" si="6"/>
        <v>0</v>
      </c>
      <c r="K50">
        <f t="shared" si="6"/>
        <v>-1.8372612966444295</v>
      </c>
      <c r="L50">
        <f t="shared" si="6"/>
        <v>-0.36104124653985181</v>
      </c>
      <c r="M50">
        <f t="shared" si="6"/>
        <v>-0.59906949452241021</v>
      </c>
    </row>
    <row r="51" spans="1:13" x14ac:dyDescent="0.45">
      <c r="A51">
        <v>8</v>
      </c>
      <c r="B51">
        <f t="shared" si="7"/>
        <v>8.4912317904455485E-20</v>
      </c>
      <c r="C51" s="1">
        <f t="shared" si="8"/>
        <v>1.2709686454019627E-18</v>
      </c>
      <c r="D51">
        <f t="shared" si="6"/>
        <v>0.21581579123497494</v>
      </c>
      <c r="E51">
        <f t="shared" si="6"/>
        <v>0.82641894037332708</v>
      </c>
      <c r="F51">
        <f t="shared" si="6"/>
        <v>1.3545510148228623</v>
      </c>
      <c r="G51">
        <f t="shared" si="6"/>
        <v>0.73830156283785675</v>
      </c>
      <c r="H51">
        <f t="shared" si="6"/>
        <v>2.0253036612640414</v>
      </c>
      <c r="I51">
        <f t="shared" si="6"/>
        <v>1.4762200501045777</v>
      </c>
      <c r="J51">
        <f t="shared" si="6"/>
        <v>1.8372612966444295</v>
      </c>
      <c r="K51">
        <f t="shared" si="6"/>
        <v>0</v>
      </c>
      <c r="L51">
        <f t="shared" si="6"/>
        <v>1.4762200501045777</v>
      </c>
      <c r="M51">
        <f t="shared" si="6"/>
        <v>1.2381918021220195</v>
      </c>
    </row>
    <row r="52" spans="1:13" x14ac:dyDescent="0.45">
      <c r="A52">
        <v>9</v>
      </c>
      <c r="B52">
        <f t="shared" si="7"/>
        <v>8.4912317904455485E-20</v>
      </c>
      <c r="C52" s="1">
        <f t="shared" si="8"/>
        <v>1.0936980131205538E-18</v>
      </c>
      <c r="D52">
        <f t="shared" si="6"/>
        <v>-1.3021195269863264</v>
      </c>
      <c r="E52">
        <f t="shared" si="6"/>
        <v>-0.69151637784797426</v>
      </c>
      <c r="F52">
        <f t="shared" si="6"/>
        <v>-0.1633843033984391</v>
      </c>
      <c r="G52">
        <f t="shared" si="6"/>
        <v>-0.77963375538344459</v>
      </c>
      <c r="H52">
        <f t="shared" si="6"/>
        <v>0.50736834304273981</v>
      </c>
      <c r="I52">
        <f t="shared" si="6"/>
        <v>0</v>
      </c>
      <c r="J52">
        <f t="shared" si="6"/>
        <v>0.36104124653985181</v>
      </c>
      <c r="K52">
        <f t="shared" si="6"/>
        <v>-1.4762200501045777</v>
      </c>
      <c r="L52">
        <f t="shared" si="6"/>
        <v>0</v>
      </c>
      <c r="M52">
        <f t="shared" si="6"/>
        <v>-0.23802824798255831</v>
      </c>
    </row>
    <row r="53" spans="1:13" x14ac:dyDescent="0.45">
      <c r="A53">
        <v>10</v>
      </c>
      <c r="B53">
        <f t="shared" si="7"/>
        <v>8.4912317904455485E-20</v>
      </c>
      <c r="C53" s="1">
        <f t="shared" si="8"/>
        <v>1.1222814333347115E-18</v>
      </c>
      <c r="D53">
        <f t="shared" si="6"/>
        <v>-1.0573650377613171</v>
      </c>
      <c r="E53">
        <f t="shared" si="6"/>
        <v>-0.44676188862296506</v>
      </c>
      <c r="F53">
        <f t="shared" si="6"/>
        <v>8.1370185826570157E-2</v>
      </c>
      <c r="G53">
        <f t="shared" si="6"/>
        <v>-0.5348792661584354</v>
      </c>
      <c r="H53">
        <f t="shared" si="6"/>
        <v>0.75212283226774912</v>
      </c>
      <c r="I53">
        <f t="shared" si="6"/>
        <v>0.23802824798255831</v>
      </c>
      <c r="J53">
        <f t="shared" si="6"/>
        <v>0.59906949452241021</v>
      </c>
      <c r="K53">
        <f t="shared" si="6"/>
        <v>-1.2381918021220195</v>
      </c>
      <c r="L53">
        <f t="shared" si="6"/>
        <v>0.23802824798255831</v>
      </c>
      <c r="M53">
        <f t="shared" si="6"/>
        <v>0</v>
      </c>
    </row>
  </sheetData>
  <mergeCells count="2">
    <mergeCell ref="A1:C2"/>
    <mergeCell ref="A14:C15"/>
  </mergeCells>
  <conditionalFormatting sqref="D44:M53">
    <cfRule type="cellIs" dxfId="8" priority="1" operator="greaterThan">
      <formula>1.96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topLeftCell="A12" zoomScaleNormal="100" workbookViewId="0">
      <selection activeCell="M22" sqref="M22:M26"/>
    </sheetView>
  </sheetViews>
  <sheetFormatPr defaultRowHeight="14.25" x14ac:dyDescent="0.45"/>
  <cols>
    <col min="1" max="1" width="11.3984375" customWidth="1"/>
    <col min="2" max="2" width="10.1328125" customWidth="1"/>
    <col min="3" max="4" width="13.265625" customWidth="1"/>
    <col min="5" max="7" width="13.1328125" customWidth="1"/>
    <col min="8" max="8" width="11.59765625" customWidth="1"/>
    <col min="9" max="9" width="9.33203125" customWidth="1"/>
  </cols>
  <sheetData>
    <row r="1" spans="1:5" x14ac:dyDescent="0.45">
      <c r="A1" s="7" t="str">
        <f>Dati!A1</f>
        <v>Costanti varie</v>
      </c>
      <c r="B1" s="7"/>
      <c r="C1" s="7"/>
    </row>
    <row r="2" spans="1:5" x14ac:dyDescent="0.45">
      <c r="A2" s="7"/>
      <c r="B2" s="7"/>
      <c r="C2" s="7"/>
    </row>
    <row r="4" spans="1:5" x14ac:dyDescent="0.45">
      <c r="B4" t="s">
        <v>12</v>
      </c>
      <c r="C4" t="s">
        <v>9</v>
      </c>
    </row>
    <row r="5" spans="1:5" x14ac:dyDescent="0.45">
      <c r="A5" t="str">
        <f>Dati!A5</f>
        <v>d</v>
      </c>
      <c r="B5" s="1">
        <f>Dati!B5</f>
        <v>7.4300000000000008E-3</v>
      </c>
      <c r="C5">
        <f>Dati!C5</f>
        <v>1.0000000000000001E-5</v>
      </c>
    </row>
    <row r="6" spans="1:5" x14ac:dyDescent="0.45">
      <c r="A6" t="str">
        <f>Dati!A6</f>
        <v>g</v>
      </c>
      <c r="B6">
        <f>Dati!B6</f>
        <v>9.8059999999999992</v>
      </c>
      <c r="C6">
        <f>Dati!C6</f>
        <v>0</v>
      </c>
    </row>
    <row r="7" spans="1:5" x14ac:dyDescent="0.45">
      <c r="A7" t="str">
        <f>Dati!A7</f>
        <v>pressione</v>
      </c>
      <c r="B7">
        <f>Dati!B7</f>
        <v>101325</v>
      </c>
      <c r="C7">
        <f>Dati!C7</f>
        <v>0</v>
      </c>
    </row>
    <row r="8" spans="1:5" x14ac:dyDescent="0.45">
      <c r="A8" t="str">
        <f>Dati!A8</f>
        <v>densità aria</v>
      </c>
      <c r="B8">
        <v>0</v>
      </c>
      <c r="C8">
        <f>Dati!C8</f>
        <v>0</v>
      </c>
    </row>
    <row r="9" spans="1:5" x14ac:dyDescent="0.45">
      <c r="A9" t="str">
        <f>Dati!A9</f>
        <v>densità olio</v>
      </c>
      <c r="B9">
        <v>858.7</v>
      </c>
      <c r="C9">
        <f>Dati!C9</f>
        <v>0</v>
      </c>
    </row>
    <row r="10" spans="1:5" x14ac:dyDescent="0.45">
      <c r="A10" t="str">
        <f>Dati!A10</f>
        <v>cst corr vis</v>
      </c>
      <c r="B10">
        <f>Dati!B10</f>
        <v>8.2000000000000007E-3</v>
      </c>
      <c r="C10">
        <f>Dati!C10</f>
        <v>0</v>
      </c>
    </row>
    <row r="11" spans="1:5" x14ac:dyDescent="0.45">
      <c r="A11" t="str">
        <f>Dati!A11</f>
        <v>e</v>
      </c>
      <c r="B11">
        <f>Dati!B11</f>
        <v>1.6021766200000001E-19</v>
      </c>
      <c r="C11">
        <f>Dati!C11</f>
        <v>0</v>
      </c>
    </row>
    <row r="12" spans="1:5" x14ac:dyDescent="0.45">
      <c r="A12" t="str">
        <f>Dati!A12</f>
        <v>deltax</v>
      </c>
      <c r="B12">
        <f>Dati!B12</f>
        <v>5.0000000000000001E-4</v>
      </c>
      <c r="C12">
        <f>Dati!C12</f>
        <v>0</v>
      </c>
    </row>
    <row r="13" spans="1:5" x14ac:dyDescent="0.45">
      <c r="A13" t="s">
        <v>7</v>
      </c>
      <c r="B13">
        <f>((G29+K29)/2)/B11</f>
        <v>7.1158416207209445</v>
      </c>
    </row>
    <row r="14" spans="1:5" x14ac:dyDescent="0.45">
      <c r="A14" s="7" t="s">
        <v>16</v>
      </c>
      <c r="B14" s="7"/>
      <c r="C14" s="7"/>
      <c r="D14" s="5"/>
    </row>
    <row r="15" spans="1:5" x14ac:dyDescent="0.45">
      <c r="A15" s="7"/>
      <c r="B15" s="7"/>
      <c r="C15" s="7"/>
      <c r="D15" s="5"/>
    </row>
    <row r="16" spans="1:5" x14ac:dyDescent="0.45">
      <c r="A16" t="s">
        <v>19</v>
      </c>
      <c r="B16">
        <v>200</v>
      </c>
      <c r="C16">
        <f>B16/100</f>
        <v>2</v>
      </c>
      <c r="D16" t="s">
        <v>0</v>
      </c>
      <c r="E16">
        <f>(1.8+(B18-15)*0.004765)*0.00001</f>
        <v>1.8262075000000001E-5</v>
      </c>
    </row>
    <row r="17" spans="1:13" x14ac:dyDescent="0.45">
      <c r="A17" t="s">
        <v>23</v>
      </c>
      <c r="B17">
        <v>2.25</v>
      </c>
      <c r="D17" t="s">
        <v>1</v>
      </c>
      <c r="E17" s="2">
        <f>E16/(1+$B$10/($B$7*B29))</f>
        <v>1.5801153885680511E-5</v>
      </c>
    </row>
    <row r="18" spans="1:13" x14ac:dyDescent="0.45">
      <c r="A18" t="s">
        <v>24</v>
      </c>
      <c r="B18">
        <v>20.5</v>
      </c>
      <c r="D18" t="s">
        <v>32</v>
      </c>
      <c r="E18" s="1">
        <f>B16/B5</f>
        <v>26917.900403768504</v>
      </c>
    </row>
    <row r="20" spans="1:13" x14ac:dyDescent="0.45">
      <c r="A20" t="s">
        <v>7</v>
      </c>
      <c r="B20">
        <v>1</v>
      </c>
    </row>
    <row r="21" spans="1:13" x14ac:dyDescent="0.45">
      <c r="B21" t="s">
        <v>17</v>
      </c>
      <c r="C21" t="s">
        <v>20</v>
      </c>
      <c r="D21" t="s">
        <v>21</v>
      </c>
      <c r="E21" t="s">
        <v>9</v>
      </c>
      <c r="G21" t="s">
        <v>18</v>
      </c>
      <c r="H21" t="s">
        <v>20</v>
      </c>
      <c r="I21" t="s">
        <v>22</v>
      </c>
      <c r="K21" t="s">
        <v>38</v>
      </c>
      <c r="L21" t="s">
        <v>20</v>
      </c>
      <c r="M21" t="s">
        <v>22</v>
      </c>
    </row>
    <row r="22" spans="1:13" x14ac:dyDescent="0.45">
      <c r="A22">
        <v>1</v>
      </c>
      <c r="B22">
        <v>16.670000000000002</v>
      </c>
      <c r="C22" s="1">
        <f>B12/B22</f>
        <v>2.9994001199760046E-5</v>
      </c>
      <c r="D22">
        <f>(($B$10/(2*$B$7))^2+9*E16*C22/(2*$B$6*($B$9-$B$8)))^(1/2)-$B$10/(2*$B$7)</f>
        <v>5.0209023051155735E-7</v>
      </c>
      <c r="E22" s="1">
        <f>(D22+$B$10/(2*$B$7))^(-1)*9*E16/(2*$B$6*($B$9-$B$8))*1/2*C28</f>
        <v>5.3417212226221825E-9</v>
      </c>
      <c r="F22" s="1"/>
      <c r="G22">
        <v>81.23</v>
      </c>
      <c r="H22" s="1">
        <f>$B$12/(G22-B26)</f>
        <v>1.6891891891891847E-4</v>
      </c>
      <c r="I22" s="1">
        <f>(4*PI()/3)*B29^3*($B$9-$B$8)*($B$6/E18)*(1+ABS(H22)/B28)</f>
        <v>1.1547200187084569E-18</v>
      </c>
      <c r="K22">
        <v>95.28</v>
      </c>
      <c r="L22" s="1">
        <f>B12/(K22-G26)</f>
        <v>2.0661157024793374E-4</v>
      </c>
      <c r="M22" s="1">
        <f>-(4*PI()/3)*B29^3*($B$9-$B$8)*($B$6/$E$18)*(1-ABS(L22)/B28)</f>
        <v>1.0036771920315841E-18</v>
      </c>
    </row>
    <row r="23" spans="1:13" x14ac:dyDescent="0.45">
      <c r="A23">
        <v>2</v>
      </c>
      <c r="B23">
        <v>32.04</v>
      </c>
      <c r="C23" s="1">
        <f>$B$12/(B23-B22)</f>
        <v>3.2530904359141192E-5</v>
      </c>
      <c r="D23">
        <f>(($B$10/(2*$B$7))^2+9*E16*C23/(2*$B$6*($B$9-$B$8)))^(1/2)-$B$10/(2*$B$7)</f>
        <v>5.2444670424162051E-7</v>
      </c>
      <c r="E23" s="1">
        <f>(D23+$B$10/(2*$B$7))^(-1)*9*E16/(2*$B$6*($B$9-$B$8))*1/2*C28</f>
        <v>5.1303212966369782E-9</v>
      </c>
      <c r="F23" s="1"/>
      <c r="G23">
        <v>83.69</v>
      </c>
      <c r="H23" s="1">
        <f>$B$12/(G23-G22)</f>
        <v>2.0325203252032572E-4</v>
      </c>
      <c r="I23" s="1">
        <f>(4*PI()/3)*B29^3*($B$9-$B$8)*($B$6/E18)*(1+ABS(H23)/B28)</f>
        <v>1.3520528552451274E-18</v>
      </c>
      <c r="K23">
        <v>97.47</v>
      </c>
      <c r="L23" s="1">
        <f>$B$12/(K23-K22)</f>
        <v>2.2831050228310526E-4</v>
      </c>
      <c r="M23" s="1">
        <f>-(4*PI()/3)*B29^3*($B$9-$B$8)*($B$6/$E$18)*(1-ABS(L23)/B28)</f>
        <v>1.1283938681253397E-18</v>
      </c>
    </row>
    <row r="24" spans="1:13" x14ac:dyDescent="0.45">
      <c r="A24">
        <v>3</v>
      </c>
      <c r="B24">
        <v>48.02</v>
      </c>
      <c r="C24" s="1">
        <f t="shared" ref="C24:C26" si="0">$B$12/(B24-B23)</f>
        <v>3.1289111389236537E-5</v>
      </c>
      <c r="D24">
        <f>(($B$10/(2*$B$7))^2+9*E16*C24/(2*$B$6*($B$9-$B$8)))^(1/2)-$B$10/(2*$B$7)</f>
        <v>5.1361611536050924E-7</v>
      </c>
      <c r="E24" s="1">
        <f>(D24+$B$10/(2*$B$7))^(-1)*9*E16/(2*$B$6*($B$9-$B$8))*1/2*C28</f>
        <v>5.2306035733316177E-9</v>
      </c>
      <c r="F24" s="1"/>
      <c r="G24">
        <v>86.9</v>
      </c>
      <c r="H24" s="1">
        <f>$B$12/(G24-G23)</f>
        <v>1.5576323987538904E-4</v>
      </c>
      <c r="I24" s="1">
        <f>(4*PI()/3)*B29^3*($B$9-$B$8)*($B$6/E18)*(1+ABS(H24)/B28)</f>
        <v>1.0791065019046887E-18</v>
      </c>
      <c r="K24">
        <v>99.62</v>
      </c>
      <c r="L24" s="1">
        <f>$B$12/(K24-K23)</f>
        <v>2.3255813953488311E-4</v>
      </c>
      <c r="M24" s="1">
        <f>-(4*PI()/3)*B29^3*($B$9-$B$8)*($B$6/E18)*(1-ABS(L24)/B28)</f>
        <v>1.1528075673080959E-18</v>
      </c>
    </row>
    <row r="25" spans="1:13" x14ac:dyDescent="0.45">
      <c r="A25">
        <v>4</v>
      </c>
      <c r="B25">
        <v>63.12</v>
      </c>
      <c r="C25" s="1">
        <f t="shared" si="0"/>
        <v>3.3112582781456967E-5</v>
      </c>
      <c r="D25">
        <f>(($B$10/(2*$B$7))^2+9*E16*C25/(2*$B$6*($B$9-$B$8)))^(1/2)-$B$10/(2*$B$7)</f>
        <v>5.2944916725998111E-7</v>
      </c>
      <c r="E25" s="1">
        <f>(D25+$B$10/(2*$B$7))^(-1)*9*E16/(2*$B$6*($B$9-$B$8))*1/2*C28</f>
        <v>5.0852894380826577E-9</v>
      </c>
      <c r="F25" s="1"/>
      <c r="G25">
        <v>90.02</v>
      </c>
      <c r="H25" s="1">
        <f>$B$12/(G25-G24)</f>
        <v>1.6025641025641074E-4</v>
      </c>
      <c r="I25" s="1">
        <f>(4*PI()/3)*B29^3*($B$9-$B$8)*($B$6/E18)*(1+ABS(H25)/B28)</f>
        <v>1.1049314261053652E-18</v>
      </c>
      <c r="K25">
        <v>101.9</v>
      </c>
      <c r="L25" s="1">
        <f t="shared" ref="L25:L26" si="1">$B$12/(K25-K24)</f>
        <v>2.1929824561403498E-4</v>
      </c>
      <c r="M25" s="1">
        <f>-(4*PI()/3)*B29^3*($B$9-$B$8)*($B$6/E18)*(1-ABS(L25)/B28)</f>
        <v>1.0765950655829664E-18</v>
      </c>
    </row>
    <row r="26" spans="1:13" x14ac:dyDescent="0.45">
      <c r="A26">
        <v>5</v>
      </c>
      <c r="B26">
        <v>78.27</v>
      </c>
      <c r="C26" s="1">
        <f t="shared" si="0"/>
        <v>3.3003300330033008E-5</v>
      </c>
      <c r="D26">
        <f>(($B$10/(2*$B$7))^2+9*E16*C26/(2*$B$6*($B$9-$B$8)))^(1/2)-$B$10/(2*$B$7)</f>
        <v>5.2851268813833347E-7</v>
      </c>
      <c r="E26" s="1">
        <f>(D26+$B$10/(2*$B$7))^(-1)*9*E16/(2*$B$6*($B$9-$B$8))*1/2*C28</f>
        <v>5.0936593216088624E-9</v>
      </c>
      <c r="F26" s="1"/>
      <c r="G26">
        <v>92.86</v>
      </c>
      <c r="H26" s="1">
        <f>$B$12/(G26-G25)</f>
        <v>1.7605633802816881E-4</v>
      </c>
      <c r="I26" s="1">
        <f>(4*PI()/3)*B29^3*($B$9-$B$8)*($B$6/E18)*(1+ABS(H26)/B28)</f>
        <v>1.1957430140222777E-18</v>
      </c>
      <c r="K26">
        <v>104.05</v>
      </c>
      <c r="L26" s="1">
        <f t="shared" si="1"/>
        <v>2.3255813953488466E-4</v>
      </c>
      <c r="M26" s="1">
        <f>-(4*PI()/3)*B29^3*($B$9-$B$8)*($B$6/E18)*(1-ABS(L26)/B28)</f>
        <v>1.1528075673081049E-18</v>
      </c>
    </row>
    <row r="27" spans="1:13" x14ac:dyDescent="0.45">
      <c r="B27" s="1" t="s">
        <v>28</v>
      </c>
      <c r="C27" s="1" t="s">
        <v>34</v>
      </c>
      <c r="D27" t="s">
        <v>30</v>
      </c>
      <c r="G27" s="1" t="s">
        <v>28</v>
      </c>
      <c r="H27" s="1" t="s">
        <v>29</v>
      </c>
      <c r="I27" t="s">
        <v>34</v>
      </c>
      <c r="K27" s="1" t="s">
        <v>28</v>
      </c>
      <c r="L27" s="1" t="s">
        <v>29</v>
      </c>
      <c r="M27" t="s">
        <v>34</v>
      </c>
    </row>
    <row r="28" spans="1:13" x14ac:dyDescent="0.45">
      <c r="A28" t="s">
        <v>27</v>
      </c>
      <c r="B28" s="1">
        <f>AVERAGE(C22:C26)</f>
        <v>3.1985980011925547E-5</v>
      </c>
      <c r="C28" s="1">
        <f>_xlfn.STDEV.S(C22:C26)/SQRT(COUNT(C22:C26))</f>
        <v>5.9391592163972522E-7</v>
      </c>
      <c r="F28" t="str">
        <f>J28</f>
        <v>Velocità</v>
      </c>
      <c r="G28" s="1">
        <f>AVERAGE(H22:H26)</f>
        <v>1.7284938791984255E-4</v>
      </c>
      <c r="H28" s="1">
        <f>_xlfn.STDEV.S(H22:H26)</f>
        <v>1.8712118103627941E-5</v>
      </c>
      <c r="I28" s="2">
        <f>H28/SQRT(5)</f>
        <v>8.368313616543305E-6</v>
      </c>
      <c r="J28" t="s">
        <v>27</v>
      </c>
      <c r="K28" s="1">
        <f>AVERAGE(L22:L26)</f>
        <v>2.2386731944296838E-4</v>
      </c>
      <c r="L28" s="1">
        <f>_xlfn.STDEV.S(L22:L26)</f>
        <v>1.1061644288115057E-5</v>
      </c>
      <c r="M28" s="2">
        <f>L28/SQRT(5)</f>
        <v>4.9469177142295067E-6</v>
      </c>
    </row>
    <row r="29" spans="1:13" x14ac:dyDescent="0.45">
      <c r="A29" t="s">
        <v>5</v>
      </c>
      <c r="B29">
        <f>AVERAGE(D22:D26)</f>
        <v>5.1962298110240036E-7</v>
      </c>
      <c r="C29">
        <f>_xlfn.STDEV.S(D22:D26)/SQRT(COUNT(D22:D26))</f>
        <v>5.2073453401604219E-9</v>
      </c>
      <c r="D29" s="1">
        <f>(B29+$B$10/(2*$B$7))^(-1)*9*E16/(2*$B$6*($B$9-$B$8))*1/2*C28</f>
        <v>5.1745059623032476E-9</v>
      </c>
      <c r="F29" t="str">
        <f>J29</f>
        <v>Carica</v>
      </c>
      <c r="G29">
        <f>AVERAGE(I22:I26)</f>
        <v>1.1773107631971831E-18</v>
      </c>
      <c r="H29">
        <f>_xlfn.STDEV.S(I22:I26)</f>
        <v>1.0754967888629638E-19</v>
      </c>
      <c r="I29" s="2">
        <f>H29/SQRT(5)</f>
        <v>4.8097678589606516E-20</v>
      </c>
      <c r="J29" t="s">
        <v>33</v>
      </c>
      <c r="K29">
        <f>AVERAGE(M22:M26)</f>
        <v>1.1028562520712182E-18</v>
      </c>
      <c r="L29">
        <f>_xlfn.STDEV.S(M22:M26)</f>
        <v>6.3577852841285401E-20</v>
      </c>
      <c r="M29" s="2">
        <f>L29/SQRT(5)</f>
        <v>2.843288016331846E-20</v>
      </c>
    </row>
    <row r="32" spans="1:13" x14ac:dyDescent="0.45">
      <c r="A32" t="s">
        <v>7</v>
      </c>
      <c r="D32">
        <f t="array" ref="D32:H32">TRANSPOSE(A35:A39)</f>
        <v>1</v>
      </c>
      <c r="E32">
        <v>2</v>
      </c>
      <c r="F32">
        <v>3</v>
      </c>
      <c r="G32">
        <v>4</v>
      </c>
      <c r="H32">
        <v>5</v>
      </c>
    </row>
    <row r="33" spans="1:13" x14ac:dyDescent="0.45">
      <c r="B33" t="s">
        <v>26</v>
      </c>
      <c r="D33">
        <f t="array" ref="D33:H34">TRANSPOSE(B35:C39)</f>
        <v>5.3417212226221825E-9</v>
      </c>
      <c r="E33">
        <v>5.1303212966369782E-9</v>
      </c>
      <c r="F33">
        <v>5.2306035733316177E-9</v>
      </c>
      <c r="G33">
        <v>5.0852894380826577E-9</v>
      </c>
      <c r="H33">
        <v>5.0936593216088624E-9</v>
      </c>
    </row>
    <row r="34" spans="1:13" x14ac:dyDescent="0.45">
      <c r="C34" t="s">
        <v>21</v>
      </c>
      <c r="D34">
        <v>5.0209023051155735E-7</v>
      </c>
      <c r="E34">
        <v>5.2444670424162051E-7</v>
      </c>
      <c r="F34">
        <v>5.1361611536050924E-7</v>
      </c>
      <c r="G34">
        <v>5.2944916725998111E-7</v>
      </c>
      <c r="H34">
        <v>5.2851268813833347E-7</v>
      </c>
    </row>
    <row r="35" spans="1:13" x14ac:dyDescent="0.45">
      <c r="A35">
        <v>1</v>
      </c>
      <c r="B35" s="1">
        <f>E22</f>
        <v>5.3417212226221825E-9</v>
      </c>
      <c r="C35">
        <f>D22</f>
        <v>5.0209023051155735E-7</v>
      </c>
      <c r="D35">
        <f t="shared" ref="D35:H39" si="2">($C35-D$34)/SQRT($B35^2+D$33^2)</f>
        <v>0</v>
      </c>
      <c r="E35">
        <f t="shared" si="2"/>
        <v>-3.0185503975642356</v>
      </c>
      <c r="F35">
        <f t="shared" si="2"/>
        <v>-1.5416819636979768</v>
      </c>
      <c r="G35">
        <f t="shared" si="2"/>
        <v>-3.7095659878896603</v>
      </c>
      <c r="H35">
        <f t="shared" si="2"/>
        <v>-3.5797875050621801</v>
      </c>
    </row>
    <row r="36" spans="1:13" x14ac:dyDescent="0.45">
      <c r="A36">
        <v>2</v>
      </c>
      <c r="B36">
        <f>E23</f>
        <v>5.1303212966369782E-9</v>
      </c>
      <c r="C36">
        <f>D23</f>
        <v>5.2444670424162051E-7</v>
      </c>
      <c r="D36">
        <f t="shared" si="2"/>
        <v>3.0185503975642356</v>
      </c>
      <c r="E36">
        <f t="shared" si="2"/>
        <v>0</v>
      </c>
      <c r="F36">
        <f t="shared" si="2"/>
        <v>1.4782510714188286</v>
      </c>
      <c r="G36">
        <f t="shared" si="2"/>
        <v>-0.6925168250071394</v>
      </c>
      <c r="H36">
        <f t="shared" si="2"/>
        <v>-0.56241622678964032</v>
      </c>
    </row>
    <row r="37" spans="1:13" x14ac:dyDescent="0.45">
      <c r="A37">
        <v>3</v>
      </c>
      <c r="B37">
        <f>E24</f>
        <v>5.2306035733316177E-9</v>
      </c>
      <c r="C37">
        <f>D24</f>
        <v>5.1361611536050924E-7</v>
      </c>
      <c r="D37">
        <f t="shared" si="2"/>
        <v>1.5416819636979768</v>
      </c>
      <c r="E37">
        <f t="shared" si="2"/>
        <v>-1.4782510714188286</v>
      </c>
      <c r="F37">
        <f t="shared" si="2"/>
        <v>0</v>
      </c>
      <c r="G37">
        <f t="shared" si="2"/>
        <v>-2.1703497223388064</v>
      </c>
      <c r="H37">
        <f t="shared" si="2"/>
        <v>-2.0403473288962717</v>
      </c>
    </row>
    <row r="38" spans="1:13" x14ac:dyDescent="0.45">
      <c r="A38">
        <v>4</v>
      </c>
      <c r="B38">
        <f>E25</f>
        <v>5.0852894380826577E-9</v>
      </c>
      <c r="C38">
        <f>D25</f>
        <v>5.2944916725998111E-7</v>
      </c>
      <c r="D38">
        <f t="shared" si="2"/>
        <v>3.7095659878896603</v>
      </c>
      <c r="E38">
        <f t="shared" si="2"/>
        <v>0.6925168250071394</v>
      </c>
      <c r="F38">
        <f t="shared" si="2"/>
        <v>2.1703497223388064</v>
      </c>
      <c r="G38">
        <f t="shared" si="2"/>
        <v>0</v>
      </c>
      <c r="H38">
        <f t="shared" si="2"/>
        <v>0.13010980389529123</v>
      </c>
    </row>
    <row r="39" spans="1:13" x14ac:dyDescent="0.45">
      <c r="A39">
        <v>5</v>
      </c>
      <c r="B39">
        <f>E26</f>
        <v>5.0936593216088624E-9</v>
      </c>
      <c r="C39">
        <f>D26</f>
        <v>5.2851268813833347E-7</v>
      </c>
      <c r="D39">
        <f t="shared" si="2"/>
        <v>3.5797875050621801</v>
      </c>
      <c r="E39">
        <f t="shared" si="2"/>
        <v>0.56241622678964032</v>
      </c>
      <c r="F39">
        <f t="shared" si="2"/>
        <v>2.0403473288962717</v>
      </c>
      <c r="G39">
        <f t="shared" si="2"/>
        <v>-0.13010980389529123</v>
      </c>
      <c r="H39">
        <f t="shared" si="2"/>
        <v>0</v>
      </c>
    </row>
    <row r="41" spans="1:13" x14ac:dyDescent="0.45">
      <c r="A41" t="s">
        <v>7</v>
      </c>
      <c r="D41">
        <f t="array" ref="D41:M43">TRANSPOSE(A44:C53)</f>
        <v>1</v>
      </c>
      <c r="E41">
        <v>2</v>
      </c>
      <c r="F41">
        <v>3</v>
      </c>
      <c r="G41">
        <v>4</v>
      </c>
      <c r="H41">
        <v>5</v>
      </c>
      <c r="I41">
        <v>6</v>
      </c>
      <c r="J41">
        <v>7</v>
      </c>
      <c r="K41">
        <v>8</v>
      </c>
      <c r="L41">
        <v>9</v>
      </c>
      <c r="M41">
        <v>10</v>
      </c>
    </row>
    <row r="42" spans="1:13" x14ac:dyDescent="0.45">
      <c r="B42" t="s">
        <v>26</v>
      </c>
      <c r="D42">
        <v>1.0754967888629638E-19</v>
      </c>
      <c r="E42">
        <v>1.0754967888629638E-19</v>
      </c>
      <c r="F42">
        <v>1.0754967888629638E-19</v>
      </c>
      <c r="G42">
        <v>1.0754967888629638E-19</v>
      </c>
      <c r="H42">
        <v>1.0754967888629638E-19</v>
      </c>
      <c r="I42">
        <v>6.3577852841285401E-20</v>
      </c>
      <c r="J42">
        <v>6.3577852841285401E-20</v>
      </c>
      <c r="K42">
        <v>6.3577852841285401E-20</v>
      </c>
      <c r="L42">
        <v>6.3577852841285401E-20</v>
      </c>
      <c r="M42">
        <v>6.3577852841285401E-20</v>
      </c>
    </row>
    <row r="43" spans="1:13" x14ac:dyDescent="0.45">
      <c r="C43" t="s">
        <v>35</v>
      </c>
      <c r="D43">
        <v>1.1547200187084569E-18</v>
      </c>
      <c r="E43">
        <v>1.3520528552451274E-18</v>
      </c>
      <c r="F43">
        <v>1.0791065019046887E-18</v>
      </c>
      <c r="G43">
        <v>1.1049314261053652E-18</v>
      </c>
      <c r="H43">
        <v>1.1957430140222777E-18</v>
      </c>
      <c r="I43">
        <v>1.0036771920315841E-18</v>
      </c>
      <c r="J43">
        <v>1.1283938681253397E-18</v>
      </c>
      <c r="K43">
        <v>1.1528075673080959E-18</v>
      </c>
      <c r="L43">
        <v>1.0765950655829664E-18</v>
      </c>
      <c r="M43">
        <v>1.1528075673081049E-18</v>
      </c>
    </row>
    <row r="44" spans="1:13" x14ac:dyDescent="0.45">
      <c r="A44">
        <v>1</v>
      </c>
      <c r="B44">
        <f>$H$29</f>
        <v>1.0754967888629638E-19</v>
      </c>
      <c r="C44" s="1">
        <f>I22</f>
        <v>1.1547200187084569E-18</v>
      </c>
      <c r="D44">
        <f>($C44-D$43)/SQRT($B44^2+D$42^2)</f>
        <v>0</v>
      </c>
      <c r="E44">
        <f t="shared" ref="E44:M44" si="3">($C44-E$43)/SQRT($B44^2+E$42^2)</f>
        <v>-1.2974040304980898</v>
      </c>
      <c r="F44">
        <f t="shared" si="3"/>
        <v>0.49713612383569855</v>
      </c>
      <c r="G44">
        <f t="shared" si="3"/>
        <v>0.32734501692562729</v>
      </c>
      <c r="H44">
        <f t="shared" si="3"/>
        <v>-0.26971385197397135</v>
      </c>
      <c r="I44">
        <f t="shared" si="3"/>
        <v>1.2089587861819318</v>
      </c>
      <c r="J44">
        <f t="shared" si="3"/>
        <v>0.21071660107299456</v>
      </c>
      <c r="K44">
        <f t="shared" si="3"/>
        <v>1.530741296677811E-2</v>
      </c>
      <c r="L44">
        <f t="shared" si="3"/>
        <v>0.62531833241687595</v>
      </c>
      <c r="M44">
        <f t="shared" si="3"/>
        <v>1.5307412966705658E-2</v>
      </c>
    </row>
    <row r="45" spans="1:13" x14ac:dyDescent="0.45">
      <c r="A45">
        <v>2</v>
      </c>
      <c r="B45">
        <f t="shared" ref="B45:B48" si="4">$H$29</f>
        <v>1.0754967888629638E-19</v>
      </c>
      <c r="C45" s="1">
        <f t="shared" ref="C45:C48" si="5">I23</f>
        <v>1.3520528552451274E-18</v>
      </c>
      <c r="D45">
        <f t="shared" ref="D45:M53" si="6">($C45-D$43)/SQRT($B45^2+D$42^2)</f>
        <v>1.2974040304980898</v>
      </c>
      <c r="E45">
        <f t="shared" si="6"/>
        <v>0</v>
      </c>
      <c r="F45">
        <f t="shared" si="6"/>
        <v>1.7945401543337884</v>
      </c>
      <c r="G45">
        <f t="shared" si="6"/>
        <v>1.6247490474237172</v>
      </c>
      <c r="H45">
        <f t="shared" si="6"/>
        <v>1.0276901785241186</v>
      </c>
      <c r="I45">
        <f t="shared" si="6"/>
        <v>2.7884264893624326</v>
      </c>
      <c r="J45">
        <f t="shared" si="6"/>
        <v>1.7901843042534953</v>
      </c>
      <c r="K45">
        <f t="shared" si="6"/>
        <v>1.594775116147279</v>
      </c>
      <c r="L45">
        <f t="shared" si="6"/>
        <v>2.2047860355973765</v>
      </c>
      <c r="M45">
        <f t="shared" si="6"/>
        <v>1.5947751161472064</v>
      </c>
    </row>
    <row r="46" spans="1:13" x14ac:dyDescent="0.45">
      <c r="A46">
        <v>3</v>
      </c>
      <c r="B46">
        <f t="shared" si="4"/>
        <v>1.0754967888629638E-19</v>
      </c>
      <c r="C46" s="1">
        <f t="shared" si="5"/>
        <v>1.0791065019046887E-18</v>
      </c>
      <c r="D46">
        <f t="shared" si="6"/>
        <v>-0.49713612383569855</v>
      </c>
      <c r="E46">
        <f t="shared" si="6"/>
        <v>-1.7945401543337884</v>
      </c>
      <c r="F46">
        <f t="shared" si="6"/>
        <v>0</v>
      </c>
      <c r="G46">
        <f t="shared" si="6"/>
        <v>-0.16979110691007127</v>
      </c>
      <c r="H46">
        <f t="shared" si="6"/>
        <v>-0.76684997580966985</v>
      </c>
      <c r="I46">
        <f t="shared" si="6"/>
        <v>0.60374218963615434</v>
      </c>
      <c r="J46">
        <f t="shared" si="6"/>
        <v>-0.39449999547278281</v>
      </c>
      <c r="K46">
        <f t="shared" si="6"/>
        <v>-0.58990918357899924</v>
      </c>
      <c r="L46">
        <f t="shared" si="6"/>
        <v>2.010173587109856E-2</v>
      </c>
      <c r="M46">
        <f t="shared" si="6"/>
        <v>-0.58990918357907174</v>
      </c>
    </row>
    <row r="47" spans="1:13" x14ac:dyDescent="0.45">
      <c r="A47">
        <v>4</v>
      </c>
      <c r="B47">
        <f t="shared" si="4"/>
        <v>1.0754967888629638E-19</v>
      </c>
      <c r="C47" s="1">
        <f t="shared" si="5"/>
        <v>1.1049314261053652E-18</v>
      </c>
      <c r="D47">
        <f t="shared" si="6"/>
        <v>-0.32734501692562729</v>
      </c>
      <c r="E47">
        <f t="shared" si="6"/>
        <v>-1.6247490474237172</v>
      </c>
      <c r="F47">
        <f t="shared" si="6"/>
        <v>0.16979110691007127</v>
      </c>
      <c r="G47">
        <f t="shared" si="6"/>
        <v>0</v>
      </c>
      <c r="H47">
        <f t="shared" si="6"/>
        <v>-0.59705886889959858</v>
      </c>
      <c r="I47">
        <f t="shared" si="6"/>
        <v>0.8104469349179827</v>
      </c>
      <c r="J47">
        <f t="shared" si="6"/>
        <v>-0.18779525019095442</v>
      </c>
      <c r="K47">
        <f t="shared" si="6"/>
        <v>-0.38320443829717088</v>
      </c>
      <c r="L47">
        <f t="shared" si="6"/>
        <v>0.22680648115292693</v>
      </c>
      <c r="M47">
        <f t="shared" si="6"/>
        <v>-0.38320443829724332</v>
      </c>
    </row>
    <row r="48" spans="1:13" x14ac:dyDescent="0.45">
      <c r="A48">
        <v>5</v>
      </c>
      <c r="B48">
        <f t="shared" si="4"/>
        <v>1.0754967888629638E-19</v>
      </c>
      <c r="C48" s="1">
        <f t="shared" si="5"/>
        <v>1.1957430140222777E-18</v>
      </c>
      <c r="D48">
        <f t="shared" si="6"/>
        <v>0.26971385197397135</v>
      </c>
      <c r="E48">
        <f t="shared" si="6"/>
        <v>-1.0276901785241186</v>
      </c>
      <c r="F48">
        <f t="shared" si="6"/>
        <v>0.76684997580966985</v>
      </c>
      <c r="G48">
        <f t="shared" si="6"/>
        <v>0.59705886889959858</v>
      </c>
      <c r="H48">
        <f t="shared" si="6"/>
        <v>0</v>
      </c>
      <c r="I48">
        <f t="shared" si="6"/>
        <v>1.5373101002515708</v>
      </c>
      <c r="J48">
        <f t="shared" si="6"/>
        <v>0.53906791514263375</v>
      </c>
      <c r="K48">
        <f t="shared" si="6"/>
        <v>0.34365872703641731</v>
      </c>
      <c r="L48">
        <f t="shared" si="6"/>
        <v>0.95366964648651509</v>
      </c>
      <c r="M48">
        <f t="shared" si="6"/>
        <v>0.34365872703634487</v>
      </c>
    </row>
    <row r="49" spans="1:13" x14ac:dyDescent="0.45">
      <c r="A49">
        <v>6</v>
      </c>
      <c r="B49">
        <f>$L$29</f>
        <v>6.3577852841285401E-20</v>
      </c>
      <c r="C49" s="1">
        <f>M22</f>
        <v>1.0036771920315841E-18</v>
      </c>
      <c r="D49">
        <f t="shared" si="6"/>
        <v>-1.2089587861819318</v>
      </c>
      <c r="E49">
        <f t="shared" si="6"/>
        <v>-2.7884264893624326</v>
      </c>
      <c r="F49">
        <f t="shared" si="6"/>
        <v>-0.60374218963615434</v>
      </c>
      <c r="G49">
        <f t="shared" si="6"/>
        <v>-0.8104469349179827</v>
      </c>
      <c r="H49">
        <f t="shared" si="6"/>
        <v>-1.5373101002515708</v>
      </c>
      <c r="I49">
        <f t="shared" si="6"/>
        <v>0</v>
      </c>
      <c r="J49">
        <f t="shared" si="6"/>
        <v>-1.387086909227522</v>
      </c>
      <c r="K49">
        <f t="shared" si="6"/>
        <v>-1.658613729881101</v>
      </c>
      <c r="L49">
        <f t="shared" si="6"/>
        <v>-0.81098559566962514</v>
      </c>
      <c r="M49">
        <f t="shared" si="6"/>
        <v>-1.6586137298812016</v>
      </c>
    </row>
    <row r="50" spans="1:13" x14ac:dyDescent="0.45">
      <c r="A50">
        <v>7</v>
      </c>
      <c r="B50">
        <f t="shared" ref="B50:B53" si="7">$L$29</f>
        <v>6.3577852841285401E-20</v>
      </c>
      <c r="C50" s="1">
        <f t="shared" ref="C50:C53" si="8">M23</f>
        <v>1.1283938681253397E-18</v>
      </c>
      <c r="D50">
        <f t="shared" si="6"/>
        <v>-0.21071660107299456</v>
      </c>
      <c r="E50">
        <f t="shared" si="6"/>
        <v>-1.7901843042534953</v>
      </c>
      <c r="F50">
        <f t="shared" si="6"/>
        <v>0.39449999547278281</v>
      </c>
      <c r="G50">
        <f t="shared" si="6"/>
        <v>0.18779525019095442</v>
      </c>
      <c r="H50">
        <f t="shared" si="6"/>
        <v>-0.53906791514263375</v>
      </c>
      <c r="I50">
        <f t="shared" si="6"/>
        <v>1.387086909227522</v>
      </c>
      <c r="J50">
        <f t="shared" si="6"/>
        <v>0</v>
      </c>
      <c r="K50">
        <f t="shared" si="6"/>
        <v>-0.27152682065357903</v>
      </c>
      <c r="L50">
        <f t="shared" si="6"/>
        <v>0.57610131355789673</v>
      </c>
      <c r="M50">
        <f t="shared" si="6"/>
        <v>-0.27152682065367972</v>
      </c>
    </row>
    <row r="51" spans="1:13" x14ac:dyDescent="0.45">
      <c r="A51">
        <v>8</v>
      </c>
      <c r="B51">
        <f t="shared" si="7"/>
        <v>6.3577852841285401E-20</v>
      </c>
      <c r="C51" s="1">
        <f t="shared" si="8"/>
        <v>1.1528075673080959E-18</v>
      </c>
      <c r="D51">
        <f t="shared" si="6"/>
        <v>-1.530741296677811E-2</v>
      </c>
      <c r="E51">
        <f t="shared" si="6"/>
        <v>-1.594775116147279</v>
      </c>
      <c r="F51">
        <f t="shared" si="6"/>
        <v>0.58990918357899924</v>
      </c>
      <c r="G51">
        <f t="shared" si="6"/>
        <v>0.38320443829717088</v>
      </c>
      <c r="H51">
        <f t="shared" si="6"/>
        <v>-0.34365872703641731</v>
      </c>
      <c r="I51">
        <f t="shared" si="6"/>
        <v>1.658613729881101</v>
      </c>
      <c r="J51">
        <f t="shared" si="6"/>
        <v>0.27152682065357903</v>
      </c>
      <c r="K51">
        <f t="shared" si="6"/>
        <v>0</v>
      </c>
      <c r="L51">
        <f t="shared" si="6"/>
        <v>0.84762813421147576</v>
      </c>
      <c r="M51">
        <f t="shared" si="6"/>
        <v>-1.0067403813841796E-13</v>
      </c>
    </row>
    <row r="52" spans="1:13" x14ac:dyDescent="0.45">
      <c r="A52">
        <v>9</v>
      </c>
      <c r="B52">
        <f t="shared" si="7"/>
        <v>6.3577852841285401E-20</v>
      </c>
      <c r="C52" s="1">
        <f t="shared" si="8"/>
        <v>1.0765950655829664E-18</v>
      </c>
      <c r="D52">
        <f t="shared" si="6"/>
        <v>-0.62531833241687595</v>
      </c>
      <c r="E52">
        <f t="shared" si="6"/>
        <v>-2.2047860355973765</v>
      </c>
      <c r="F52">
        <f t="shared" si="6"/>
        <v>-2.010173587109856E-2</v>
      </c>
      <c r="G52">
        <f t="shared" si="6"/>
        <v>-0.22680648115292693</v>
      </c>
      <c r="H52">
        <f t="shared" si="6"/>
        <v>-0.95366964648651509</v>
      </c>
      <c r="I52">
        <f t="shared" si="6"/>
        <v>0.81098559566962514</v>
      </c>
      <c r="J52">
        <f t="shared" si="6"/>
        <v>-0.57610131355789673</v>
      </c>
      <c r="K52">
        <f t="shared" si="6"/>
        <v>-0.84762813421147576</v>
      </c>
      <c r="L52">
        <f t="shared" si="6"/>
        <v>0</v>
      </c>
      <c r="M52">
        <f t="shared" si="6"/>
        <v>-0.84762813421157646</v>
      </c>
    </row>
    <row r="53" spans="1:13" x14ac:dyDescent="0.45">
      <c r="A53">
        <v>10</v>
      </c>
      <c r="B53">
        <f t="shared" si="7"/>
        <v>6.3577852841285401E-20</v>
      </c>
      <c r="C53" s="1">
        <f t="shared" si="8"/>
        <v>1.1528075673081049E-18</v>
      </c>
      <c r="D53">
        <f t="shared" si="6"/>
        <v>-1.5307412966705658E-2</v>
      </c>
      <c r="E53">
        <f t="shared" si="6"/>
        <v>-1.5947751161472064</v>
      </c>
      <c r="F53">
        <f t="shared" si="6"/>
        <v>0.58990918357907174</v>
      </c>
      <c r="G53">
        <f t="shared" si="6"/>
        <v>0.38320443829724332</v>
      </c>
      <c r="H53">
        <f t="shared" si="6"/>
        <v>-0.34365872703634487</v>
      </c>
      <c r="I53">
        <f t="shared" si="6"/>
        <v>1.6586137298812016</v>
      </c>
      <c r="J53">
        <f t="shared" si="6"/>
        <v>0.27152682065367972</v>
      </c>
      <c r="K53">
        <f t="shared" si="6"/>
        <v>1.0067403813841796E-13</v>
      </c>
      <c r="L53">
        <f t="shared" si="6"/>
        <v>0.84762813421157646</v>
      </c>
      <c r="M53">
        <f t="shared" si="6"/>
        <v>0</v>
      </c>
    </row>
  </sheetData>
  <mergeCells count="2">
    <mergeCell ref="A1:C2"/>
    <mergeCell ref="A14:C15"/>
  </mergeCells>
  <conditionalFormatting sqref="D44:M53">
    <cfRule type="cellIs" dxfId="7" priority="1" operator="greaterThan">
      <formula>1.96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zoomScaleNormal="100" workbookViewId="0">
      <selection activeCell="M22" sqref="M22:M26"/>
    </sheetView>
  </sheetViews>
  <sheetFormatPr defaultRowHeight="14.25" x14ac:dyDescent="0.45"/>
  <cols>
    <col min="1" max="1" width="11.3984375" customWidth="1"/>
    <col min="2" max="2" width="10.1328125" customWidth="1"/>
    <col min="3" max="4" width="13.265625" customWidth="1"/>
    <col min="5" max="7" width="13.1328125" customWidth="1"/>
    <col min="8" max="8" width="11.59765625" customWidth="1"/>
    <col min="9" max="9" width="9.33203125" customWidth="1"/>
  </cols>
  <sheetData>
    <row r="1" spans="1:5" x14ac:dyDescent="0.45">
      <c r="A1" s="7" t="str">
        <f>Dati!A1</f>
        <v>Costanti varie</v>
      </c>
      <c r="B1" s="7"/>
      <c r="C1" s="7"/>
    </row>
    <row r="2" spans="1:5" x14ac:dyDescent="0.45">
      <c r="A2" s="7"/>
      <c r="B2" s="7"/>
      <c r="C2" s="7"/>
    </row>
    <row r="4" spans="1:5" x14ac:dyDescent="0.45">
      <c r="B4" t="s">
        <v>12</v>
      </c>
      <c r="C4" t="s">
        <v>9</v>
      </c>
    </row>
    <row r="5" spans="1:5" x14ac:dyDescent="0.45">
      <c r="A5" t="str">
        <f>Dati!A5</f>
        <v>d</v>
      </c>
      <c r="B5" s="1">
        <f>Dati!B5</f>
        <v>7.4300000000000008E-3</v>
      </c>
      <c r="C5">
        <f>Dati!C5</f>
        <v>1.0000000000000001E-5</v>
      </c>
    </row>
    <row r="6" spans="1:5" x14ac:dyDescent="0.45">
      <c r="A6" t="str">
        <f>Dati!A6</f>
        <v>g</v>
      </c>
      <c r="B6">
        <f>Dati!B6</f>
        <v>9.8059999999999992</v>
      </c>
      <c r="C6">
        <f>Dati!C6</f>
        <v>0</v>
      </c>
    </row>
    <row r="7" spans="1:5" x14ac:dyDescent="0.45">
      <c r="A7" t="str">
        <f>Dati!A7</f>
        <v>pressione</v>
      </c>
      <c r="B7">
        <f>Dati!B7</f>
        <v>101325</v>
      </c>
      <c r="C7">
        <f>Dati!C7</f>
        <v>0</v>
      </c>
    </row>
    <row r="8" spans="1:5" x14ac:dyDescent="0.45">
      <c r="A8" t="str">
        <f>Dati!A8</f>
        <v>densità aria</v>
      </c>
      <c r="B8">
        <v>0</v>
      </c>
      <c r="C8">
        <f>Dati!C8</f>
        <v>0</v>
      </c>
    </row>
    <row r="9" spans="1:5" x14ac:dyDescent="0.45">
      <c r="A9" t="str">
        <f>Dati!A9</f>
        <v>densità olio</v>
      </c>
      <c r="B9">
        <v>858.7</v>
      </c>
      <c r="C9">
        <f>Dati!C9</f>
        <v>0</v>
      </c>
    </row>
    <row r="10" spans="1:5" x14ac:dyDescent="0.45">
      <c r="A10" t="str">
        <f>Dati!A10</f>
        <v>cst corr vis</v>
      </c>
      <c r="B10">
        <f>Dati!B10</f>
        <v>8.2000000000000007E-3</v>
      </c>
      <c r="C10">
        <f>Dati!C10</f>
        <v>0</v>
      </c>
    </row>
    <row r="11" spans="1:5" x14ac:dyDescent="0.45">
      <c r="A11" t="str">
        <f>Dati!A11</f>
        <v>e</v>
      </c>
      <c r="B11">
        <f>Dati!B11</f>
        <v>1.6021766200000001E-19</v>
      </c>
      <c r="C11">
        <f>Dati!C11</f>
        <v>0</v>
      </c>
    </row>
    <row r="12" spans="1:5" x14ac:dyDescent="0.45">
      <c r="A12" t="str">
        <f>Dati!A12</f>
        <v>deltax</v>
      </c>
      <c r="B12">
        <f>Dati!B12</f>
        <v>5.0000000000000001E-4</v>
      </c>
      <c r="C12">
        <f>Dati!C12</f>
        <v>0</v>
      </c>
    </row>
    <row r="13" spans="1:5" x14ac:dyDescent="0.45">
      <c r="A13" t="s">
        <v>7</v>
      </c>
      <c r="B13">
        <f>((G29+K29)/2)/B11</f>
        <v>9.3102362191601244</v>
      </c>
    </row>
    <row r="14" spans="1:5" x14ac:dyDescent="0.45">
      <c r="A14" s="7" t="s">
        <v>16</v>
      </c>
      <c r="B14" s="7"/>
      <c r="C14" s="7"/>
      <c r="D14" s="5"/>
    </row>
    <row r="15" spans="1:5" x14ac:dyDescent="0.45">
      <c r="A15" s="7"/>
      <c r="B15" s="7"/>
      <c r="C15" s="7"/>
      <c r="D15" s="5"/>
    </row>
    <row r="16" spans="1:5" x14ac:dyDescent="0.45">
      <c r="A16" t="s">
        <v>19</v>
      </c>
      <c r="B16">
        <v>200</v>
      </c>
      <c r="C16">
        <f>B16/100</f>
        <v>2</v>
      </c>
      <c r="D16" t="s">
        <v>0</v>
      </c>
      <c r="E16">
        <f>(1.8+(B18-15)*0.004765)*0.00001</f>
        <v>1.8262075000000001E-5</v>
      </c>
    </row>
    <row r="17" spans="1:13" x14ac:dyDescent="0.45">
      <c r="A17" t="s">
        <v>23</v>
      </c>
      <c r="B17">
        <v>2.25</v>
      </c>
      <c r="D17" t="s">
        <v>1</v>
      </c>
      <c r="E17" s="2">
        <f>E16/(1+$B$10/($B$7*B29))</f>
        <v>1.6165054270286106E-5</v>
      </c>
    </row>
    <row r="18" spans="1:13" x14ac:dyDescent="0.45">
      <c r="A18" t="s">
        <v>24</v>
      </c>
      <c r="B18">
        <v>20.5</v>
      </c>
      <c r="D18" t="s">
        <v>32</v>
      </c>
      <c r="E18" s="1">
        <f>B16/B5</f>
        <v>26917.900403768504</v>
      </c>
    </row>
    <row r="20" spans="1:13" x14ac:dyDescent="0.45">
      <c r="A20" t="s">
        <v>7</v>
      </c>
      <c r="B20">
        <v>1</v>
      </c>
    </row>
    <row r="21" spans="1:13" x14ac:dyDescent="0.45">
      <c r="B21" t="s">
        <v>17</v>
      </c>
      <c r="C21" t="s">
        <v>20</v>
      </c>
      <c r="D21" t="s">
        <v>21</v>
      </c>
      <c r="E21" t="s">
        <v>9</v>
      </c>
      <c r="G21" t="s">
        <v>18</v>
      </c>
      <c r="H21" t="s">
        <v>20</v>
      </c>
      <c r="I21" t="s">
        <v>22</v>
      </c>
      <c r="K21" t="s">
        <v>38</v>
      </c>
      <c r="L21" t="s">
        <v>20</v>
      </c>
      <c r="M21" t="s">
        <v>22</v>
      </c>
    </row>
    <row r="22" spans="1:13" x14ac:dyDescent="0.45">
      <c r="A22">
        <v>1</v>
      </c>
      <c r="B22">
        <v>10.53</v>
      </c>
      <c r="C22" s="1">
        <f>B12/B22</f>
        <v>4.7483380816714154E-5</v>
      </c>
      <c r="D22">
        <f>(($B$10/(2*$B$7))^2+9*E16*C22/(2*$B$6*($B$9-$B$8)))^(1/2)-$B$10/(2*$B$7)</f>
        <v>6.4148424467170903E-7</v>
      </c>
      <c r="E22" s="1">
        <f>(D22+$B$10/(2*$B$7))^(-1)*9*E16/(2*$B$6*($B$9-$B$8))*1/2*C28</f>
        <v>5.9138206388725877E-9</v>
      </c>
      <c r="F22" s="1"/>
      <c r="G22">
        <v>58.58</v>
      </c>
      <c r="H22" s="1">
        <f>$B$12/(G22-B26)</f>
        <v>1.6501650165016496E-4</v>
      </c>
      <c r="I22" s="1">
        <f>(4*PI()/3)*B29^3*($B$9-$B$8)*($B$6/E18)*(1+ABS(H22)/B28)</f>
        <v>1.4830317815729182E-18</v>
      </c>
      <c r="K22">
        <v>72.62</v>
      </c>
      <c r="L22" s="1">
        <f>B12/(K22-G26)</f>
        <v>2.0576131687242741E-4</v>
      </c>
      <c r="M22" s="1">
        <f>-(4*PI()/3)*B29^3*($B$9-$B$8)*($B$6/$E$18)*(1-ABS(L22)/B28)</f>
        <v>1.1344163288271358E-18</v>
      </c>
    </row>
    <row r="23" spans="1:13" x14ac:dyDescent="0.45">
      <c r="A23">
        <v>2</v>
      </c>
      <c r="B23">
        <v>21.88</v>
      </c>
      <c r="C23" s="1">
        <f>$B$12/(B23-B22)</f>
        <v>4.4052863436123351E-5</v>
      </c>
      <c r="D23">
        <f>(($B$10/(2*$B$7))^2+9*E16*C23/(2*$B$6*($B$9-$B$8)))^(1/2)-$B$10/(2*$B$7)</f>
        <v>6.164782611405348E-7</v>
      </c>
      <c r="E23" s="1">
        <f>(D23+$B$10/(2*$B$7))^(-1)*9*E16/(2*$B$6*($B$9-$B$8))*1/2*C28</f>
        <v>6.1389255577205472E-9</v>
      </c>
      <c r="F23" s="1"/>
      <c r="G23">
        <v>61.63</v>
      </c>
      <c r="H23" s="1">
        <f>$B$12/(G23-G22)</f>
        <v>1.6393442622950798E-4</v>
      </c>
      <c r="I23" s="1">
        <f>(4*PI()/3)*B29^3*($B$9-$B$8)*($B$6/E18)*(1+ABS(H23)/B28)</f>
        <v>1.4753930391141742E-18</v>
      </c>
      <c r="K23">
        <v>74.53</v>
      </c>
      <c r="L23" s="1">
        <f>$B$12/(K23-K22)</f>
        <v>2.6178010471204235E-4</v>
      </c>
      <c r="M23" s="1">
        <f>-(4*PI()/3)*B29^3*($B$9-$B$8)*($B$6/$E$18)*(1-ABS(L23)/B28)</f>
        <v>1.529872213868887E-18</v>
      </c>
    </row>
    <row r="24" spans="1:13" x14ac:dyDescent="0.45">
      <c r="A24">
        <v>3</v>
      </c>
      <c r="B24">
        <v>32.61</v>
      </c>
      <c r="C24" s="1">
        <f t="shared" ref="C24:C26" si="0">$B$12/(B24-B23)</f>
        <v>4.6598322460391427E-5</v>
      </c>
      <c r="D24">
        <f>(($B$10/(2*$B$7))^2+9*E16*C24/(2*$B$6*($B$9-$B$8)))^(1/2)-$B$10/(2*$B$7)</f>
        <v>6.3512140940554901E-7</v>
      </c>
      <c r="E24" s="1">
        <f>(D24+$B$10/(2*$B$7))^(-1)*9*E16/(2*$B$6*($B$9-$B$8))*1/2*C28</f>
        <v>5.9695185182678266E-9</v>
      </c>
      <c r="F24" s="1"/>
      <c r="G24">
        <v>64.489999999999995</v>
      </c>
      <c r="H24" s="1">
        <f>$B$12/(G24-G23)</f>
        <v>1.7482517482517529E-4</v>
      </c>
      <c r="I24" s="1">
        <f>(4*PI()/3)*B29^3*($B$9-$B$8)*($B$6/E18)*(1+ABS(H24)/B28)</f>
        <v>1.5522745781613501E-18</v>
      </c>
      <c r="K24">
        <v>76.319999999999993</v>
      </c>
      <c r="L24" s="1">
        <f>$B$12/(K24-K23)</f>
        <v>2.7932960893854871E-4</v>
      </c>
      <c r="M24" s="1">
        <f>-(4*PI()/3)*B29^3*($B$9-$B$8)*($B$6/E18)*(1-ABS(L24)/B28)</f>
        <v>1.6537601984823136E-18</v>
      </c>
    </row>
    <row r="25" spans="1:13" x14ac:dyDescent="0.45">
      <c r="A25">
        <v>4</v>
      </c>
      <c r="B25">
        <v>44.02</v>
      </c>
      <c r="C25" s="1">
        <f t="shared" si="0"/>
        <v>4.3821209465381231E-5</v>
      </c>
      <c r="D25">
        <f>(($B$10/(2*$B$7))^2+9*E16*C25/(2*$B$6*($B$9-$B$8)))^(1/2)-$B$10/(2*$B$7)</f>
        <v>6.1475527483143906E-7</v>
      </c>
      <c r="E25" s="1">
        <f>(D25+$B$10/(2*$B$7))^(-1)*9*E16/(2*$B$6*($B$9-$B$8))*1/2*C28</f>
        <v>6.1550686833164345E-9</v>
      </c>
      <c r="F25" s="1"/>
      <c r="G25">
        <v>67.489999999999995</v>
      </c>
      <c r="H25" s="1">
        <f>$B$12/(G25-G24)</f>
        <v>1.6666666666666666E-4</v>
      </c>
      <c r="I25" s="1">
        <f>(4*PI()/3)*B29^3*($B$9-$B$8)*($B$6/E18)*(1+ABS(H25)/B28)</f>
        <v>1.4946808638225011E-18</v>
      </c>
      <c r="K25">
        <v>78.33</v>
      </c>
      <c r="L25" s="1">
        <f t="shared" ref="L25:L26" si="1">$B$12/(K25-K24)</f>
        <v>2.4875621890547202E-4</v>
      </c>
      <c r="M25" s="1">
        <f>-(4*PI()/3)*B29^3*($B$9-$B$8)*($B$6/E18)*(1-ABS(L25)/B28)</f>
        <v>1.4379321257851215E-18</v>
      </c>
    </row>
    <row r="26" spans="1:13" x14ac:dyDescent="0.45">
      <c r="A26">
        <v>5</v>
      </c>
      <c r="B26">
        <v>55.55</v>
      </c>
      <c r="C26" s="1">
        <f t="shared" si="0"/>
        <v>4.3365134431916759E-5</v>
      </c>
      <c r="D26">
        <f>(($B$10/(2*$B$7))^2+9*E16*C26/(2*$B$6*($B$9-$B$8)))^(1/2)-$B$10/(2*$B$7)</f>
        <v>6.1134978877984159E-7</v>
      </c>
      <c r="E26" s="1">
        <f>(D26+$B$10/(2*$B$7))^(-1)*9*E16/(2*$B$6*($B$9-$B$8))*1/2*C28</f>
        <v>6.1872266486826451E-9</v>
      </c>
      <c r="F26" s="1"/>
      <c r="G26">
        <v>70.19</v>
      </c>
      <c r="H26" s="1">
        <f>$B$12/(G26-G25)</f>
        <v>1.8518518518518499E-4</v>
      </c>
      <c r="I26" s="1">
        <f>(4*PI()/3)*B29^3*($B$9-$B$8)*($B$6/E18)*(1+ABS(H26)/B28)</f>
        <v>1.6254094535122609E-18</v>
      </c>
      <c r="K26">
        <v>80.239999999999995</v>
      </c>
      <c r="L26" s="1">
        <f t="shared" si="1"/>
        <v>2.6178010471204235E-4</v>
      </c>
      <c r="M26" s="1">
        <f>-(4*PI()/3)*B29^3*($B$9-$B$8)*($B$6/E18)*(1-ABS(L26)/B28)</f>
        <v>1.529872213868887E-18</v>
      </c>
    </row>
    <row r="27" spans="1:13" x14ac:dyDescent="0.45">
      <c r="B27" s="1" t="s">
        <v>28</v>
      </c>
      <c r="C27" s="1" t="s">
        <v>34</v>
      </c>
      <c r="D27" t="s">
        <v>30</v>
      </c>
      <c r="G27" s="1" t="s">
        <v>28</v>
      </c>
      <c r="H27" s="1" t="s">
        <v>29</v>
      </c>
      <c r="I27" t="s">
        <v>34</v>
      </c>
      <c r="K27" s="1" t="s">
        <v>28</v>
      </c>
      <c r="L27" s="1" t="s">
        <v>29</v>
      </c>
      <c r="M27" t="s">
        <v>34</v>
      </c>
    </row>
    <row r="28" spans="1:13" x14ac:dyDescent="0.45">
      <c r="A28" t="s">
        <v>27</v>
      </c>
      <c r="B28" s="1">
        <f>AVERAGE(C22:C26)</f>
        <v>4.5064182122105382E-5</v>
      </c>
      <c r="C28" s="1">
        <f>_xlfn.STDEV.S(C22:C26)/SQRT(COUNT(C22:C26))</f>
        <v>8.2645684899663136E-7</v>
      </c>
      <c r="F28" t="str">
        <f>J28</f>
        <v>Velocità</v>
      </c>
      <c r="G28" s="1">
        <f>AVERAGE(H22:H26)</f>
        <v>1.7112559091133996E-4</v>
      </c>
      <c r="H28" s="1">
        <f>_xlfn.STDEV.S(H22:H26)</f>
        <v>8.9481134713219244E-6</v>
      </c>
      <c r="I28" s="2">
        <f>H28/SQRT(5)</f>
        <v>4.0017179984514876E-6</v>
      </c>
      <c r="J28" t="s">
        <v>27</v>
      </c>
      <c r="K28" s="1">
        <f>AVERAGE(L22:L26)</f>
        <v>2.5148147082810655E-4</v>
      </c>
      <c r="L28" s="1">
        <f>_xlfn.STDEV.S(L22:L26)</f>
        <v>2.7773197474101663E-5</v>
      </c>
      <c r="M28" s="2">
        <f>L28/SQRT(5)</f>
        <v>1.2420551500923354E-5</v>
      </c>
    </row>
    <row r="29" spans="1:13" x14ac:dyDescent="0.45">
      <c r="A29" t="s">
        <v>5</v>
      </c>
      <c r="B29">
        <f>AVERAGE(D22:D26)</f>
        <v>6.2383779576581472E-7</v>
      </c>
      <c r="C29">
        <f>_xlfn.STDEV.S(D22:D26)/SQRT(COUNT(D22:D26))</f>
        <v>6.0469924370091454E-9</v>
      </c>
      <c r="D29" s="1">
        <f>(B29+$B$10/(2*$B$7))^(-1)*9*E16/(2*$B$6*($B$9-$B$8))*1/2*C28</f>
        <v>6.0709148351453685E-9</v>
      </c>
      <c r="F29" t="str">
        <f>J29</f>
        <v>Carica</v>
      </c>
      <c r="G29">
        <f>AVERAGE(I22:I26)</f>
        <v>1.5261579432366408E-18</v>
      </c>
      <c r="H29">
        <f>_xlfn.STDEV.S(I22:I26)</f>
        <v>6.3167809742452828E-20</v>
      </c>
      <c r="I29" s="2">
        <f>H29/SQRT(5)</f>
        <v>2.8249503314779599E-20</v>
      </c>
      <c r="J29" t="s">
        <v>33</v>
      </c>
      <c r="K29">
        <f>AVERAGE(M22:M26)</f>
        <v>1.457170616166469E-18</v>
      </c>
      <c r="L29">
        <f>_xlfn.STDEV.S(M22:M26)</f>
        <v>1.960605505960855E-19</v>
      </c>
      <c r="M29" s="2">
        <f>L29/SQRT(5)</f>
        <v>8.7680943767776817E-20</v>
      </c>
    </row>
    <row r="32" spans="1:13" x14ac:dyDescent="0.45">
      <c r="A32" t="s">
        <v>7</v>
      </c>
      <c r="D32">
        <f t="array" ref="D32:H32">TRANSPOSE(A35:A39)</f>
        <v>1</v>
      </c>
      <c r="E32">
        <v>2</v>
      </c>
      <c r="F32">
        <v>3</v>
      </c>
      <c r="G32">
        <v>4</v>
      </c>
      <c r="H32">
        <v>5</v>
      </c>
    </row>
    <row r="33" spans="1:13" x14ac:dyDescent="0.45">
      <c r="B33" t="s">
        <v>26</v>
      </c>
      <c r="D33">
        <f t="array" ref="D33:H34">TRANSPOSE(B35:C39)</f>
        <v>5.9138206388725877E-9</v>
      </c>
      <c r="E33">
        <v>6.1389255577205472E-9</v>
      </c>
      <c r="F33">
        <v>5.9695185182678266E-9</v>
      </c>
      <c r="G33">
        <v>6.1550686833164345E-9</v>
      </c>
      <c r="H33">
        <v>6.1872266486826451E-9</v>
      </c>
    </row>
    <row r="34" spans="1:13" x14ac:dyDescent="0.45">
      <c r="C34" t="s">
        <v>21</v>
      </c>
      <c r="D34">
        <v>6.4148424467170903E-7</v>
      </c>
      <c r="E34">
        <v>6.164782611405348E-7</v>
      </c>
      <c r="F34">
        <v>6.3512140940554901E-7</v>
      </c>
      <c r="G34">
        <v>6.1475527483143906E-7</v>
      </c>
      <c r="H34">
        <v>6.1134978877984159E-7</v>
      </c>
    </row>
    <row r="35" spans="1:13" x14ac:dyDescent="0.45">
      <c r="A35">
        <v>1</v>
      </c>
      <c r="B35" s="1">
        <f>E22</f>
        <v>5.9138206388725877E-9</v>
      </c>
      <c r="C35">
        <f>D22</f>
        <v>6.4148424467170903E-7</v>
      </c>
      <c r="D35">
        <f t="shared" ref="D35:H39" si="2">($C35-D$34)/SQRT($B35^2+D$33^2)</f>
        <v>0</v>
      </c>
      <c r="E35">
        <f t="shared" si="2"/>
        <v>2.9335749989933562</v>
      </c>
      <c r="F35">
        <f t="shared" si="2"/>
        <v>0.75722059014230747</v>
      </c>
      <c r="G35">
        <f t="shared" si="2"/>
        <v>3.1314333026458763</v>
      </c>
      <c r="H35">
        <f t="shared" si="2"/>
        <v>3.520826101338947</v>
      </c>
    </row>
    <row r="36" spans="1:13" x14ac:dyDescent="0.45">
      <c r="A36">
        <v>2</v>
      </c>
      <c r="B36">
        <f>E23</f>
        <v>6.1389255577205472E-9</v>
      </c>
      <c r="C36">
        <f>D23</f>
        <v>6.164782611405348E-7</v>
      </c>
      <c r="D36">
        <f t="shared" si="2"/>
        <v>-2.9335749989933562</v>
      </c>
      <c r="E36">
        <f t="shared" si="2"/>
        <v>0</v>
      </c>
      <c r="F36">
        <f t="shared" si="2"/>
        <v>-2.1772254894642864</v>
      </c>
      <c r="G36">
        <f t="shared" si="2"/>
        <v>0.19819990620412686</v>
      </c>
      <c r="H36">
        <f t="shared" si="2"/>
        <v>0.58839931243416765</v>
      </c>
    </row>
    <row r="37" spans="1:13" x14ac:dyDescent="0.45">
      <c r="A37">
        <v>3</v>
      </c>
      <c r="B37">
        <f>E24</f>
        <v>5.9695185182678266E-9</v>
      </c>
      <c r="C37">
        <f>D24</f>
        <v>6.3512140940554901E-7</v>
      </c>
      <c r="D37">
        <f t="shared" si="2"/>
        <v>-0.75722059014230747</v>
      </c>
      <c r="E37">
        <f t="shared" si="2"/>
        <v>2.1772254894642864</v>
      </c>
      <c r="F37">
        <f t="shared" si="2"/>
        <v>0</v>
      </c>
      <c r="G37">
        <f t="shared" si="2"/>
        <v>2.3752306866275363</v>
      </c>
      <c r="H37">
        <f t="shared" si="2"/>
        <v>2.7649472172117493</v>
      </c>
    </row>
    <row r="38" spans="1:13" x14ac:dyDescent="0.45">
      <c r="A38">
        <v>4</v>
      </c>
      <c r="B38">
        <f>E25</f>
        <v>6.1550686833164345E-9</v>
      </c>
      <c r="C38">
        <f>D25</f>
        <v>6.1475527483143906E-7</v>
      </c>
      <c r="D38">
        <f t="shared" si="2"/>
        <v>-3.1314333026458763</v>
      </c>
      <c r="E38">
        <f t="shared" si="2"/>
        <v>-0.19819990620412686</v>
      </c>
      <c r="F38">
        <f t="shared" si="2"/>
        <v>-2.3752306866275363</v>
      </c>
      <c r="G38">
        <f t="shared" si="2"/>
        <v>0</v>
      </c>
      <c r="H38">
        <f t="shared" si="2"/>
        <v>0.39020847287724569</v>
      </c>
    </row>
    <row r="39" spans="1:13" x14ac:dyDescent="0.45">
      <c r="A39">
        <v>5</v>
      </c>
      <c r="B39">
        <f>E26</f>
        <v>6.1872266486826451E-9</v>
      </c>
      <c r="C39">
        <f>D26</f>
        <v>6.1134978877984159E-7</v>
      </c>
      <c r="D39">
        <f t="shared" si="2"/>
        <v>-3.520826101338947</v>
      </c>
      <c r="E39">
        <f t="shared" si="2"/>
        <v>-0.58839931243416765</v>
      </c>
      <c r="F39">
        <f t="shared" si="2"/>
        <v>-2.7649472172117493</v>
      </c>
      <c r="G39">
        <f t="shared" si="2"/>
        <v>-0.39020847287724569</v>
      </c>
      <c r="H39">
        <f t="shared" si="2"/>
        <v>0</v>
      </c>
    </row>
    <row r="41" spans="1:13" x14ac:dyDescent="0.45">
      <c r="A41" t="s">
        <v>7</v>
      </c>
      <c r="D41">
        <f t="array" ref="D41:M43">TRANSPOSE(A44:C53)</f>
        <v>1</v>
      </c>
      <c r="E41">
        <v>2</v>
      </c>
      <c r="F41">
        <v>3</v>
      </c>
      <c r="G41">
        <v>4</v>
      </c>
      <c r="H41">
        <v>5</v>
      </c>
      <c r="I41">
        <v>6</v>
      </c>
      <c r="J41">
        <v>7</v>
      </c>
      <c r="K41">
        <v>8</v>
      </c>
      <c r="L41">
        <v>9</v>
      </c>
      <c r="M41">
        <v>10</v>
      </c>
    </row>
    <row r="42" spans="1:13" x14ac:dyDescent="0.45">
      <c r="B42" t="s">
        <v>26</v>
      </c>
      <c r="D42">
        <v>6.3167809742452828E-20</v>
      </c>
      <c r="E42">
        <v>6.3167809742452828E-20</v>
      </c>
      <c r="F42">
        <v>6.3167809742452828E-20</v>
      </c>
      <c r="G42">
        <v>6.3167809742452828E-20</v>
      </c>
      <c r="H42">
        <v>6.3167809742452828E-20</v>
      </c>
      <c r="I42">
        <v>1.960605505960855E-19</v>
      </c>
      <c r="J42">
        <v>1.960605505960855E-19</v>
      </c>
      <c r="K42">
        <v>1.960605505960855E-19</v>
      </c>
      <c r="L42">
        <v>1.960605505960855E-19</v>
      </c>
      <c r="M42">
        <v>1.960605505960855E-19</v>
      </c>
    </row>
    <row r="43" spans="1:13" x14ac:dyDescent="0.45">
      <c r="C43" t="s">
        <v>35</v>
      </c>
      <c r="D43">
        <v>1.4830317815729182E-18</v>
      </c>
      <c r="E43">
        <v>1.4753930391141742E-18</v>
      </c>
      <c r="F43">
        <v>1.5522745781613501E-18</v>
      </c>
      <c r="G43">
        <v>1.4946808638225011E-18</v>
      </c>
      <c r="H43">
        <v>1.6254094535122609E-18</v>
      </c>
      <c r="I43">
        <v>1.1344163288271358E-18</v>
      </c>
      <c r="J43">
        <v>1.529872213868887E-18</v>
      </c>
      <c r="K43">
        <v>1.6537601984823136E-18</v>
      </c>
      <c r="L43">
        <v>1.4379321257851215E-18</v>
      </c>
      <c r="M43">
        <v>1.529872213868887E-18</v>
      </c>
    </row>
    <row r="44" spans="1:13" x14ac:dyDescent="0.45">
      <c r="A44">
        <v>1</v>
      </c>
      <c r="B44">
        <f>$H$29</f>
        <v>6.3167809742452828E-20</v>
      </c>
      <c r="C44" s="1">
        <f>I22</f>
        <v>1.4830317815729182E-18</v>
      </c>
      <c r="D44">
        <f>($C44-D$43)/SQRT($B44^2+D$42^2)</f>
        <v>0</v>
      </c>
      <c r="E44">
        <f t="shared" ref="E44:M44" si="3">($C44-E$43)/SQRT($B44^2+E$42^2)</f>
        <v>8.5508847217246164E-2</v>
      </c>
      <c r="F44">
        <f t="shared" si="3"/>
        <v>-0.77511079164575314</v>
      </c>
      <c r="G44">
        <f t="shared" si="3"/>
        <v>-0.13040099200628139</v>
      </c>
      <c r="H44">
        <f t="shared" si="3"/>
        <v>-1.5937899022989537</v>
      </c>
      <c r="I44">
        <f t="shared" si="3"/>
        <v>1.6924294342046042</v>
      </c>
      <c r="J44">
        <f t="shared" si="3"/>
        <v>-0.22739705226541934</v>
      </c>
      <c r="K44">
        <f t="shared" si="3"/>
        <v>-0.82883818189012126</v>
      </c>
      <c r="L44">
        <f t="shared" si="3"/>
        <v>0.21894607461196836</v>
      </c>
      <c r="M44">
        <f t="shared" si="3"/>
        <v>-0.22739705226541934</v>
      </c>
    </row>
    <row r="45" spans="1:13" x14ac:dyDescent="0.45">
      <c r="A45">
        <v>2</v>
      </c>
      <c r="B45">
        <f t="shared" ref="B45:B48" si="4">$H$29</f>
        <v>6.3167809742452828E-20</v>
      </c>
      <c r="C45" s="1">
        <f t="shared" ref="C45:C48" si="5">I23</f>
        <v>1.4753930391141742E-18</v>
      </c>
      <c r="D45">
        <f t="shared" ref="D45:M53" si="6">($C45-D$43)/SQRT($B45^2+D$42^2)</f>
        <v>-8.5508847217246164E-2</v>
      </c>
      <c r="E45">
        <f t="shared" si="6"/>
        <v>0</v>
      </c>
      <c r="F45">
        <f t="shared" si="6"/>
        <v>-0.8606196388629993</v>
      </c>
      <c r="G45">
        <f t="shared" si="6"/>
        <v>-0.21590983922352755</v>
      </c>
      <c r="H45">
        <f t="shared" si="6"/>
        <v>-1.6792987495161997</v>
      </c>
      <c r="I45">
        <f t="shared" si="6"/>
        <v>1.6553454998131067</v>
      </c>
      <c r="J45">
        <f t="shared" si="6"/>
        <v>-0.26448098665691677</v>
      </c>
      <c r="K45">
        <f t="shared" si="6"/>
        <v>-0.86592211628161864</v>
      </c>
      <c r="L45">
        <f t="shared" si="6"/>
        <v>0.18186214022047092</v>
      </c>
      <c r="M45">
        <f t="shared" si="6"/>
        <v>-0.26448098665691677</v>
      </c>
    </row>
    <row r="46" spans="1:13" x14ac:dyDescent="0.45">
      <c r="A46">
        <v>3</v>
      </c>
      <c r="B46">
        <f t="shared" si="4"/>
        <v>6.3167809742452828E-20</v>
      </c>
      <c r="C46" s="1">
        <f t="shared" si="5"/>
        <v>1.5522745781613501E-18</v>
      </c>
      <c r="D46">
        <f t="shared" si="6"/>
        <v>0.77511079164575314</v>
      </c>
      <c r="E46">
        <f t="shared" si="6"/>
        <v>0.8606196388629993</v>
      </c>
      <c r="F46">
        <f t="shared" si="6"/>
        <v>0</v>
      </c>
      <c r="G46">
        <f t="shared" si="6"/>
        <v>0.64470979963947173</v>
      </c>
      <c r="H46">
        <f t="shared" si="6"/>
        <v>-0.81867911065320054</v>
      </c>
      <c r="I46">
        <f t="shared" si="6"/>
        <v>2.0285836296939261</v>
      </c>
      <c r="J46">
        <f t="shared" si="6"/>
        <v>0.10875714322390276</v>
      </c>
      <c r="K46">
        <f t="shared" si="6"/>
        <v>-0.49268398640079913</v>
      </c>
      <c r="L46">
        <f t="shared" si="6"/>
        <v>0.55510027010129048</v>
      </c>
      <c r="M46">
        <f t="shared" si="6"/>
        <v>0.10875714322390276</v>
      </c>
    </row>
    <row r="47" spans="1:13" x14ac:dyDescent="0.45">
      <c r="A47">
        <v>4</v>
      </c>
      <c r="B47">
        <f t="shared" si="4"/>
        <v>6.3167809742452828E-20</v>
      </c>
      <c r="C47" s="1">
        <f t="shared" si="5"/>
        <v>1.4946808638225011E-18</v>
      </c>
      <c r="D47">
        <f t="shared" si="6"/>
        <v>0.13040099200628139</v>
      </c>
      <c r="E47">
        <f t="shared" si="6"/>
        <v>0.21590983922352755</v>
      </c>
      <c r="F47">
        <f t="shared" si="6"/>
        <v>-0.64470979963947173</v>
      </c>
      <c r="G47">
        <f t="shared" si="6"/>
        <v>0</v>
      </c>
      <c r="H47">
        <f t="shared" si="6"/>
        <v>-1.4633889102926723</v>
      </c>
      <c r="I47">
        <f t="shared" si="6"/>
        <v>1.7489824341516296</v>
      </c>
      <c r="J47">
        <f t="shared" si="6"/>
        <v>-0.170844052318394</v>
      </c>
      <c r="K47">
        <f t="shared" si="6"/>
        <v>-0.77228518194309592</v>
      </c>
      <c r="L47">
        <f t="shared" si="6"/>
        <v>0.2754990745589937</v>
      </c>
      <c r="M47">
        <f t="shared" si="6"/>
        <v>-0.170844052318394</v>
      </c>
    </row>
    <row r="48" spans="1:13" x14ac:dyDescent="0.45">
      <c r="A48">
        <v>5</v>
      </c>
      <c r="B48">
        <f t="shared" si="4"/>
        <v>6.3167809742452828E-20</v>
      </c>
      <c r="C48" s="1">
        <f t="shared" si="5"/>
        <v>1.6254094535122609E-18</v>
      </c>
      <c r="D48">
        <f t="shared" si="6"/>
        <v>1.5937899022989537</v>
      </c>
      <c r="E48">
        <f t="shared" si="6"/>
        <v>1.6792987495161997</v>
      </c>
      <c r="F48">
        <f t="shared" si="6"/>
        <v>0.81867911065320054</v>
      </c>
      <c r="G48">
        <f t="shared" si="6"/>
        <v>1.4633889102926723</v>
      </c>
      <c r="H48">
        <f t="shared" si="6"/>
        <v>0</v>
      </c>
      <c r="I48">
        <f t="shared" si="6"/>
        <v>2.3836327668904516</v>
      </c>
      <c r="J48">
        <f t="shared" si="6"/>
        <v>0.4638062804204281</v>
      </c>
      <c r="K48">
        <f t="shared" si="6"/>
        <v>-0.13763484920427382</v>
      </c>
      <c r="L48">
        <f t="shared" si="6"/>
        <v>0.91014940729781579</v>
      </c>
      <c r="M48">
        <f t="shared" si="6"/>
        <v>0.4638062804204281</v>
      </c>
    </row>
    <row r="49" spans="1:13" x14ac:dyDescent="0.45">
      <c r="A49">
        <v>6</v>
      </c>
      <c r="B49">
        <f>$L$29</f>
        <v>1.960605505960855E-19</v>
      </c>
      <c r="C49" s="1">
        <f>M22</f>
        <v>1.1344163288271358E-18</v>
      </c>
      <c r="D49">
        <f t="shared" si="6"/>
        <v>-1.6924294342046042</v>
      </c>
      <c r="E49">
        <f t="shared" si="6"/>
        <v>-1.6553454998131067</v>
      </c>
      <c r="F49">
        <f t="shared" si="6"/>
        <v>-2.0285836296939261</v>
      </c>
      <c r="G49">
        <f t="shared" si="6"/>
        <v>-1.7489824341516296</v>
      </c>
      <c r="H49">
        <f t="shared" si="6"/>
        <v>-2.3836327668904516</v>
      </c>
      <c r="I49">
        <f t="shared" si="6"/>
        <v>0</v>
      </c>
      <c r="J49">
        <f t="shared" si="6"/>
        <v>-1.4262407053483666</v>
      </c>
      <c r="K49">
        <f t="shared" si="6"/>
        <v>-1.8730518244712651</v>
      </c>
      <c r="L49">
        <f t="shared" si="6"/>
        <v>-1.094652022417181</v>
      </c>
      <c r="M49">
        <f t="shared" si="6"/>
        <v>-1.4262407053483666</v>
      </c>
    </row>
    <row r="50" spans="1:13" x14ac:dyDescent="0.45">
      <c r="A50">
        <v>7</v>
      </c>
      <c r="B50">
        <f t="shared" ref="B50:B53" si="7">$L$29</f>
        <v>1.960605505960855E-19</v>
      </c>
      <c r="C50" s="1">
        <f t="shared" ref="C50:C53" si="8">M23</f>
        <v>1.529872213868887E-18</v>
      </c>
      <c r="D50">
        <f t="shared" si="6"/>
        <v>0.22739705226541934</v>
      </c>
      <c r="E50">
        <f t="shared" si="6"/>
        <v>0.26448098665691677</v>
      </c>
      <c r="F50">
        <f t="shared" si="6"/>
        <v>-0.10875714322390276</v>
      </c>
      <c r="G50">
        <f t="shared" si="6"/>
        <v>0.170844052318394</v>
      </c>
      <c r="H50">
        <f t="shared" si="6"/>
        <v>-0.4638062804204281</v>
      </c>
      <c r="I50">
        <f t="shared" si="6"/>
        <v>1.4262407053483666</v>
      </c>
      <c r="J50">
        <f t="shared" si="6"/>
        <v>0</v>
      </c>
      <c r="K50">
        <f t="shared" si="6"/>
        <v>-0.44681111912289839</v>
      </c>
      <c r="L50">
        <f t="shared" si="6"/>
        <v>0.33158868293118571</v>
      </c>
      <c r="M50">
        <f t="shared" si="6"/>
        <v>0</v>
      </c>
    </row>
    <row r="51" spans="1:13" x14ac:dyDescent="0.45">
      <c r="A51">
        <v>8</v>
      </c>
      <c r="B51">
        <f t="shared" si="7"/>
        <v>1.960605505960855E-19</v>
      </c>
      <c r="C51" s="1">
        <f t="shared" si="8"/>
        <v>1.6537601984823136E-18</v>
      </c>
      <c r="D51">
        <f t="shared" si="6"/>
        <v>0.82883818189012126</v>
      </c>
      <c r="E51">
        <f t="shared" si="6"/>
        <v>0.86592211628161864</v>
      </c>
      <c r="F51">
        <f t="shared" si="6"/>
        <v>0.49268398640079913</v>
      </c>
      <c r="G51">
        <f t="shared" si="6"/>
        <v>0.77228518194309592</v>
      </c>
      <c r="H51">
        <f t="shared" si="6"/>
        <v>0.13763484920427382</v>
      </c>
      <c r="I51">
        <f t="shared" si="6"/>
        <v>1.8730518244712651</v>
      </c>
      <c r="J51">
        <f t="shared" si="6"/>
        <v>0.44681111912289839</v>
      </c>
      <c r="K51">
        <f t="shared" si="6"/>
        <v>0</v>
      </c>
      <c r="L51">
        <f t="shared" si="6"/>
        <v>0.7783998020540841</v>
      </c>
      <c r="M51">
        <f t="shared" si="6"/>
        <v>0.44681111912289839</v>
      </c>
    </row>
    <row r="52" spans="1:13" x14ac:dyDescent="0.45">
      <c r="A52">
        <v>9</v>
      </c>
      <c r="B52">
        <f t="shared" si="7"/>
        <v>1.960605505960855E-19</v>
      </c>
      <c r="C52" s="1">
        <f t="shared" si="8"/>
        <v>1.4379321257851215E-18</v>
      </c>
      <c r="D52">
        <f t="shared" si="6"/>
        <v>-0.21894607461196836</v>
      </c>
      <c r="E52">
        <f t="shared" si="6"/>
        <v>-0.18186214022047092</v>
      </c>
      <c r="F52">
        <f t="shared" si="6"/>
        <v>-0.55510027010129048</v>
      </c>
      <c r="G52">
        <f t="shared" si="6"/>
        <v>-0.2754990745589937</v>
      </c>
      <c r="H52">
        <f t="shared" si="6"/>
        <v>-0.91014940729781579</v>
      </c>
      <c r="I52">
        <f t="shared" si="6"/>
        <v>1.094652022417181</v>
      </c>
      <c r="J52">
        <f t="shared" si="6"/>
        <v>-0.33158868293118571</v>
      </c>
      <c r="K52">
        <f t="shared" si="6"/>
        <v>-0.7783998020540841</v>
      </c>
      <c r="L52">
        <f t="shared" si="6"/>
        <v>0</v>
      </c>
      <c r="M52">
        <f t="shared" si="6"/>
        <v>-0.33158868293118571</v>
      </c>
    </row>
    <row r="53" spans="1:13" x14ac:dyDescent="0.45">
      <c r="A53">
        <v>10</v>
      </c>
      <c r="B53">
        <f t="shared" si="7"/>
        <v>1.960605505960855E-19</v>
      </c>
      <c r="C53" s="1">
        <f t="shared" si="8"/>
        <v>1.529872213868887E-18</v>
      </c>
      <c r="D53">
        <f t="shared" si="6"/>
        <v>0.22739705226541934</v>
      </c>
      <c r="E53">
        <f t="shared" si="6"/>
        <v>0.26448098665691677</v>
      </c>
      <c r="F53">
        <f t="shared" si="6"/>
        <v>-0.10875714322390276</v>
      </c>
      <c r="G53">
        <f t="shared" si="6"/>
        <v>0.170844052318394</v>
      </c>
      <c r="H53">
        <f t="shared" si="6"/>
        <v>-0.4638062804204281</v>
      </c>
      <c r="I53">
        <f t="shared" si="6"/>
        <v>1.4262407053483666</v>
      </c>
      <c r="J53">
        <f t="shared" si="6"/>
        <v>0</v>
      </c>
      <c r="K53">
        <f t="shared" si="6"/>
        <v>-0.44681111912289839</v>
      </c>
      <c r="L53">
        <f t="shared" si="6"/>
        <v>0.33158868293118571</v>
      </c>
      <c r="M53">
        <f t="shared" si="6"/>
        <v>0</v>
      </c>
    </row>
  </sheetData>
  <mergeCells count="2">
    <mergeCell ref="A1:C2"/>
    <mergeCell ref="A14:C15"/>
  </mergeCells>
  <conditionalFormatting sqref="D44:M53">
    <cfRule type="cellIs" dxfId="6" priority="1" operator="greaterThan">
      <formula>1.96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zoomScaleNormal="100" workbookViewId="0">
      <selection activeCell="M22" sqref="M22:M26"/>
    </sheetView>
  </sheetViews>
  <sheetFormatPr defaultRowHeight="14.25" x14ac:dyDescent="0.45"/>
  <cols>
    <col min="1" max="1" width="11.3984375" customWidth="1"/>
    <col min="2" max="2" width="10.1328125" customWidth="1"/>
    <col min="3" max="4" width="13.265625" customWidth="1"/>
    <col min="5" max="7" width="13.1328125" customWidth="1"/>
    <col min="8" max="8" width="11.59765625" customWidth="1"/>
    <col min="9" max="9" width="9.33203125" customWidth="1"/>
  </cols>
  <sheetData>
    <row r="1" spans="1:5" x14ac:dyDescent="0.45">
      <c r="A1" s="7" t="str">
        <f>Dati!A1</f>
        <v>Costanti varie</v>
      </c>
      <c r="B1" s="7"/>
      <c r="C1" s="7"/>
    </row>
    <row r="2" spans="1:5" x14ac:dyDescent="0.45">
      <c r="A2" s="7"/>
      <c r="B2" s="7"/>
      <c r="C2" s="7"/>
    </row>
    <row r="4" spans="1:5" x14ac:dyDescent="0.45">
      <c r="B4" t="s">
        <v>12</v>
      </c>
      <c r="C4" t="s">
        <v>9</v>
      </c>
    </row>
    <row r="5" spans="1:5" x14ac:dyDescent="0.45">
      <c r="A5" t="str">
        <f>Dati!A5</f>
        <v>d</v>
      </c>
      <c r="B5" s="1">
        <f>Dati!B5</f>
        <v>7.4300000000000008E-3</v>
      </c>
      <c r="C5">
        <f>Dati!C5</f>
        <v>1.0000000000000001E-5</v>
      </c>
    </row>
    <row r="6" spans="1:5" x14ac:dyDescent="0.45">
      <c r="A6" t="str">
        <f>Dati!A6</f>
        <v>g</v>
      </c>
      <c r="B6">
        <f>Dati!B6</f>
        <v>9.8059999999999992</v>
      </c>
      <c r="C6">
        <f>Dati!C6</f>
        <v>0</v>
      </c>
    </row>
    <row r="7" spans="1:5" x14ac:dyDescent="0.45">
      <c r="A7" t="str">
        <f>Dati!A7</f>
        <v>pressione</v>
      </c>
      <c r="B7">
        <f>Dati!B7</f>
        <v>101325</v>
      </c>
      <c r="C7">
        <f>Dati!C7</f>
        <v>0</v>
      </c>
    </row>
    <row r="8" spans="1:5" x14ac:dyDescent="0.45">
      <c r="A8" t="str">
        <f>Dati!A8</f>
        <v>densità aria</v>
      </c>
      <c r="B8">
        <v>0</v>
      </c>
      <c r="C8">
        <f>Dati!C8</f>
        <v>0</v>
      </c>
    </row>
    <row r="9" spans="1:5" x14ac:dyDescent="0.45">
      <c r="A9" t="str">
        <f>Dati!A9</f>
        <v>densità olio</v>
      </c>
      <c r="B9">
        <v>858.7</v>
      </c>
      <c r="C9">
        <f>Dati!C9</f>
        <v>0</v>
      </c>
    </row>
    <row r="10" spans="1:5" x14ac:dyDescent="0.45">
      <c r="A10" t="str">
        <f>Dati!A10</f>
        <v>cst corr vis</v>
      </c>
      <c r="B10">
        <f>Dati!B10</f>
        <v>8.2000000000000007E-3</v>
      </c>
      <c r="C10">
        <f>Dati!C10</f>
        <v>0</v>
      </c>
    </row>
    <row r="11" spans="1:5" x14ac:dyDescent="0.45">
      <c r="A11" t="str">
        <f>Dati!A11</f>
        <v>e</v>
      </c>
      <c r="B11">
        <f>Dati!B11</f>
        <v>1.6021766200000001E-19</v>
      </c>
      <c r="C11">
        <f>Dati!C11</f>
        <v>0</v>
      </c>
    </row>
    <row r="12" spans="1:5" x14ac:dyDescent="0.45">
      <c r="A12" t="str">
        <f>Dati!A12</f>
        <v>deltax</v>
      </c>
      <c r="B12">
        <f>Dati!B12</f>
        <v>5.0000000000000001E-4</v>
      </c>
      <c r="C12">
        <f>Dati!C12</f>
        <v>0</v>
      </c>
    </row>
    <row r="13" spans="1:5" x14ac:dyDescent="0.45">
      <c r="A13" t="s">
        <v>7</v>
      </c>
      <c r="B13">
        <f>((G29+K29)/2)/B11</f>
        <v>2.9947617320833504</v>
      </c>
    </row>
    <row r="14" spans="1:5" x14ac:dyDescent="0.45">
      <c r="A14" s="7" t="s">
        <v>16</v>
      </c>
      <c r="B14" s="7"/>
      <c r="C14" s="7"/>
      <c r="D14" s="5"/>
    </row>
    <row r="15" spans="1:5" x14ac:dyDescent="0.45">
      <c r="A15" s="7"/>
      <c r="B15" s="7"/>
      <c r="C15" s="7"/>
      <c r="D15" s="5"/>
    </row>
    <row r="16" spans="1:5" x14ac:dyDescent="0.45">
      <c r="A16" t="s">
        <v>19</v>
      </c>
      <c r="B16">
        <v>200</v>
      </c>
      <c r="C16">
        <f>B16/100</f>
        <v>2</v>
      </c>
      <c r="D16" t="s">
        <v>0</v>
      </c>
      <c r="E16">
        <f>(1.8+(B18-15)*0.004765)*0.00001</f>
        <v>1.8262075000000001E-5</v>
      </c>
    </row>
    <row r="17" spans="1:13" x14ac:dyDescent="0.45">
      <c r="A17" t="s">
        <v>23</v>
      </c>
      <c r="B17">
        <v>2.25</v>
      </c>
      <c r="D17" t="s">
        <v>1</v>
      </c>
      <c r="E17" s="2">
        <f>E16/(1+$B$10/($B$7*B29))</f>
        <v>1.5776367498888081E-5</v>
      </c>
    </row>
    <row r="18" spans="1:13" x14ac:dyDescent="0.45">
      <c r="A18" t="s">
        <v>24</v>
      </c>
      <c r="B18">
        <v>20.5</v>
      </c>
      <c r="D18" t="s">
        <v>32</v>
      </c>
      <c r="E18" s="1">
        <f>B16/B5</f>
        <v>26917.900403768504</v>
      </c>
    </row>
    <row r="20" spans="1:13" x14ac:dyDescent="0.45">
      <c r="A20" t="s">
        <v>7</v>
      </c>
      <c r="B20">
        <v>1</v>
      </c>
    </row>
    <row r="21" spans="1:13" x14ac:dyDescent="0.45">
      <c r="B21" t="s">
        <v>17</v>
      </c>
      <c r="C21" t="s">
        <v>20</v>
      </c>
      <c r="D21" t="s">
        <v>21</v>
      </c>
      <c r="E21" t="s">
        <v>9</v>
      </c>
      <c r="G21" t="s">
        <v>18</v>
      </c>
      <c r="H21" t="s">
        <v>20</v>
      </c>
      <c r="I21" t="s">
        <v>22</v>
      </c>
      <c r="K21" t="s">
        <v>38</v>
      </c>
      <c r="L21" t="s">
        <v>20</v>
      </c>
      <c r="M21" t="s">
        <v>22</v>
      </c>
    </row>
    <row r="22" spans="1:13" x14ac:dyDescent="0.45">
      <c r="A22">
        <v>1</v>
      </c>
      <c r="B22">
        <v>17.03</v>
      </c>
      <c r="C22" s="1">
        <f>B12/B22</f>
        <v>2.9359953024075161E-5</v>
      </c>
      <c r="D22">
        <f>(($B$10/(2*$B$7))^2+9*E16*C22/(2*$B$6*($B$9-$B$8)))^(1/2)-$B$10/(2*$B$7)</f>
        <v>4.9635726798033922E-7</v>
      </c>
      <c r="E22" s="1">
        <f>(D22+$B$10/(2*$B$7))^(-1)*9*E16/(2*$B$6*($B$9-$B$8))*1/2*C28</f>
        <v>1.0855768302751666E-8</v>
      </c>
      <c r="F22" s="1"/>
      <c r="G22">
        <v>89.19</v>
      </c>
      <c r="H22" s="1">
        <f>$B$12/(G22-B26)</f>
        <v>5.5803571428571467E-5</v>
      </c>
      <c r="I22" s="1">
        <f>(4*PI()/3)*B29^3*($B$9-$B$8)*($B$6/E18)*(1+ABS(H22)/B28)</f>
        <v>4.9376276250971849E-19</v>
      </c>
      <c r="K22">
        <v>130.31</v>
      </c>
      <c r="L22" s="1">
        <f>B12/(K22-G26)</f>
        <v>1.1820330969267128E-4</v>
      </c>
      <c r="M22" s="1">
        <f>-(4*PI()/3)*B29^3*($B$9-$B$8)*($B$6/$E$18)*(1-ABS(L22)/B28)</f>
        <v>4.9222385823337743E-19</v>
      </c>
    </row>
    <row r="23" spans="1:13" x14ac:dyDescent="0.45">
      <c r="A23">
        <v>2</v>
      </c>
      <c r="B23">
        <v>31.23</v>
      </c>
      <c r="C23" s="1">
        <f>$B$12/(B23-B22)</f>
        <v>3.5211267605633805E-5</v>
      </c>
      <c r="D23">
        <f>(($B$10/(2*$B$7))^2+9*E16*C23/(2*$B$6*($B$9-$B$8)))^(1/2)-$B$10/(2*$B$7)</f>
        <v>5.471440486498903E-7</v>
      </c>
      <c r="E23" s="1">
        <f>(D23+$B$10/(2*$B$7))^(-1)*9*E16/(2*$B$6*($B$9-$B$8))*1/2*C28</f>
        <v>9.9175073954941619E-9</v>
      </c>
      <c r="F23" s="1"/>
      <c r="G23">
        <v>98.03</v>
      </c>
      <c r="H23" s="1">
        <f>$B$12/(G23-G22)</f>
        <v>5.6561085972850661E-5</v>
      </c>
      <c r="I23" s="1">
        <f>(4*PI()/3)*B29^3*($B$9-$B$8)*($B$6/E18)*(1+ABS(H23)/B28)</f>
        <v>4.9805511693193908E-19</v>
      </c>
      <c r="K23">
        <v>134.4</v>
      </c>
      <c r="L23" s="1">
        <f>$B$12/(K23-K22)</f>
        <v>1.2224938875305614E-4</v>
      </c>
      <c r="M23" s="1">
        <f>-(4*PI()/3)*B29^3*($B$9-$B$8)*($B$6/$E$18)*(1-ABS(L23)/B28)</f>
        <v>5.1515042179397928E-19</v>
      </c>
    </row>
    <row r="24" spans="1:13" x14ac:dyDescent="0.45">
      <c r="A24">
        <v>3</v>
      </c>
      <c r="B24">
        <v>47.66</v>
      </c>
      <c r="C24" s="1">
        <f t="shared" ref="C24:C26" si="0">$B$12/(B24-B23)</f>
        <v>3.0432136335970792E-5</v>
      </c>
      <c r="D24">
        <f>(($B$10/(2*$B$7))^2+9*E16*C24/(2*$B$6*($B$9-$B$8)))^(1/2)-$B$10/(2*$B$7)</f>
        <v>5.0601664096213108E-7</v>
      </c>
      <c r="E24" s="1">
        <f>(D24+$B$10/(2*$B$7))^(-1)*9*E16/(2*$B$6*($B$9-$B$8))*1/2*C28</f>
        <v>1.0663886037932933E-8</v>
      </c>
      <c r="F24" s="1"/>
      <c r="G24">
        <v>108.1</v>
      </c>
      <c r="H24" s="1">
        <f>$B$12/(G24-G23)</f>
        <v>4.9652432969215525E-5</v>
      </c>
      <c r="I24" s="1">
        <f>(4*PI()/3)*B29^3*($B$9-$B$8)*($B$6/E18)*(1+ABS(H24)/B28)</f>
        <v>4.5890816259859554E-19</v>
      </c>
      <c r="K24">
        <v>138.84</v>
      </c>
      <c r="L24" s="1">
        <f>$B$12/(K24-K23)</f>
        <v>1.1261261261261267E-4</v>
      </c>
      <c r="M24" s="1">
        <f>-(4*PI()/3)*B29^3*($B$9-$B$8)*($B$6/E18)*(1-ABS(L24)/B28)</f>
        <v>4.6054492412430367E-19</v>
      </c>
    </row>
    <row r="25" spans="1:13" x14ac:dyDescent="0.45">
      <c r="A25">
        <v>4</v>
      </c>
      <c r="B25">
        <v>62.87</v>
      </c>
      <c r="C25" s="1">
        <f t="shared" si="0"/>
        <v>3.2873109796186718E-5</v>
      </c>
      <c r="D25">
        <f>(($B$10/(2*$B$7))^2+9*E16*C25/(2*$B$6*($B$9-$B$8)))^(1/2)-$B$10/(2*$B$7)</f>
        <v>5.2739502456862092E-7</v>
      </c>
      <c r="E25" s="1">
        <f>(D25+$B$10/(2*$B$7))^(-1)*9*E16/(2*$B$6*($B$9-$B$8))*1/2*C28</f>
        <v>1.0262418956788717E-8</v>
      </c>
      <c r="F25" s="1"/>
      <c r="G25">
        <v>116.8</v>
      </c>
      <c r="H25" s="1">
        <f>$B$12/(G25-G24)</f>
        <v>5.7471264367816076E-5</v>
      </c>
      <c r="I25" s="1">
        <f>(4*PI()/3)*B29^3*($B$9-$B$8)*($B$6/E18)*(1+ABS(H25)/B28)</f>
        <v>5.0321252055955793E-19</v>
      </c>
      <c r="K25">
        <v>143.66999999999999</v>
      </c>
      <c r="L25" s="1">
        <f t="shared" ref="L25:L26" si="1">$B$12/(K25-K24)</f>
        <v>1.0351966873706038E-4</v>
      </c>
      <c r="M25" s="1">
        <f>-(4*PI()/3)*B29^3*($B$9-$B$8)*($B$6/E18)*(1-ABS(L25)/B28)</f>
        <v>4.0902097894069032E-19</v>
      </c>
    </row>
    <row r="26" spans="1:13" x14ac:dyDescent="0.45">
      <c r="A26">
        <v>5</v>
      </c>
      <c r="B26">
        <v>80.23</v>
      </c>
      <c r="C26" s="1">
        <f t="shared" si="0"/>
        <v>2.880184331797234E-5</v>
      </c>
      <c r="D26">
        <f>(($B$10/(2*$B$7))^2+9*E16*C26/(2*$B$6*($B$9-$B$8)))^(1/2)-$B$10/(2*$B$7)</f>
        <v>4.9125978080470561E-7</v>
      </c>
      <c r="E26" s="1">
        <f>(D26+$B$10/(2*$B$7))^(-1)*9*E16/(2*$B$6*($B$9-$B$8))*1/2*C28</f>
        <v>1.0959839545949233E-8</v>
      </c>
      <c r="F26" s="1"/>
      <c r="G26">
        <v>126.08</v>
      </c>
      <c r="H26" s="1">
        <f>$B$12/(G26-G25)</f>
        <v>5.3879310344827579E-5</v>
      </c>
      <c r="I26" s="1">
        <f>(4*PI()/3)*B29^3*($B$9-$B$8)*($B$6/E18)*(1+ABS(H26)/B28)</f>
        <v>4.8285919552913399E-19</v>
      </c>
      <c r="K26">
        <v>147.94999999999999</v>
      </c>
      <c r="L26" s="1">
        <f t="shared" si="1"/>
        <v>1.1682242990654203E-4</v>
      </c>
      <c r="M26" s="1">
        <f>-(4*PI()/3)*B29^3*($B$9-$B$8)*($B$6/E18)*(1-ABS(L26)/B28)</f>
        <v>4.8439928839335285E-19</v>
      </c>
    </row>
    <row r="27" spans="1:13" x14ac:dyDescent="0.45">
      <c r="B27" s="1" t="s">
        <v>28</v>
      </c>
      <c r="C27" s="1" t="s">
        <v>34</v>
      </c>
      <c r="D27" t="s">
        <v>30</v>
      </c>
      <c r="G27" s="1" t="s">
        <v>28</v>
      </c>
      <c r="H27" s="1" t="s">
        <v>29</v>
      </c>
      <c r="I27" t="s">
        <v>34</v>
      </c>
      <c r="K27" s="1" t="s">
        <v>28</v>
      </c>
      <c r="L27" s="1" t="s">
        <v>29</v>
      </c>
      <c r="M27" t="s">
        <v>34</v>
      </c>
    </row>
    <row r="28" spans="1:13" x14ac:dyDescent="0.45">
      <c r="A28" t="s">
        <v>27</v>
      </c>
      <c r="B28" s="1">
        <f>AVERAGE(C22:C26)</f>
        <v>3.1335662015967765E-5</v>
      </c>
      <c r="C28" s="1">
        <f>_xlfn.STDEV.S(C22:C26)/SQRT(COUNT(C22:C26))</f>
        <v>1.1942379627386108E-6</v>
      </c>
      <c r="F28" t="str">
        <f>J28</f>
        <v>Velocità</v>
      </c>
      <c r="G28" s="1">
        <f>AVERAGE(H22:H26)</f>
        <v>5.467353301665626E-5</v>
      </c>
      <c r="H28" s="1">
        <f>_xlfn.STDEV.S(H22:H26)</f>
        <v>3.1027962802511154E-6</v>
      </c>
      <c r="I28" s="2">
        <f>H28/SQRT(5)</f>
        <v>1.3876126805949965E-6</v>
      </c>
      <c r="J28" t="s">
        <v>27</v>
      </c>
      <c r="K28" s="1">
        <f>AVERAGE(L22:L26)</f>
        <v>1.146814819403885E-4</v>
      </c>
      <c r="L28" s="1">
        <f>_xlfn.STDEV.S(L22:L26)</f>
        <v>7.1261216085109903E-6</v>
      </c>
      <c r="M28" s="2">
        <f>L28/SQRT(5)</f>
        <v>3.1868984665121433E-6</v>
      </c>
    </row>
    <row r="29" spans="1:13" x14ac:dyDescent="0.45">
      <c r="A29" t="s">
        <v>5</v>
      </c>
      <c r="B29">
        <f>AVERAGE(D22:D26)</f>
        <v>5.1363455259313738E-7</v>
      </c>
      <c r="C29">
        <f>_xlfn.STDEV.S(D22:D26)/SQRT(COUNT(D22:D26))</f>
        <v>1.0414903909204977E-8</v>
      </c>
      <c r="D29" s="1">
        <f>(B29+$B$10/(2*$B$7))^(-1)*9*E16/(2*$B$6*($B$9-$B$8))*1/2*C28</f>
        <v>1.0517275723730709E-8</v>
      </c>
      <c r="F29" t="str">
        <f>J29</f>
        <v>Carica</v>
      </c>
      <c r="G29">
        <f>AVERAGE(I22:I26)</f>
        <v>4.8735955162578903E-19</v>
      </c>
      <c r="H29">
        <f>_xlfn.STDEV.S(I22:I26)</f>
        <v>1.7581578380727379E-20</v>
      </c>
      <c r="I29" s="2">
        <f>H29/SQRT(5)</f>
        <v>7.8627208822094193E-21</v>
      </c>
      <c r="J29" t="s">
        <v>33</v>
      </c>
      <c r="K29">
        <f>AVERAGE(M22:M26)</f>
        <v>4.7226789429714066E-19</v>
      </c>
      <c r="L29">
        <f>_xlfn.STDEV.S(M22:M26)</f>
        <v>4.0379210974331624E-20</v>
      </c>
      <c r="M29" s="2">
        <f>L29/SQRT(5)</f>
        <v>1.8058132123282204E-20</v>
      </c>
    </row>
    <row r="32" spans="1:13" x14ac:dyDescent="0.45">
      <c r="A32" t="s">
        <v>7</v>
      </c>
      <c r="D32">
        <f t="array" ref="D32:H32">TRANSPOSE(A35:A39)</f>
        <v>1</v>
      </c>
      <c r="E32">
        <v>2</v>
      </c>
      <c r="F32">
        <v>3</v>
      </c>
      <c r="G32">
        <v>4</v>
      </c>
      <c r="H32">
        <v>5</v>
      </c>
    </row>
    <row r="33" spans="1:13" x14ac:dyDescent="0.45">
      <c r="B33" t="s">
        <v>26</v>
      </c>
      <c r="D33">
        <f t="array" ref="D33:H34">TRANSPOSE(B35:C39)</f>
        <v>1.0855768302751666E-8</v>
      </c>
      <c r="E33">
        <v>9.9175073954941619E-9</v>
      </c>
      <c r="F33">
        <v>1.0663886037932933E-8</v>
      </c>
      <c r="G33">
        <v>1.0262418956788717E-8</v>
      </c>
      <c r="H33">
        <v>1.0959839545949233E-8</v>
      </c>
    </row>
    <row r="34" spans="1:13" x14ac:dyDescent="0.45">
      <c r="C34" t="s">
        <v>21</v>
      </c>
      <c r="D34">
        <v>4.9635726798033922E-7</v>
      </c>
      <c r="E34">
        <v>5.471440486498903E-7</v>
      </c>
      <c r="F34">
        <v>5.0601664096213108E-7</v>
      </c>
      <c r="G34">
        <v>5.2739502456862092E-7</v>
      </c>
      <c r="H34">
        <v>4.9125978080470561E-7</v>
      </c>
    </row>
    <row r="35" spans="1:13" x14ac:dyDescent="0.45">
      <c r="A35">
        <v>1</v>
      </c>
      <c r="B35" s="1">
        <f>E22</f>
        <v>1.0855768302751666E-8</v>
      </c>
      <c r="C35">
        <f>D22</f>
        <v>4.9635726798033922E-7</v>
      </c>
      <c r="D35">
        <f t="shared" ref="D35:H39" si="2">($C35-D$34)/SQRT($B35^2+D$33^2)</f>
        <v>0</v>
      </c>
      <c r="E35">
        <f t="shared" si="2"/>
        <v>-3.4539668146497373</v>
      </c>
      <c r="F35">
        <f t="shared" si="2"/>
        <v>-0.63476267088153104</v>
      </c>
      <c r="G35">
        <f t="shared" si="2"/>
        <v>-2.0776736485856424</v>
      </c>
      <c r="H35">
        <f t="shared" si="2"/>
        <v>0.33044476780529591</v>
      </c>
    </row>
    <row r="36" spans="1:13" x14ac:dyDescent="0.45">
      <c r="A36">
        <v>2</v>
      </c>
      <c r="B36">
        <f>E23</f>
        <v>9.9175073954941619E-9</v>
      </c>
      <c r="C36">
        <f>D23</f>
        <v>5.471440486498903E-7</v>
      </c>
      <c r="D36">
        <f t="shared" si="2"/>
        <v>3.4539668146497373</v>
      </c>
      <c r="E36">
        <f t="shared" si="2"/>
        <v>0</v>
      </c>
      <c r="F36">
        <f t="shared" si="2"/>
        <v>2.8241396618935091</v>
      </c>
      <c r="G36">
        <f t="shared" si="2"/>
        <v>1.3838137268170461</v>
      </c>
      <c r="H36">
        <f t="shared" si="2"/>
        <v>3.7808431069870205</v>
      </c>
    </row>
    <row r="37" spans="1:13" x14ac:dyDescent="0.45">
      <c r="A37">
        <v>3</v>
      </c>
      <c r="B37">
        <f>E24</f>
        <v>1.0663886037932933E-8</v>
      </c>
      <c r="C37">
        <f>D24</f>
        <v>5.0601664096213108E-7</v>
      </c>
      <c r="D37">
        <f t="shared" si="2"/>
        <v>0.63476267088153104</v>
      </c>
      <c r="E37">
        <f t="shared" si="2"/>
        <v>-2.8241396618935091</v>
      </c>
      <c r="F37">
        <f t="shared" si="2"/>
        <v>0</v>
      </c>
      <c r="G37">
        <f t="shared" si="2"/>
        <v>-1.4444995301718371</v>
      </c>
      <c r="H37">
        <f t="shared" si="2"/>
        <v>0.96502322574968113</v>
      </c>
    </row>
    <row r="38" spans="1:13" x14ac:dyDescent="0.45">
      <c r="A38">
        <v>4</v>
      </c>
      <c r="B38">
        <f>E25</f>
        <v>1.0262418956788717E-8</v>
      </c>
      <c r="C38">
        <f>D25</f>
        <v>5.2739502456862092E-7</v>
      </c>
      <c r="D38">
        <f t="shared" si="2"/>
        <v>2.0776736485856424</v>
      </c>
      <c r="E38">
        <f t="shared" si="2"/>
        <v>-1.3838137268170461</v>
      </c>
      <c r="F38">
        <f t="shared" si="2"/>
        <v>1.4444995301718371</v>
      </c>
      <c r="G38">
        <f t="shared" si="2"/>
        <v>0</v>
      </c>
      <c r="H38">
        <f t="shared" si="2"/>
        <v>2.4066891677849691</v>
      </c>
    </row>
    <row r="39" spans="1:13" x14ac:dyDescent="0.45">
      <c r="A39">
        <v>5</v>
      </c>
      <c r="B39">
        <f>E26</f>
        <v>1.0959839545949233E-8</v>
      </c>
      <c r="C39">
        <f>D26</f>
        <v>4.9125978080470561E-7</v>
      </c>
      <c r="D39">
        <f t="shared" si="2"/>
        <v>-0.33044476780529591</v>
      </c>
      <c r="E39">
        <f t="shared" si="2"/>
        <v>-3.7808431069870205</v>
      </c>
      <c r="F39">
        <f t="shared" si="2"/>
        <v>-0.96502322574968113</v>
      </c>
      <c r="G39">
        <f t="shared" si="2"/>
        <v>-2.4066891677849691</v>
      </c>
      <c r="H39">
        <f t="shared" si="2"/>
        <v>0</v>
      </c>
    </row>
    <row r="41" spans="1:13" x14ac:dyDescent="0.45">
      <c r="A41" t="s">
        <v>7</v>
      </c>
      <c r="D41">
        <f t="array" ref="D41:M43">TRANSPOSE(A44:C53)</f>
        <v>1</v>
      </c>
      <c r="E41">
        <v>2</v>
      </c>
      <c r="F41">
        <v>3</v>
      </c>
      <c r="G41">
        <v>4</v>
      </c>
      <c r="H41">
        <v>5</v>
      </c>
      <c r="I41">
        <v>6</v>
      </c>
      <c r="J41">
        <v>7</v>
      </c>
      <c r="K41">
        <v>8</v>
      </c>
      <c r="L41">
        <v>9</v>
      </c>
      <c r="M41">
        <v>10</v>
      </c>
    </row>
    <row r="42" spans="1:13" x14ac:dyDescent="0.45">
      <c r="B42" t="s">
        <v>26</v>
      </c>
      <c r="D42">
        <v>1.7581578380727379E-20</v>
      </c>
      <c r="E42">
        <v>1.7581578380727379E-20</v>
      </c>
      <c r="F42">
        <v>1.7581578380727379E-20</v>
      </c>
      <c r="G42">
        <v>1.7581578380727379E-20</v>
      </c>
      <c r="H42">
        <v>1.7581578380727379E-20</v>
      </c>
      <c r="I42">
        <v>4.0379210974331624E-20</v>
      </c>
      <c r="J42">
        <v>4.0379210974331624E-20</v>
      </c>
      <c r="K42">
        <v>4.0379210974331624E-20</v>
      </c>
      <c r="L42">
        <v>4.0379210974331624E-20</v>
      </c>
      <c r="M42">
        <v>4.0379210974331624E-20</v>
      </c>
    </row>
    <row r="43" spans="1:13" x14ac:dyDescent="0.45">
      <c r="C43" t="s">
        <v>35</v>
      </c>
      <c r="D43">
        <v>4.9376276250971849E-19</v>
      </c>
      <c r="E43">
        <v>4.9805511693193908E-19</v>
      </c>
      <c r="F43">
        <v>4.5890816259859554E-19</v>
      </c>
      <c r="G43">
        <v>5.0321252055955793E-19</v>
      </c>
      <c r="H43">
        <v>4.8285919552913399E-19</v>
      </c>
      <c r="I43">
        <v>4.9222385823337743E-19</v>
      </c>
      <c r="J43">
        <v>5.1515042179397928E-19</v>
      </c>
      <c r="K43">
        <v>4.6054492412430367E-19</v>
      </c>
      <c r="L43">
        <v>4.0902097894069032E-19</v>
      </c>
      <c r="M43">
        <v>4.8439928839335285E-19</v>
      </c>
    </row>
    <row r="44" spans="1:13" x14ac:dyDescent="0.45">
      <c r="A44">
        <v>1</v>
      </c>
      <c r="B44">
        <f>$H$29</f>
        <v>1.7581578380727379E-20</v>
      </c>
      <c r="C44" s="1">
        <f>I22</f>
        <v>4.9376276250971849E-19</v>
      </c>
      <c r="D44">
        <f>($C44-D$43)/SQRT($B44^2+D$42^2)</f>
        <v>0</v>
      </c>
      <c r="E44">
        <f t="shared" ref="E44:M44" si="3">($C44-E$43)/SQRT($B44^2+E$42^2)</f>
        <v>-0.17263256196242996</v>
      </c>
      <c r="F44">
        <f t="shared" si="3"/>
        <v>1.4018038323405317</v>
      </c>
      <c r="G44">
        <f t="shared" si="3"/>
        <v>-0.38005620729355616</v>
      </c>
      <c r="H44">
        <f t="shared" si="3"/>
        <v>0.43852639303104807</v>
      </c>
      <c r="I44">
        <f t="shared" si="3"/>
        <v>3.4942691163140846E-2</v>
      </c>
      <c r="J44">
        <f t="shared" si="3"/>
        <v>-0.48563278727726167</v>
      </c>
      <c r="K44">
        <f t="shared" si="3"/>
        <v>0.75425137590002389</v>
      </c>
      <c r="L44">
        <f t="shared" si="3"/>
        <v>1.9241651461952389</v>
      </c>
      <c r="M44">
        <f t="shared" si="3"/>
        <v>0.21260905521697002</v>
      </c>
    </row>
    <row r="45" spans="1:13" x14ac:dyDescent="0.45">
      <c r="A45">
        <v>2</v>
      </c>
      <c r="B45">
        <f t="shared" ref="B45:B48" si="4">$H$29</f>
        <v>1.7581578380727379E-20</v>
      </c>
      <c r="C45" s="1">
        <f t="shared" ref="C45:C48" si="5">I23</f>
        <v>4.9805511693193908E-19</v>
      </c>
      <c r="D45">
        <f t="shared" ref="D45:M53" si="6">($C45-D$43)/SQRT($B45^2+D$42^2)</f>
        <v>0.17263256196242996</v>
      </c>
      <c r="E45">
        <f t="shared" si="6"/>
        <v>0</v>
      </c>
      <c r="F45">
        <f t="shared" si="6"/>
        <v>1.5744363943029616</v>
      </c>
      <c r="G45">
        <f t="shared" si="6"/>
        <v>-0.20742364533112617</v>
      </c>
      <c r="H45">
        <f t="shared" si="6"/>
        <v>0.61115895499347805</v>
      </c>
      <c r="I45">
        <f t="shared" si="6"/>
        <v>0.13240581297277498</v>
      </c>
      <c r="J45">
        <f t="shared" si="6"/>
        <v>-0.38816966546762754</v>
      </c>
      <c r="K45">
        <f t="shared" si="6"/>
        <v>0.85171449770965801</v>
      </c>
      <c r="L45">
        <f t="shared" si="6"/>
        <v>2.0216282680048732</v>
      </c>
      <c r="M45">
        <f t="shared" si="6"/>
        <v>0.31007217702660417</v>
      </c>
    </row>
    <row r="46" spans="1:13" x14ac:dyDescent="0.45">
      <c r="A46">
        <v>3</v>
      </c>
      <c r="B46">
        <f t="shared" si="4"/>
        <v>1.7581578380727379E-20</v>
      </c>
      <c r="C46" s="1">
        <f t="shared" si="5"/>
        <v>4.5890816259859554E-19</v>
      </c>
      <c r="D46">
        <f t="shared" si="6"/>
        <v>-1.4018038323405317</v>
      </c>
      <c r="E46">
        <f t="shared" si="6"/>
        <v>-1.5744363943029616</v>
      </c>
      <c r="F46">
        <f t="shared" si="6"/>
        <v>0</v>
      </c>
      <c r="G46">
        <f t="shared" si="6"/>
        <v>-1.7818600396340878</v>
      </c>
      <c r="H46">
        <f t="shared" si="6"/>
        <v>-0.96327743930948362</v>
      </c>
      <c r="I46">
        <f t="shared" si="6"/>
        <v>-0.75647334363075114</v>
      </c>
      <c r="J46">
        <f t="shared" si="6"/>
        <v>-1.2770488220711536</v>
      </c>
      <c r="K46">
        <f t="shared" si="6"/>
        <v>-3.7164658893868094E-2</v>
      </c>
      <c r="L46">
        <f t="shared" si="6"/>
        <v>1.132749111401347</v>
      </c>
      <c r="M46">
        <f t="shared" si="6"/>
        <v>-0.57880697957692195</v>
      </c>
    </row>
    <row r="47" spans="1:13" x14ac:dyDescent="0.45">
      <c r="A47">
        <v>4</v>
      </c>
      <c r="B47">
        <f t="shared" si="4"/>
        <v>1.7581578380727379E-20</v>
      </c>
      <c r="C47" s="1">
        <f t="shared" si="5"/>
        <v>5.0321252055955793E-19</v>
      </c>
      <c r="D47">
        <f t="shared" si="6"/>
        <v>0.38005620729355616</v>
      </c>
      <c r="E47">
        <f t="shared" si="6"/>
        <v>0.20742364533112617</v>
      </c>
      <c r="F47">
        <f t="shared" si="6"/>
        <v>1.7818600396340878</v>
      </c>
      <c r="G47">
        <f t="shared" si="6"/>
        <v>0</v>
      </c>
      <c r="H47">
        <f t="shared" si="6"/>
        <v>0.81858260032460428</v>
      </c>
      <c r="I47">
        <f t="shared" si="6"/>
        <v>0.24951092791340562</v>
      </c>
      <c r="J47">
        <f t="shared" si="6"/>
        <v>-0.27106455052699691</v>
      </c>
      <c r="K47">
        <f t="shared" si="6"/>
        <v>0.9688196126502886</v>
      </c>
      <c r="L47">
        <f t="shared" si="6"/>
        <v>2.1387333829455035</v>
      </c>
      <c r="M47">
        <f t="shared" si="6"/>
        <v>0.42717729196723481</v>
      </c>
    </row>
    <row r="48" spans="1:13" x14ac:dyDescent="0.45">
      <c r="A48">
        <v>5</v>
      </c>
      <c r="B48">
        <f t="shared" si="4"/>
        <v>1.7581578380727379E-20</v>
      </c>
      <c r="C48" s="1">
        <f t="shared" si="5"/>
        <v>4.8285919552913399E-19</v>
      </c>
      <c r="D48">
        <f t="shared" si="6"/>
        <v>-0.43852639303104807</v>
      </c>
      <c r="E48">
        <f t="shared" si="6"/>
        <v>-0.61115895499347805</v>
      </c>
      <c r="F48">
        <f t="shared" si="6"/>
        <v>0.96327743930948362</v>
      </c>
      <c r="G48">
        <f t="shared" si="6"/>
        <v>-0.81858260032460428</v>
      </c>
      <c r="H48">
        <f t="shared" si="6"/>
        <v>0</v>
      </c>
      <c r="I48">
        <f t="shared" si="6"/>
        <v>-0.2126360435487154</v>
      </c>
      <c r="J48">
        <f t="shared" si="6"/>
        <v>-0.73321152198911788</v>
      </c>
      <c r="K48">
        <f t="shared" si="6"/>
        <v>0.50667264118816768</v>
      </c>
      <c r="L48">
        <f t="shared" si="6"/>
        <v>1.6765864114833826</v>
      </c>
      <c r="M48">
        <f t="shared" si="6"/>
        <v>-3.4969679494886219E-2</v>
      </c>
    </row>
    <row r="49" spans="1:13" x14ac:dyDescent="0.45">
      <c r="A49">
        <v>6</v>
      </c>
      <c r="B49">
        <f>$L$29</f>
        <v>4.0379210974331624E-20</v>
      </c>
      <c r="C49" s="1">
        <f>M22</f>
        <v>4.9222385823337743E-19</v>
      </c>
      <c r="D49">
        <f t="shared" si="6"/>
        <v>-3.4942691163140846E-2</v>
      </c>
      <c r="E49">
        <f t="shared" si="6"/>
        <v>-0.13240581297277498</v>
      </c>
      <c r="F49">
        <f t="shared" si="6"/>
        <v>0.75647334363075114</v>
      </c>
      <c r="G49">
        <f t="shared" si="6"/>
        <v>-0.24951092791340562</v>
      </c>
      <c r="H49">
        <f t="shared" si="6"/>
        <v>0.2126360435487154</v>
      </c>
      <c r="I49">
        <f t="shared" si="6"/>
        <v>0</v>
      </c>
      <c r="J49">
        <f t="shared" si="6"/>
        <v>-0.40148205405279852</v>
      </c>
      <c r="K49">
        <f t="shared" si="6"/>
        <v>0.55475054090401688</v>
      </c>
      <c r="L49">
        <f t="shared" si="6"/>
        <v>1.4570200541933367</v>
      </c>
      <c r="M49">
        <f t="shared" si="6"/>
        <v>0.13702116163850336</v>
      </c>
    </row>
    <row r="50" spans="1:13" x14ac:dyDescent="0.45">
      <c r="A50">
        <v>7</v>
      </c>
      <c r="B50">
        <f t="shared" ref="B50:B53" si="7">$L$29</f>
        <v>4.0379210974331624E-20</v>
      </c>
      <c r="C50" s="1">
        <f t="shared" ref="C50:C53" si="8">M23</f>
        <v>5.1515042179397928E-19</v>
      </c>
      <c r="D50">
        <f t="shared" si="6"/>
        <v>0.48563278727726167</v>
      </c>
      <c r="E50">
        <f t="shared" si="6"/>
        <v>0.38816966546762754</v>
      </c>
      <c r="F50">
        <f t="shared" si="6"/>
        <v>1.2770488220711536</v>
      </c>
      <c r="G50">
        <f t="shared" si="6"/>
        <v>0.27106455052699691</v>
      </c>
      <c r="H50">
        <f t="shared" si="6"/>
        <v>0.73321152198911788</v>
      </c>
      <c r="I50">
        <f t="shared" si="6"/>
        <v>0.40148205405279852</v>
      </c>
      <c r="J50">
        <f t="shared" si="6"/>
        <v>0</v>
      </c>
      <c r="K50">
        <f t="shared" si="6"/>
        <v>0.95623259495681534</v>
      </c>
      <c r="L50">
        <f t="shared" si="6"/>
        <v>1.8585021082461353</v>
      </c>
      <c r="M50">
        <f t="shared" si="6"/>
        <v>0.53850321569130188</v>
      </c>
    </row>
    <row r="51" spans="1:13" x14ac:dyDescent="0.45">
      <c r="A51">
        <v>8</v>
      </c>
      <c r="B51">
        <f t="shared" si="7"/>
        <v>4.0379210974331624E-20</v>
      </c>
      <c r="C51" s="1">
        <f t="shared" si="8"/>
        <v>4.6054492412430367E-19</v>
      </c>
      <c r="D51">
        <f t="shared" si="6"/>
        <v>-0.75425137590002389</v>
      </c>
      <c r="E51">
        <f t="shared" si="6"/>
        <v>-0.85171449770965801</v>
      </c>
      <c r="F51">
        <f t="shared" si="6"/>
        <v>3.7164658893868094E-2</v>
      </c>
      <c r="G51">
        <f t="shared" si="6"/>
        <v>-0.9688196126502886</v>
      </c>
      <c r="H51">
        <f t="shared" si="6"/>
        <v>-0.50667264118816768</v>
      </c>
      <c r="I51">
        <f t="shared" si="6"/>
        <v>-0.55475054090401688</v>
      </c>
      <c r="J51">
        <f t="shared" si="6"/>
        <v>-0.95623259495681534</v>
      </c>
      <c r="K51">
        <f t="shared" si="6"/>
        <v>0</v>
      </c>
      <c r="L51">
        <f t="shared" si="6"/>
        <v>0.90226951328931981</v>
      </c>
      <c r="M51">
        <f t="shared" si="6"/>
        <v>-0.41772937926551346</v>
      </c>
    </row>
    <row r="52" spans="1:13" x14ac:dyDescent="0.45">
      <c r="A52">
        <v>9</v>
      </c>
      <c r="B52">
        <f t="shared" si="7"/>
        <v>4.0379210974331624E-20</v>
      </c>
      <c r="C52" s="1">
        <f t="shared" si="8"/>
        <v>4.0902097894069032E-19</v>
      </c>
      <c r="D52">
        <f t="shared" si="6"/>
        <v>-1.9241651461952389</v>
      </c>
      <c r="E52">
        <f t="shared" si="6"/>
        <v>-2.0216282680048732</v>
      </c>
      <c r="F52">
        <f t="shared" si="6"/>
        <v>-1.132749111401347</v>
      </c>
      <c r="G52">
        <f t="shared" si="6"/>
        <v>-2.1387333829455035</v>
      </c>
      <c r="H52">
        <f t="shared" si="6"/>
        <v>-1.6765864114833826</v>
      </c>
      <c r="I52">
        <f t="shared" si="6"/>
        <v>-1.4570200541933367</v>
      </c>
      <c r="J52">
        <f t="shared" si="6"/>
        <v>-1.8585021082461353</v>
      </c>
      <c r="K52">
        <f t="shared" si="6"/>
        <v>-0.90226951328931981</v>
      </c>
      <c r="L52">
        <f t="shared" si="6"/>
        <v>0</v>
      </c>
      <c r="M52">
        <f t="shared" si="6"/>
        <v>-1.3199988925548334</v>
      </c>
    </row>
    <row r="53" spans="1:13" x14ac:dyDescent="0.45">
      <c r="A53">
        <v>10</v>
      </c>
      <c r="B53">
        <f t="shared" si="7"/>
        <v>4.0379210974331624E-20</v>
      </c>
      <c r="C53" s="1">
        <f t="shared" si="8"/>
        <v>4.8439928839335285E-19</v>
      </c>
      <c r="D53">
        <f t="shared" si="6"/>
        <v>-0.21260905521697002</v>
      </c>
      <c r="E53">
        <f t="shared" si="6"/>
        <v>-0.31007217702660417</v>
      </c>
      <c r="F53">
        <f t="shared" si="6"/>
        <v>0.57880697957692195</v>
      </c>
      <c r="G53">
        <f t="shared" si="6"/>
        <v>-0.42717729196723481</v>
      </c>
      <c r="H53">
        <f t="shared" si="6"/>
        <v>3.4969679494886219E-2</v>
      </c>
      <c r="I53">
        <f t="shared" si="6"/>
        <v>-0.13702116163850336</v>
      </c>
      <c r="J53">
        <f t="shared" si="6"/>
        <v>-0.53850321569130188</v>
      </c>
      <c r="K53">
        <f t="shared" si="6"/>
        <v>0.41772937926551346</v>
      </c>
      <c r="L53">
        <f t="shared" si="6"/>
        <v>1.3199988925548334</v>
      </c>
      <c r="M53">
        <f t="shared" si="6"/>
        <v>0</v>
      </c>
    </row>
  </sheetData>
  <mergeCells count="2">
    <mergeCell ref="A1:C2"/>
    <mergeCell ref="A14:C15"/>
  </mergeCells>
  <conditionalFormatting sqref="D44:M53">
    <cfRule type="cellIs" dxfId="5" priority="1" operator="greaterThan">
      <formula>1.96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zoomScaleNormal="100" workbookViewId="0">
      <selection activeCell="K27" sqref="K27"/>
    </sheetView>
  </sheetViews>
  <sheetFormatPr defaultRowHeight="14.25" x14ac:dyDescent="0.45"/>
  <cols>
    <col min="1" max="1" width="11.3984375" customWidth="1"/>
    <col min="2" max="2" width="10.1328125" customWidth="1"/>
    <col min="3" max="4" width="13.265625" customWidth="1"/>
    <col min="5" max="7" width="13.1328125" customWidth="1"/>
    <col min="8" max="8" width="11.59765625" customWidth="1"/>
    <col min="9" max="9" width="9.33203125" customWidth="1"/>
  </cols>
  <sheetData>
    <row r="1" spans="1:5" x14ac:dyDescent="0.45">
      <c r="A1" s="7" t="str">
        <f>Dati!A1</f>
        <v>Costanti varie</v>
      </c>
      <c r="B1" s="7"/>
      <c r="C1" s="7"/>
    </row>
    <row r="2" spans="1:5" x14ac:dyDescent="0.45">
      <c r="A2" s="7"/>
      <c r="B2" s="7"/>
      <c r="C2" s="7"/>
    </row>
    <row r="4" spans="1:5" x14ac:dyDescent="0.45">
      <c r="B4" t="s">
        <v>12</v>
      </c>
      <c r="C4" t="s">
        <v>9</v>
      </c>
    </row>
    <row r="5" spans="1:5" x14ac:dyDescent="0.45">
      <c r="A5" t="str">
        <f>Dati!A5</f>
        <v>d</v>
      </c>
      <c r="B5" s="1">
        <f>Dati!B5</f>
        <v>7.4300000000000008E-3</v>
      </c>
      <c r="C5">
        <f>Dati!C5</f>
        <v>1.0000000000000001E-5</v>
      </c>
    </row>
    <row r="6" spans="1:5" x14ac:dyDescent="0.45">
      <c r="A6" t="str">
        <f>Dati!A6</f>
        <v>g</v>
      </c>
      <c r="B6">
        <f>Dati!B6</f>
        <v>9.8059999999999992</v>
      </c>
      <c r="C6">
        <f>Dati!C6</f>
        <v>0</v>
      </c>
    </row>
    <row r="7" spans="1:5" x14ac:dyDescent="0.45">
      <c r="A7" t="str">
        <f>Dati!A7</f>
        <v>pressione</v>
      </c>
      <c r="B7">
        <f>Dati!B7</f>
        <v>101325</v>
      </c>
      <c r="C7">
        <f>Dati!C7</f>
        <v>0</v>
      </c>
    </row>
    <row r="8" spans="1:5" x14ac:dyDescent="0.45">
      <c r="A8" t="str">
        <f>Dati!A8</f>
        <v>densità aria</v>
      </c>
      <c r="B8">
        <v>0</v>
      </c>
      <c r="C8">
        <f>Dati!C8</f>
        <v>0</v>
      </c>
    </row>
    <row r="9" spans="1:5" x14ac:dyDescent="0.45">
      <c r="A9" t="str">
        <f>Dati!A9</f>
        <v>densità olio</v>
      </c>
      <c r="B9">
        <v>858.7</v>
      </c>
      <c r="C9">
        <f>Dati!C9</f>
        <v>0</v>
      </c>
    </row>
    <row r="10" spans="1:5" x14ac:dyDescent="0.45">
      <c r="A10" t="str">
        <f>Dati!A10</f>
        <v>cst corr vis</v>
      </c>
      <c r="B10">
        <f>Dati!B10</f>
        <v>8.2000000000000007E-3</v>
      </c>
      <c r="C10">
        <f>Dati!C10</f>
        <v>0</v>
      </c>
    </row>
    <row r="11" spans="1:5" x14ac:dyDescent="0.45">
      <c r="A11" t="str">
        <f>Dati!A11</f>
        <v>e</v>
      </c>
      <c r="B11">
        <f>Dati!B11</f>
        <v>1.6021766200000001E-19</v>
      </c>
      <c r="C11">
        <f>Dati!C11</f>
        <v>0</v>
      </c>
    </row>
    <row r="12" spans="1:5" x14ac:dyDescent="0.45">
      <c r="A12" t="str">
        <f>Dati!A12</f>
        <v>deltax</v>
      </c>
      <c r="B12">
        <f>Dati!B12</f>
        <v>5.0000000000000001E-4</v>
      </c>
      <c r="C12">
        <f>Dati!C12</f>
        <v>0</v>
      </c>
    </row>
    <row r="13" spans="1:5" x14ac:dyDescent="0.45">
      <c r="A13" t="s">
        <v>7</v>
      </c>
      <c r="B13">
        <f>((G29+K29)/2)/B11</f>
        <v>1.9002209450166894</v>
      </c>
    </row>
    <row r="14" spans="1:5" x14ac:dyDescent="0.45">
      <c r="A14" s="7" t="s">
        <v>16</v>
      </c>
      <c r="B14" s="7"/>
      <c r="C14" s="7"/>
      <c r="D14" s="5"/>
    </row>
    <row r="15" spans="1:5" x14ac:dyDescent="0.45">
      <c r="A15" s="7"/>
      <c r="B15" s="7"/>
      <c r="C15" s="7"/>
      <c r="D15" s="5"/>
    </row>
    <row r="16" spans="1:5" x14ac:dyDescent="0.45">
      <c r="A16" t="s">
        <v>19</v>
      </c>
      <c r="B16">
        <v>200</v>
      </c>
      <c r="C16">
        <f>B16/100</f>
        <v>2</v>
      </c>
      <c r="D16" t="s">
        <v>0</v>
      </c>
      <c r="E16">
        <f>(1.8+(B18-15)*0.004765)*0.00001</f>
        <v>1.8262075000000001E-5</v>
      </c>
    </row>
    <row r="17" spans="1:13" x14ac:dyDescent="0.45">
      <c r="A17" t="s">
        <v>23</v>
      </c>
      <c r="B17">
        <v>2.25</v>
      </c>
      <c r="D17" t="s">
        <v>1</v>
      </c>
      <c r="E17" s="2">
        <f>E16/(1+$B$10/($B$7*B29))</f>
        <v>1.5603137292844407E-5</v>
      </c>
    </row>
    <row r="18" spans="1:13" x14ac:dyDescent="0.45">
      <c r="A18" t="s">
        <v>24</v>
      </c>
      <c r="B18">
        <v>20.5</v>
      </c>
      <c r="D18" t="s">
        <v>32</v>
      </c>
      <c r="E18" s="1">
        <f>B16/B5</f>
        <v>26917.900403768504</v>
      </c>
    </row>
    <row r="20" spans="1:13" x14ac:dyDescent="0.45">
      <c r="A20" t="s">
        <v>7</v>
      </c>
      <c r="B20">
        <v>1</v>
      </c>
    </row>
    <row r="21" spans="1:13" x14ac:dyDescent="0.45">
      <c r="B21" t="s">
        <v>17</v>
      </c>
      <c r="C21" t="s">
        <v>20</v>
      </c>
      <c r="D21" t="s">
        <v>21</v>
      </c>
      <c r="E21" t="s">
        <v>9</v>
      </c>
      <c r="G21" t="s">
        <v>18</v>
      </c>
      <c r="H21" t="s">
        <v>20</v>
      </c>
      <c r="I21" t="s">
        <v>22</v>
      </c>
      <c r="K21" t="s">
        <v>38</v>
      </c>
      <c r="L21" t="s">
        <v>20</v>
      </c>
      <c r="M21" t="s">
        <v>22</v>
      </c>
    </row>
    <row r="22" spans="1:13" x14ac:dyDescent="0.45">
      <c r="A22">
        <v>1</v>
      </c>
      <c r="B22">
        <v>20.36</v>
      </c>
      <c r="C22" s="1">
        <f>B12/B22</f>
        <v>2.4557956777996073E-5</v>
      </c>
      <c r="D22">
        <f>(($B$10/(2*$B$7))^2+9*E16*C22/(2*$B$6*($B$9-$B$8)))^(1/2)-$B$10/(2*$B$7)</f>
        <v>4.5077096714183955E-7</v>
      </c>
      <c r="E22" s="1">
        <f>(D22+$B$10/(2*$B$7))^(-1)*9*E16/(2*$B$6*($B$9-$B$8))*1/2*C28</f>
        <v>1.5541501551982885E-8</v>
      </c>
      <c r="F22" s="1"/>
      <c r="G22">
        <v>108.85</v>
      </c>
      <c r="H22" s="1">
        <f>$B$12/(G22-B26)</f>
        <v>3.2051282051282065E-5</v>
      </c>
      <c r="I22" s="1">
        <f>(4*PI()/3)*B29^3*($B$9-$B$8)*($B$6/E18)*(1+ABS(H22)/B28)</f>
        <v>3.0613109498634951E-19</v>
      </c>
      <c r="K22">
        <v>177.85</v>
      </c>
      <c r="L22" s="1">
        <f>B12/(K22-G26)</f>
        <v>7.0224719101123547E-5</v>
      </c>
      <c r="M22" s="1">
        <f>-(4*PI()/3)*B29^3*($B$9-$B$8)*($B$6/$E$18)*(1-ABS(L22)/B28)</f>
        <v>2.2290775156270264E-19</v>
      </c>
    </row>
    <row r="23" spans="1:13" x14ac:dyDescent="0.45">
      <c r="A23">
        <v>2</v>
      </c>
      <c r="B23">
        <v>40.54</v>
      </c>
      <c r="C23" s="1">
        <f>$B$12/(B23-B22)</f>
        <v>2.4777006937561945E-5</v>
      </c>
      <c r="D23">
        <f>(($B$10/(2*$B$7))^2+9*E16*C23/(2*$B$6*($B$9-$B$8)))^(1/2)-$B$10/(2*$B$7)</f>
        <v>4.5294214310574092E-7</v>
      </c>
      <c r="E23" s="1">
        <f>(D23+$B$10/(2*$B$7))^(-1)*9*E16/(2*$B$6*($B$9-$B$8))*1/2*C28</f>
        <v>1.5473112973783684E-8</v>
      </c>
      <c r="F23" s="1"/>
      <c r="G23">
        <v>124.19</v>
      </c>
      <c r="H23" s="1">
        <f>$B$12/(G23-G22)</f>
        <v>3.2594524119947841E-5</v>
      </c>
      <c r="I23" s="1">
        <f>(4*PI()/3)*B29^3*($B$9-$B$8)*($B$6/E18)*(1+ABS(H23)/B28)</f>
        <v>3.0894110079578279E-19</v>
      </c>
      <c r="K23">
        <v>183.46</v>
      </c>
      <c r="L23" s="1">
        <f>$B$12/(K23-K22)</f>
        <v>8.912655971479479E-5</v>
      </c>
      <c r="M23" s="1">
        <f>-(4*PI()/3)*B29^3*($B$9-$B$8)*($B$6/$E$18)*(1-ABS(L23)/B28)</f>
        <v>3.2068052174570523E-19</v>
      </c>
    </row>
    <row r="24" spans="1:13" x14ac:dyDescent="0.45">
      <c r="A24">
        <v>3</v>
      </c>
      <c r="B24">
        <v>60</v>
      </c>
      <c r="C24" s="1">
        <f t="shared" ref="C24:C26" si="0">$B$12/(B24-B23)</f>
        <v>2.5693730729701953E-5</v>
      </c>
      <c r="D24">
        <f>(($B$10/(2*$B$7))^2+9*E16*C24/(2*$B$6*($B$9-$B$8)))^(1/2)-$B$10/(2*$B$7)</f>
        <v>4.6192671037509545E-7</v>
      </c>
      <c r="E24" s="1">
        <f>(D24+$B$10/(2*$B$7))^(-1)*9*E16/(2*$B$6*($B$9-$B$8))*1/2*C28</f>
        <v>1.5196397537119202E-8</v>
      </c>
      <c r="F24" s="1"/>
      <c r="G24">
        <v>139.16999999999999</v>
      </c>
      <c r="H24" s="1">
        <f>$B$12/(G24-G23)</f>
        <v>3.3377837116154894E-5</v>
      </c>
      <c r="I24" s="1">
        <f>(4*PI()/3)*B29^3*($B$9-$B$8)*($B$6/E18)*(1+ABS(H24)/B28)</f>
        <v>3.1299291157574021E-19</v>
      </c>
      <c r="K24">
        <v>188.85</v>
      </c>
      <c r="L24" s="1">
        <f>$B$12/(K24-K23)</f>
        <v>9.2764378478664433E-5</v>
      </c>
      <c r="M24" s="1">
        <f>-(4*PI()/3)*B29^3*($B$9-$B$8)*($B$6/E18)*(1-ABS(L24)/B28)</f>
        <v>3.3949771660184996E-19</v>
      </c>
    </row>
    <row r="25" spans="1:13" x14ac:dyDescent="0.45">
      <c r="A25">
        <v>4</v>
      </c>
      <c r="B25">
        <v>78.099999999999994</v>
      </c>
      <c r="C25" s="1">
        <f t="shared" si="0"/>
        <v>2.7624309392265204E-5</v>
      </c>
      <c r="D25">
        <f>(($B$10/(2*$B$7))^2+9*E16*C25/(2*$B$6*($B$9-$B$8)))^(1/2)-$B$10/(2*$B$7)</f>
        <v>4.803411345157012E-7</v>
      </c>
      <c r="E25" s="1">
        <f>(D25+$B$10/(2*$B$7))^(-1)*9*E16/(2*$B$6*($B$9-$B$8))*1/2*C28</f>
        <v>1.4659089109083536E-8</v>
      </c>
      <c r="F25" s="1"/>
      <c r="G25">
        <v>155.01</v>
      </c>
      <c r="H25" s="1">
        <f>$B$12/(G25-G24)</f>
        <v>3.1565656565656559E-5</v>
      </c>
      <c r="I25" s="1">
        <f>(4*PI()/3)*B29^3*($B$9-$B$8)*($B$6/E18)*(1+ABS(H25)/B28)</f>
        <v>3.0361912009609835E-19</v>
      </c>
      <c r="K25">
        <v>194.44</v>
      </c>
      <c r="L25" s="1">
        <f t="shared" ref="L25:L26" si="1">$B$12/(K25-K24)</f>
        <v>8.9445438282647528E-5</v>
      </c>
      <c r="M25" s="1">
        <f>-(4*PI()/3)*B29^3*($B$9-$B$8)*($B$6/E18)*(1-ABS(L25)/B28)</f>
        <v>3.2232997174204057E-19</v>
      </c>
    </row>
    <row r="26" spans="1:13" x14ac:dyDescent="0.45">
      <c r="A26">
        <v>5</v>
      </c>
      <c r="B26">
        <v>93.25</v>
      </c>
      <c r="C26" s="1">
        <f t="shared" si="0"/>
        <v>3.3003300330032994E-5</v>
      </c>
      <c r="D26">
        <f>(($B$10/(2*$B$7))^2+9*E16*C26/(2*$B$6*($B$9-$B$8)))^(1/2)-$B$10/(2*$B$7)</f>
        <v>5.2851268813833347E-7</v>
      </c>
      <c r="E26" s="1">
        <f>(D26+$B$10/(2*$B$7))^(-1)*9*E16/(2*$B$6*($B$9-$B$8))*1/2*C28</f>
        <v>1.3417999108248836E-8</v>
      </c>
      <c r="F26" s="1"/>
      <c r="G26">
        <v>170.73</v>
      </c>
      <c r="H26" s="1">
        <f>$B$12/(G26-G25)</f>
        <v>3.1806615776081425E-5</v>
      </c>
      <c r="I26" s="1">
        <f>(4*PI()/3)*B29^3*($B$9-$B$8)*($B$6/E18)*(1+ABS(H26)/B28)</f>
        <v>3.0486551985080309E-19</v>
      </c>
      <c r="K26">
        <v>200.28</v>
      </c>
      <c r="L26" s="1">
        <f t="shared" si="1"/>
        <v>8.561643835616433E-5</v>
      </c>
      <c r="M26" s="1">
        <f>-(4*PI()/3)*B29^3*($B$9-$B$8)*($B$6/E18)*(1-ABS(L26)/B28)</f>
        <v>3.0252386198297291E-19</v>
      </c>
    </row>
    <row r="27" spans="1:13" x14ac:dyDescent="0.45">
      <c r="B27" s="1" t="s">
        <v>28</v>
      </c>
      <c r="C27" s="1" t="s">
        <v>34</v>
      </c>
      <c r="D27" t="s">
        <v>30</v>
      </c>
      <c r="G27" s="1" t="s">
        <v>28</v>
      </c>
      <c r="H27" s="1" t="s">
        <v>29</v>
      </c>
      <c r="I27" t="s">
        <v>34</v>
      </c>
      <c r="K27" s="1" t="s">
        <v>28</v>
      </c>
      <c r="L27" s="1" t="s">
        <v>29</v>
      </c>
      <c r="M27" t="s">
        <v>34</v>
      </c>
    </row>
    <row r="28" spans="1:13" x14ac:dyDescent="0.45">
      <c r="A28" t="s">
        <v>27</v>
      </c>
      <c r="B28" s="1">
        <f>AVERAGE(C22:C26)</f>
        <v>2.7131260833511634E-5</v>
      </c>
      <c r="C28" s="1">
        <f>_xlfn.STDEV.S(C22:C26)/SQRT(COUNT(C22:C26))</f>
        <v>1.5645261694532628E-6</v>
      </c>
      <c r="F28" t="str">
        <f>J28</f>
        <v>Velocità</v>
      </c>
      <c r="G28" s="1">
        <f>AVERAGE(H22:H26)</f>
        <v>3.227918312582455E-5</v>
      </c>
      <c r="H28" s="1">
        <f>_xlfn.STDEV.S(H22:H26)</f>
        <v>7.229902290020039E-7</v>
      </c>
      <c r="I28" s="2">
        <f>H28/SQRT(5)</f>
        <v>3.2333105982332413E-7</v>
      </c>
      <c r="J28" t="s">
        <v>27</v>
      </c>
      <c r="K28" s="1">
        <f>AVERAGE(L22:L26)</f>
        <v>8.5435506786678918E-5</v>
      </c>
      <c r="L28" s="1">
        <f>_xlfn.STDEV.S(L22:L26)</f>
        <v>8.871535673799377E-6</v>
      </c>
      <c r="M28" s="2">
        <f>L28/SQRT(5)</f>
        <v>3.9674713662859611E-6</v>
      </c>
    </row>
    <row r="29" spans="1:13" x14ac:dyDescent="0.45">
      <c r="A29" t="s">
        <v>5</v>
      </c>
      <c r="B29">
        <f>AVERAGE(D22:D26)</f>
        <v>4.7489872865534213E-7</v>
      </c>
      <c r="C29">
        <f>_xlfn.STDEV.S(D22:D26)/SQRT(COUNT(D22:D26))</f>
        <v>1.4381568440029716E-8</v>
      </c>
      <c r="D29" s="1">
        <f>(B29+$B$10/(2*$B$7))^(-1)*9*E16/(2*$B$6*($B$9-$B$8))*1/2*C28</f>
        <v>1.4813894124367631E-8</v>
      </c>
      <c r="F29" t="str">
        <f>J29</f>
        <v>Carica</v>
      </c>
      <c r="G29">
        <f>AVERAGE(I22:I26)</f>
        <v>3.073099494609548E-19</v>
      </c>
      <c r="H29">
        <f>_xlfn.STDEV.S(I22:I26)</f>
        <v>3.7397816937278394E-21</v>
      </c>
      <c r="I29" s="2">
        <f>H29/SQRT(5)</f>
        <v>1.6724812176369494E-21</v>
      </c>
      <c r="J29" t="s">
        <v>33</v>
      </c>
      <c r="K29">
        <f>AVERAGE(M22:M26)</f>
        <v>3.0158796472705426E-19</v>
      </c>
      <c r="L29">
        <f>_xlfn.STDEV.S(M22:M26)</f>
        <v>4.58894261322535E-20</v>
      </c>
      <c r="M29" s="2">
        <f>L29/SQRT(5)</f>
        <v>2.0522375256034816E-20</v>
      </c>
    </row>
    <row r="32" spans="1:13" x14ac:dyDescent="0.45">
      <c r="A32" t="s">
        <v>7</v>
      </c>
      <c r="D32">
        <f t="array" ref="D32:H32">TRANSPOSE(A35:A39)</f>
        <v>1</v>
      </c>
      <c r="E32">
        <v>2</v>
      </c>
      <c r="F32">
        <v>3</v>
      </c>
      <c r="G32">
        <v>4</v>
      </c>
      <c r="H32">
        <v>5</v>
      </c>
    </row>
    <row r="33" spans="1:13" x14ac:dyDescent="0.45">
      <c r="B33" t="s">
        <v>26</v>
      </c>
      <c r="D33">
        <f t="array" ref="D33:H34">TRANSPOSE(B35:C39)</f>
        <v>1.5541501551982885E-8</v>
      </c>
      <c r="E33">
        <v>1.5473112973783684E-8</v>
      </c>
      <c r="F33">
        <v>1.5196397537119202E-8</v>
      </c>
      <c r="G33">
        <v>1.4659089109083536E-8</v>
      </c>
      <c r="H33">
        <v>1.3417999108248836E-8</v>
      </c>
    </row>
    <row r="34" spans="1:13" x14ac:dyDescent="0.45">
      <c r="C34" t="s">
        <v>21</v>
      </c>
      <c r="D34">
        <v>4.5077096714183955E-7</v>
      </c>
      <c r="E34">
        <v>4.5294214310574092E-7</v>
      </c>
      <c r="F34">
        <v>4.6192671037509545E-7</v>
      </c>
      <c r="G34">
        <v>4.803411345157012E-7</v>
      </c>
      <c r="H34">
        <v>5.2851268813833347E-7</v>
      </c>
    </row>
    <row r="35" spans="1:13" x14ac:dyDescent="0.45">
      <c r="A35">
        <v>1</v>
      </c>
      <c r="B35" s="1">
        <f>E22</f>
        <v>1.5541501551982885E-8</v>
      </c>
      <c r="C35">
        <f>D22</f>
        <v>4.5077096714183955E-7</v>
      </c>
      <c r="D35">
        <f t="shared" ref="D35:H39" si="2">($C35-D$34)/SQRT($B35^2+D$33^2)</f>
        <v>0</v>
      </c>
      <c r="E35">
        <f t="shared" si="2"/>
        <v>-9.9001682809535058E-2</v>
      </c>
      <c r="F35">
        <f t="shared" si="2"/>
        <v>-0.51322990834482018</v>
      </c>
      <c r="G35">
        <f t="shared" si="2"/>
        <v>-1.3841018243792931</v>
      </c>
      <c r="H35">
        <f t="shared" si="2"/>
        <v>-3.7862880508233925</v>
      </c>
    </row>
    <row r="36" spans="1:13" x14ac:dyDescent="0.45">
      <c r="A36">
        <v>2</v>
      </c>
      <c r="B36">
        <f>E23</f>
        <v>1.5473112973783684E-8</v>
      </c>
      <c r="C36">
        <f>D23</f>
        <v>4.5294214310574092E-7</v>
      </c>
      <c r="D36">
        <f t="shared" si="2"/>
        <v>9.9001682809535058E-2</v>
      </c>
      <c r="E36">
        <f t="shared" si="2"/>
        <v>0</v>
      </c>
      <c r="F36">
        <f t="shared" si="2"/>
        <v>-0.41427396564206564</v>
      </c>
      <c r="G36">
        <f t="shared" si="2"/>
        <v>-1.2854650794750326</v>
      </c>
      <c r="H36">
        <f t="shared" si="2"/>
        <v>-3.6898381511678893</v>
      </c>
    </row>
    <row r="37" spans="1:13" x14ac:dyDescent="0.45">
      <c r="A37">
        <v>3</v>
      </c>
      <c r="B37">
        <f>E24</f>
        <v>1.5196397537119202E-8</v>
      </c>
      <c r="C37">
        <f>D24</f>
        <v>4.6192671037509545E-7</v>
      </c>
      <c r="D37">
        <f t="shared" si="2"/>
        <v>0.51322990834482018</v>
      </c>
      <c r="E37">
        <f t="shared" si="2"/>
        <v>0.41427396564206564</v>
      </c>
      <c r="F37">
        <f t="shared" si="2"/>
        <v>0</v>
      </c>
      <c r="G37">
        <f t="shared" si="2"/>
        <v>-0.87212485669568685</v>
      </c>
      <c r="H37">
        <f t="shared" si="2"/>
        <v>-3.2845511642844798</v>
      </c>
    </row>
    <row r="38" spans="1:13" x14ac:dyDescent="0.45">
      <c r="A38">
        <v>4</v>
      </c>
      <c r="B38">
        <f>E25</f>
        <v>1.4659089109083536E-8</v>
      </c>
      <c r="C38">
        <f>D25</f>
        <v>4.803411345157012E-7</v>
      </c>
      <c r="D38">
        <f t="shared" si="2"/>
        <v>1.3841018243792931</v>
      </c>
      <c r="E38">
        <f t="shared" si="2"/>
        <v>1.2854650794750326</v>
      </c>
      <c r="F38">
        <f t="shared" si="2"/>
        <v>0.87212485669568685</v>
      </c>
      <c r="G38">
        <f t="shared" si="2"/>
        <v>0</v>
      </c>
      <c r="H38">
        <f t="shared" si="2"/>
        <v>-2.4239838084154846</v>
      </c>
    </row>
    <row r="39" spans="1:13" x14ac:dyDescent="0.45">
      <c r="A39">
        <v>5</v>
      </c>
      <c r="B39">
        <f>E26</f>
        <v>1.3417999108248836E-8</v>
      </c>
      <c r="C39">
        <f>D26</f>
        <v>5.2851268813833347E-7</v>
      </c>
      <c r="D39">
        <f t="shared" si="2"/>
        <v>3.7862880508233925</v>
      </c>
      <c r="E39">
        <f t="shared" si="2"/>
        <v>3.6898381511678893</v>
      </c>
      <c r="F39">
        <f t="shared" si="2"/>
        <v>3.2845511642844798</v>
      </c>
      <c r="G39">
        <f t="shared" si="2"/>
        <v>2.4239838084154846</v>
      </c>
      <c r="H39">
        <f t="shared" si="2"/>
        <v>0</v>
      </c>
    </row>
    <row r="41" spans="1:13" x14ac:dyDescent="0.45">
      <c r="A41" t="s">
        <v>7</v>
      </c>
      <c r="D41">
        <f t="array" ref="D41:M43">TRANSPOSE(A44:C53)</f>
        <v>1</v>
      </c>
      <c r="E41">
        <v>2</v>
      </c>
      <c r="F41">
        <v>3</v>
      </c>
      <c r="G41">
        <v>4</v>
      </c>
      <c r="H41">
        <v>5</v>
      </c>
      <c r="I41">
        <v>6</v>
      </c>
      <c r="J41">
        <v>7</v>
      </c>
      <c r="K41">
        <v>8</v>
      </c>
      <c r="L41">
        <v>9</v>
      </c>
      <c r="M41">
        <v>10</v>
      </c>
    </row>
    <row r="42" spans="1:13" x14ac:dyDescent="0.45">
      <c r="B42" t="s">
        <v>26</v>
      </c>
      <c r="D42">
        <v>3.7397816937278394E-21</v>
      </c>
      <c r="E42">
        <v>3.7397816937278394E-21</v>
      </c>
      <c r="F42">
        <v>3.7397816937278394E-21</v>
      </c>
      <c r="G42">
        <v>3.7397816937278394E-21</v>
      </c>
      <c r="H42">
        <v>3.7397816937278394E-21</v>
      </c>
      <c r="I42">
        <v>4.58894261322535E-20</v>
      </c>
      <c r="J42">
        <v>4.58894261322535E-20</v>
      </c>
      <c r="K42">
        <v>4.58894261322535E-20</v>
      </c>
      <c r="L42">
        <v>4.58894261322535E-20</v>
      </c>
      <c r="M42">
        <v>4.58894261322535E-20</v>
      </c>
    </row>
    <row r="43" spans="1:13" x14ac:dyDescent="0.45">
      <c r="C43" t="s">
        <v>35</v>
      </c>
      <c r="D43">
        <v>3.0613109498634951E-19</v>
      </c>
      <c r="E43">
        <v>3.0894110079578279E-19</v>
      </c>
      <c r="F43">
        <v>3.1299291157574021E-19</v>
      </c>
      <c r="G43">
        <v>3.0361912009609835E-19</v>
      </c>
      <c r="H43">
        <v>3.0486551985080309E-19</v>
      </c>
      <c r="I43">
        <v>2.2290775156270264E-19</v>
      </c>
      <c r="J43">
        <v>3.2068052174570523E-19</v>
      </c>
      <c r="K43">
        <v>3.3949771660184996E-19</v>
      </c>
      <c r="L43">
        <v>3.2232997174204057E-19</v>
      </c>
      <c r="M43">
        <v>3.0252386198297291E-19</v>
      </c>
    </row>
    <row r="44" spans="1:13" x14ac:dyDescent="0.45">
      <c r="A44">
        <v>1</v>
      </c>
      <c r="B44">
        <f>$H$29</f>
        <v>3.7397816937278394E-21</v>
      </c>
      <c r="C44" s="1">
        <f>I22</f>
        <v>3.0613109498634951E-19</v>
      </c>
      <c r="D44">
        <f>($C44-D$43)/SQRT($B44^2+D$42^2)</f>
        <v>0</v>
      </c>
      <c r="E44">
        <f t="shared" ref="E44:M44" si="3">($C44-E$43)/SQRT($B44^2+E$42^2)</f>
        <v>-0.53130752694904815</v>
      </c>
      <c r="F44">
        <f t="shared" si="3"/>
        <v>-1.2974118381706845</v>
      </c>
      <c r="G44">
        <f t="shared" si="3"/>
        <v>0.47495672863631005</v>
      </c>
      <c r="H44">
        <f t="shared" si="3"/>
        <v>0.23929117625952206</v>
      </c>
      <c r="I44">
        <f t="shared" si="3"/>
        <v>1.8075699534681691</v>
      </c>
      <c r="J44">
        <f t="shared" si="3"/>
        <v>-0.31600636994985937</v>
      </c>
      <c r="K44">
        <f t="shared" si="3"/>
        <v>-0.7247065570761857</v>
      </c>
      <c r="L44">
        <f t="shared" si="3"/>
        <v>-0.35183160996631346</v>
      </c>
      <c r="M44">
        <f t="shared" si="3"/>
        <v>7.8347320881723026E-2</v>
      </c>
    </row>
    <row r="45" spans="1:13" x14ac:dyDescent="0.45">
      <c r="A45">
        <v>2</v>
      </c>
      <c r="B45">
        <f t="shared" ref="B45:B48" si="4">$H$29</f>
        <v>3.7397816937278394E-21</v>
      </c>
      <c r="C45" s="1">
        <f t="shared" ref="C45:C48" si="5">I23</f>
        <v>3.0894110079578279E-19</v>
      </c>
      <c r="D45">
        <f t="shared" ref="D45:M53" si="6">($C45-D$43)/SQRT($B45^2+D$42^2)</f>
        <v>0.53130752694904815</v>
      </c>
      <c r="E45">
        <f t="shared" si="6"/>
        <v>0</v>
      </c>
      <c r="F45">
        <f t="shared" si="6"/>
        <v>-0.76610431122163647</v>
      </c>
      <c r="G45">
        <f t="shared" si="6"/>
        <v>1.0062642555853583</v>
      </c>
      <c r="H45">
        <f t="shared" si="6"/>
        <v>0.77059870320857027</v>
      </c>
      <c r="I45">
        <f t="shared" si="6"/>
        <v>1.8686018930809121</v>
      </c>
      <c r="J45">
        <f t="shared" si="6"/>
        <v>-0.25497443033711636</v>
      </c>
      <c r="K45">
        <f t="shared" si="6"/>
        <v>-0.66367461746344281</v>
      </c>
      <c r="L45">
        <f t="shared" si="6"/>
        <v>-0.29079967035357046</v>
      </c>
      <c r="M45">
        <f t="shared" si="6"/>
        <v>0.139379260494466</v>
      </c>
    </row>
    <row r="46" spans="1:13" x14ac:dyDescent="0.45">
      <c r="A46">
        <v>3</v>
      </c>
      <c r="B46">
        <f t="shared" si="4"/>
        <v>3.7397816937278394E-21</v>
      </c>
      <c r="C46" s="1">
        <f t="shared" si="5"/>
        <v>3.1299291157574021E-19</v>
      </c>
      <c r="D46">
        <f t="shared" si="6"/>
        <v>1.2974118381706845</v>
      </c>
      <c r="E46">
        <f t="shared" si="6"/>
        <v>0.76610431122163647</v>
      </c>
      <c r="F46">
        <f t="shared" si="6"/>
        <v>0</v>
      </c>
      <c r="G46">
        <f t="shared" si="6"/>
        <v>1.7723685668069946</v>
      </c>
      <c r="H46">
        <f t="shared" si="6"/>
        <v>1.5367030144302067</v>
      </c>
      <c r="I46">
        <f t="shared" si="6"/>
        <v>1.9566052238976894</v>
      </c>
      <c r="J46">
        <f t="shared" si="6"/>
        <v>-0.16697109952033898</v>
      </c>
      <c r="K46">
        <f t="shared" si="6"/>
        <v>-0.57567128664666534</v>
      </c>
      <c r="L46">
        <f t="shared" si="6"/>
        <v>-0.20279633953679307</v>
      </c>
      <c r="M46">
        <f t="shared" si="6"/>
        <v>0.22738259131124341</v>
      </c>
    </row>
    <row r="47" spans="1:13" x14ac:dyDescent="0.45">
      <c r="A47">
        <v>4</v>
      </c>
      <c r="B47">
        <f t="shared" si="4"/>
        <v>3.7397816937278394E-21</v>
      </c>
      <c r="C47" s="1">
        <f t="shared" si="5"/>
        <v>3.0361912009609835E-19</v>
      </c>
      <c r="D47">
        <f t="shared" si="6"/>
        <v>-0.47495672863631005</v>
      </c>
      <c r="E47">
        <f t="shared" si="6"/>
        <v>-1.0062642555853583</v>
      </c>
      <c r="F47">
        <f t="shared" si="6"/>
        <v>-1.7723685668069946</v>
      </c>
      <c r="G47">
        <f t="shared" si="6"/>
        <v>0</v>
      </c>
      <c r="H47">
        <f t="shared" si="6"/>
        <v>-0.23566555237678796</v>
      </c>
      <c r="I47">
        <f t="shared" si="6"/>
        <v>1.7530110983598033</v>
      </c>
      <c r="J47">
        <f t="shared" si="6"/>
        <v>-0.37056522505822509</v>
      </c>
      <c r="K47">
        <f t="shared" si="6"/>
        <v>-0.77926541218455148</v>
      </c>
      <c r="L47">
        <f t="shared" si="6"/>
        <v>-0.40639046507467919</v>
      </c>
      <c r="M47">
        <f t="shared" si="6"/>
        <v>2.3788465773357307E-2</v>
      </c>
    </row>
    <row r="48" spans="1:13" x14ac:dyDescent="0.45">
      <c r="A48">
        <v>5</v>
      </c>
      <c r="B48">
        <f t="shared" si="4"/>
        <v>3.7397816937278394E-21</v>
      </c>
      <c r="C48" s="1">
        <f t="shared" si="5"/>
        <v>3.0486551985080309E-19</v>
      </c>
      <c r="D48">
        <f t="shared" si="6"/>
        <v>-0.23929117625952206</v>
      </c>
      <c r="E48">
        <f t="shared" si="6"/>
        <v>-0.77059870320857027</v>
      </c>
      <c r="F48">
        <f t="shared" si="6"/>
        <v>-1.5367030144302067</v>
      </c>
      <c r="G48">
        <f t="shared" si="6"/>
        <v>0.23566555237678796</v>
      </c>
      <c r="H48">
        <f t="shared" si="6"/>
        <v>0</v>
      </c>
      <c r="I48">
        <f t="shared" si="6"/>
        <v>1.7800822860089915</v>
      </c>
      <c r="J48">
        <f t="shared" si="6"/>
        <v>-0.34349403740903678</v>
      </c>
      <c r="K48">
        <f t="shared" si="6"/>
        <v>-0.75219422453536322</v>
      </c>
      <c r="L48">
        <f t="shared" si="6"/>
        <v>-0.37931927742549088</v>
      </c>
      <c r="M48">
        <f t="shared" si="6"/>
        <v>5.0859653422545587E-2</v>
      </c>
    </row>
    <row r="49" spans="1:13" x14ac:dyDescent="0.45">
      <c r="A49">
        <v>6</v>
      </c>
      <c r="B49">
        <f>$L$29</f>
        <v>4.58894261322535E-20</v>
      </c>
      <c r="C49" s="1">
        <f>M22</f>
        <v>2.2290775156270264E-19</v>
      </c>
      <c r="D49">
        <f t="shared" si="6"/>
        <v>-1.8075699534681691</v>
      </c>
      <c r="E49">
        <f t="shared" si="6"/>
        <v>-1.8686018930809121</v>
      </c>
      <c r="F49">
        <f t="shared" si="6"/>
        <v>-1.9566052238976894</v>
      </c>
      <c r="G49">
        <f t="shared" si="6"/>
        <v>-1.7530110983598033</v>
      </c>
      <c r="H49">
        <f t="shared" si="6"/>
        <v>-1.7800822860089915</v>
      </c>
      <c r="I49">
        <f t="shared" si="6"/>
        <v>0</v>
      </c>
      <c r="J49">
        <f t="shared" si="6"/>
        <v>-1.5065734013004521</v>
      </c>
      <c r="K49">
        <f t="shared" si="6"/>
        <v>-1.7965261683571003</v>
      </c>
      <c r="L49">
        <f t="shared" si="6"/>
        <v>-1.5319896545844975</v>
      </c>
      <c r="M49">
        <f t="shared" si="6"/>
        <v>-1.2267987707586847</v>
      </c>
    </row>
    <row r="50" spans="1:13" x14ac:dyDescent="0.45">
      <c r="A50">
        <v>7</v>
      </c>
      <c r="B50">
        <f t="shared" ref="B50:B53" si="7">$L$29</f>
        <v>4.58894261322535E-20</v>
      </c>
      <c r="C50" s="1">
        <f t="shared" ref="C50:C53" si="8">M23</f>
        <v>3.2068052174570523E-19</v>
      </c>
      <c r="D50">
        <f t="shared" si="6"/>
        <v>0.31600636994985937</v>
      </c>
      <c r="E50">
        <f t="shared" si="6"/>
        <v>0.25497443033711636</v>
      </c>
      <c r="F50">
        <f t="shared" si="6"/>
        <v>0.16697109952033898</v>
      </c>
      <c r="G50">
        <f t="shared" si="6"/>
        <v>0.37056522505822509</v>
      </c>
      <c r="H50">
        <f t="shared" si="6"/>
        <v>0.34349403740903678</v>
      </c>
      <c r="I50">
        <f t="shared" si="6"/>
        <v>1.5065734013004521</v>
      </c>
      <c r="J50">
        <f t="shared" si="6"/>
        <v>0</v>
      </c>
      <c r="K50">
        <f t="shared" si="6"/>
        <v>-0.28995276705664813</v>
      </c>
      <c r="L50">
        <f t="shared" si="6"/>
        <v>-2.5416253284045301E-2</v>
      </c>
      <c r="M50">
        <f t="shared" si="6"/>
        <v>0.27977463054176754</v>
      </c>
    </row>
    <row r="51" spans="1:13" x14ac:dyDescent="0.45">
      <c r="A51">
        <v>8</v>
      </c>
      <c r="B51">
        <f t="shared" si="7"/>
        <v>4.58894261322535E-20</v>
      </c>
      <c r="C51" s="1">
        <f t="shared" si="8"/>
        <v>3.3949771660184996E-19</v>
      </c>
      <c r="D51">
        <f t="shared" si="6"/>
        <v>0.7247065570761857</v>
      </c>
      <c r="E51">
        <f t="shared" si="6"/>
        <v>0.66367461746344281</v>
      </c>
      <c r="F51">
        <f t="shared" si="6"/>
        <v>0.57567128664666534</v>
      </c>
      <c r="G51">
        <f t="shared" si="6"/>
        <v>0.77926541218455148</v>
      </c>
      <c r="H51">
        <f t="shared" si="6"/>
        <v>0.75219422453536322</v>
      </c>
      <c r="I51">
        <f t="shared" si="6"/>
        <v>1.7965261683571003</v>
      </c>
      <c r="J51">
        <f t="shared" si="6"/>
        <v>0.28995276705664813</v>
      </c>
      <c r="K51">
        <f t="shared" si="6"/>
        <v>0</v>
      </c>
      <c r="L51">
        <f t="shared" si="6"/>
        <v>0.26453651377260279</v>
      </c>
      <c r="M51">
        <f t="shared" si="6"/>
        <v>0.56972739759841562</v>
      </c>
    </row>
    <row r="52" spans="1:13" x14ac:dyDescent="0.45">
      <c r="A52">
        <v>9</v>
      </c>
      <c r="B52">
        <f t="shared" si="7"/>
        <v>4.58894261322535E-20</v>
      </c>
      <c r="C52" s="1">
        <f t="shared" si="8"/>
        <v>3.2232997174204057E-19</v>
      </c>
      <c r="D52">
        <f t="shared" si="6"/>
        <v>0.35183160996631346</v>
      </c>
      <c r="E52">
        <f t="shared" si="6"/>
        <v>0.29079967035357046</v>
      </c>
      <c r="F52">
        <f t="shared" si="6"/>
        <v>0.20279633953679307</v>
      </c>
      <c r="G52">
        <f t="shared" si="6"/>
        <v>0.40639046507467919</v>
      </c>
      <c r="H52">
        <f t="shared" si="6"/>
        <v>0.37931927742549088</v>
      </c>
      <c r="I52">
        <f t="shared" si="6"/>
        <v>1.5319896545844975</v>
      </c>
      <c r="J52">
        <f t="shared" si="6"/>
        <v>2.5416253284045301E-2</v>
      </c>
      <c r="K52">
        <f t="shared" si="6"/>
        <v>-0.26453651377260279</v>
      </c>
      <c r="L52">
        <f t="shared" si="6"/>
        <v>0</v>
      </c>
      <c r="M52">
        <f t="shared" si="6"/>
        <v>0.30519088382581289</v>
      </c>
    </row>
    <row r="53" spans="1:13" x14ac:dyDescent="0.45">
      <c r="A53">
        <v>10</v>
      </c>
      <c r="B53">
        <f t="shared" si="7"/>
        <v>4.58894261322535E-20</v>
      </c>
      <c r="C53" s="1">
        <f t="shared" si="8"/>
        <v>3.0252386198297291E-19</v>
      </c>
      <c r="D53">
        <f t="shared" si="6"/>
        <v>-7.8347320881723026E-2</v>
      </c>
      <c r="E53">
        <f t="shared" si="6"/>
        <v>-0.139379260494466</v>
      </c>
      <c r="F53">
        <f t="shared" si="6"/>
        <v>-0.22738259131124341</v>
      </c>
      <c r="G53">
        <f t="shared" si="6"/>
        <v>-2.3788465773357307E-2</v>
      </c>
      <c r="H53">
        <f t="shared" si="6"/>
        <v>-5.0859653422545587E-2</v>
      </c>
      <c r="I53">
        <f t="shared" si="6"/>
        <v>1.2267987707586847</v>
      </c>
      <c r="J53">
        <f t="shared" si="6"/>
        <v>-0.27977463054176754</v>
      </c>
      <c r="K53">
        <f t="shared" si="6"/>
        <v>-0.56972739759841562</v>
      </c>
      <c r="L53">
        <f t="shared" si="6"/>
        <v>-0.30519088382581289</v>
      </c>
      <c r="M53">
        <f t="shared" si="6"/>
        <v>0</v>
      </c>
    </row>
  </sheetData>
  <mergeCells count="2">
    <mergeCell ref="A1:C2"/>
    <mergeCell ref="A14:C15"/>
  </mergeCells>
  <conditionalFormatting sqref="D44:M53">
    <cfRule type="cellIs" dxfId="4" priority="1" operator="greaterThan">
      <formula>1.96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topLeftCell="A14" zoomScaleNormal="100" workbookViewId="0">
      <selection activeCell="K29" sqref="K29"/>
    </sheetView>
  </sheetViews>
  <sheetFormatPr defaultRowHeight="14.25" x14ac:dyDescent="0.45"/>
  <cols>
    <col min="1" max="1" width="11.3984375" customWidth="1"/>
    <col min="2" max="2" width="10.1328125" customWidth="1"/>
    <col min="3" max="4" width="13.265625" customWidth="1"/>
    <col min="5" max="7" width="13.1328125" customWidth="1"/>
    <col min="8" max="8" width="11.59765625" customWidth="1"/>
    <col min="9" max="9" width="9.33203125" customWidth="1"/>
  </cols>
  <sheetData>
    <row r="1" spans="1:5" x14ac:dyDescent="0.45">
      <c r="A1" s="7" t="str">
        <f>Dati!A1</f>
        <v>Costanti varie</v>
      </c>
      <c r="B1" s="7"/>
      <c r="C1" s="7"/>
    </row>
    <row r="2" spans="1:5" x14ac:dyDescent="0.45">
      <c r="A2" s="7"/>
      <c r="B2" s="7"/>
      <c r="C2" s="7"/>
    </row>
    <row r="4" spans="1:5" x14ac:dyDescent="0.45">
      <c r="B4" t="s">
        <v>12</v>
      </c>
      <c r="C4" t="s">
        <v>9</v>
      </c>
    </row>
    <row r="5" spans="1:5" x14ac:dyDescent="0.45">
      <c r="A5" t="str">
        <f>Dati!A5</f>
        <v>d</v>
      </c>
      <c r="B5" s="1">
        <f>Dati!B5</f>
        <v>7.4300000000000008E-3</v>
      </c>
      <c r="C5">
        <f>Dati!C5</f>
        <v>1.0000000000000001E-5</v>
      </c>
    </row>
    <row r="6" spans="1:5" x14ac:dyDescent="0.45">
      <c r="A6" t="str">
        <f>Dati!A6</f>
        <v>g</v>
      </c>
      <c r="B6">
        <f>Dati!B6</f>
        <v>9.8059999999999992</v>
      </c>
      <c r="C6">
        <f>Dati!C6</f>
        <v>0</v>
      </c>
    </row>
    <row r="7" spans="1:5" x14ac:dyDescent="0.45">
      <c r="A7" t="str">
        <f>Dati!A7</f>
        <v>pressione</v>
      </c>
      <c r="B7">
        <f>Dati!B7</f>
        <v>101325</v>
      </c>
      <c r="C7">
        <f>Dati!C7</f>
        <v>0</v>
      </c>
    </row>
    <row r="8" spans="1:5" x14ac:dyDescent="0.45">
      <c r="A8" t="str">
        <f>Dati!A8</f>
        <v>densità aria</v>
      </c>
      <c r="B8">
        <v>0</v>
      </c>
      <c r="C8">
        <f>Dati!C8</f>
        <v>0</v>
      </c>
    </row>
    <row r="9" spans="1:5" x14ac:dyDescent="0.45">
      <c r="A9" t="str">
        <f>Dati!A9</f>
        <v>densità olio</v>
      </c>
      <c r="B9">
        <v>858.7</v>
      </c>
      <c r="C9">
        <f>Dati!C9</f>
        <v>0</v>
      </c>
    </row>
    <row r="10" spans="1:5" x14ac:dyDescent="0.45">
      <c r="A10" t="str">
        <f>Dati!A10</f>
        <v>cst corr vis</v>
      </c>
      <c r="B10">
        <f>Dati!B10</f>
        <v>8.2000000000000007E-3</v>
      </c>
      <c r="C10">
        <f>Dati!C10</f>
        <v>0</v>
      </c>
    </row>
    <row r="11" spans="1:5" x14ac:dyDescent="0.45">
      <c r="A11" t="str">
        <f>Dati!A11</f>
        <v>e</v>
      </c>
      <c r="B11">
        <f>Dati!B11</f>
        <v>1.6021766200000001E-19</v>
      </c>
      <c r="C11">
        <f>Dati!C11</f>
        <v>0</v>
      </c>
    </row>
    <row r="12" spans="1:5" x14ac:dyDescent="0.45">
      <c r="A12" t="str">
        <f>Dati!A12</f>
        <v>deltax</v>
      </c>
      <c r="B12">
        <f>Dati!B12</f>
        <v>5.0000000000000001E-4</v>
      </c>
      <c r="C12">
        <f>Dati!C12</f>
        <v>0</v>
      </c>
    </row>
    <row r="13" spans="1:5" x14ac:dyDescent="0.45">
      <c r="A13" t="s">
        <v>7</v>
      </c>
      <c r="B13">
        <f>((G29+K29)/2)/B11</f>
        <v>8.5796594551466576</v>
      </c>
    </row>
    <row r="14" spans="1:5" x14ac:dyDescent="0.45">
      <c r="A14" s="7" t="s">
        <v>16</v>
      </c>
      <c r="B14" s="7"/>
      <c r="C14" s="7"/>
      <c r="D14" s="5"/>
    </row>
    <row r="15" spans="1:5" x14ac:dyDescent="0.45">
      <c r="A15" s="7"/>
      <c r="B15" s="7"/>
      <c r="C15" s="7"/>
      <c r="D15" s="5"/>
    </row>
    <row r="16" spans="1:5" x14ac:dyDescent="0.45">
      <c r="A16" t="s">
        <v>19</v>
      </c>
      <c r="B16">
        <v>200</v>
      </c>
      <c r="C16">
        <f>B16/100</f>
        <v>2</v>
      </c>
      <c r="D16" t="s">
        <v>0</v>
      </c>
      <c r="E16">
        <f>(1.8+(B18-15)*0.004765)*0.00001</f>
        <v>1.8285900000000001E-5</v>
      </c>
    </row>
    <row r="17" spans="1:13" x14ac:dyDescent="0.45">
      <c r="A17" t="s">
        <v>23</v>
      </c>
      <c r="B17">
        <v>2.25</v>
      </c>
      <c r="D17" t="s">
        <v>1</v>
      </c>
      <c r="E17" s="2">
        <f>E16/(1+$B$10/($B$7*B29))</f>
        <v>1.5868716072612828E-5</v>
      </c>
    </row>
    <row r="18" spans="1:13" x14ac:dyDescent="0.45">
      <c r="A18" t="s">
        <v>24</v>
      </c>
      <c r="B18">
        <v>21</v>
      </c>
      <c r="D18" t="s">
        <v>32</v>
      </c>
      <c r="E18" s="1">
        <f>B16/B5</f>
        <v>26917.900403768504</v>
      </c>
    </row>
    <row r="20" spans="1:13" x14ac:dyDescent="0.45">
      <c r="A20" t="s">
        <v>7</v>
      </c>
      <c r="B20">
        <v>1</v>
      </c>
    </row>
    <row r="21" spans="1:13" x14ac:dyDescent="0.45">
      <c r="B21" t="s">
        <v>17</v>
      </c>
      <c r="C21" t="s">
        <v>20</v>
      </c>
      <c r="D21" t="s">
        <v>21</v>
      </c>
      <c r="E21" t="s">
        <v>9</v>
      </c>
      <c r="G21" t="s">
        <v>18</v>
      </c>
      <c r="H21" t="s">
        <v>20</v>
      </c>
      <c r="I21" t="s">
        <v>22</v>
      </c>
      <c r="K21" t="s">
        <v>38</v>
      </c>
      <c r="L21" t="s">
        <v>20</v>
      </c>
      <c r="M21" t="s">
        <v>22</v>
      </c>
    </row>
    <row r="22" spans="1:13" x14ac:dyDescent="0.45">
      <c r="A22">
        <v>1</v>
      </c>
      <c r="B22">
        <v>16.434999999999999</v>
      </c>
      <c r="C22" s="1">
        <f>B12/B22</f>
        <v>3.0422878004259206E-5</v>
      </c>
      <c r="D22">
        <f>(($B$10/(2*$B$7))^2+9*E16*C22/(2*$B$6*($B$9-$B$8)))^(1/2)-$B$10/(2*$B$7)</f>
        <v>5.062883130590944E-7</v>
      </c>
      <c r="E22" s="1">
        <f>(D22+$B$10/(2*$B$7))^(-1)*9*E16/(2*$B$6*($B$9-$B$8))*1/2*C28</f>
        <v>1.4210840139496701E-8</v>
      </c>
      <c r="F22" s="1"/>
      <c r="G22">
        <v>78.278999999999996</v>
      </c>
      <c r="H22" s="1">
        <f>$B$12/(G22-B26)</f>
        <v>1.8968133535660121E-4</v>
      </c>
      <c r="I22" s="1">
        <f>(4*PI()/3)*B29^3*($B$9-$B$8)*($B$6/E18)*(1+ABS(H22)/B28)</f>
        <v>1.3137751212887774E-18</v>
      </c>
      <c r="K22">
        <v>89.823999999999998</v>
      </c>
      <c r="L22" s="1">
        <f>B12/(K22-G26)</f>
        <v>3.0807147258163809E-4</v>
      </c>
      <c r="M22" s="1">
        <f>-(4*PI()/3)*B29^3*($B$9-$B$8)*($B$6/$E$18)*(1-ABS(L22)/B28)</f>
        <v>1.6181181352737753E-18</v>
      </c>
    </row>
    <row r="23" spans="1:13" x14ac:dyDescent="0.45">
      <c r="A23">
        <v>2</v>
      </c>
      <c r="B23">
        <v>31.13</v>
      </c>
      <c r="C23" s="1">
        <f>$B$12/(B23-B22)</f>
        <v>3.4025178632187818E-5</v>
      </c>
      <c r="D23">
        <f>(($B$10/(2*$B$7))^2+9*E16*C23/(2*$B$6*($B$9-$B$8)))^(1/2)-$B$10/(2*$B$7)</f>
        <v>5.3758509736034591E-7</v>
      </c>
      <c r="E23" s="1">
        <f>(D23+$B$10/(2*$B$7))^(-1)*9*E16/(2*$B$6*($B$9-$B$8))*1/2*C28</f>
        <v>1.3441435407270344E-8</v>
      </c>
      <c r="F23" s="1"/>
      <c r="G23">
        <v>80.727999999999994</v>
      </c>
      <c r="H23" s="1">
        <f>$B$12/(G23-G22)</f>
        <v>2.0416496529195607E-4</v>
      </c>
      <c r="I23" s="1">
        <f>(4*PI()/3)*B29^3*($B$9-$B$8)*($B$6/E18)*(1+ABS(H23)/B28)</f>
        <v>1.3990874615926084E-18</v>
      </c>
      <c r="K23">
        <v>91.921000000000006</v>
      </c>
      <c r="L23" s="1">
        <f>$B$12/(K23-K22)</f>
        <v>2.3843586075345636E-4</v>
      </c>
      <c r="M23" s="1">
        <f>-(4*PI()/3)*B29^3*($B$9-$B$8)*($B$6/$E$18)*(1-ABS(L23)/B28)</f>
        <v>1.2079463040362385E-18</v>
      </c>
    </row>
    <row r="24" spans="1:13" x14ac:dyDescent="0.45">
      <c r="A24">
        <v>3</v>
      </c>
      <c r="B24">
        <v>48.39</v>
      </c>
      <c r="C24" s="1">
        <f t="shared" ref="C24:C26" si="0">$B$12/(B24-B23)</f>
        <v>2.896871378910776E-5</v>
      </c>
      <c r="D24">
        <f>(($B$10/(2*$B$7))^2+9*E16*C24/(2*$B$6*($B$9-$B$8)))^(1/2)-$B$10/(2*$B$7)</f>
        <v>4.9313472675573684E-7</v>
      </c>
      <c r="E24" s="1">
        <f>(D24+$B$10/(2*$B$7))^(-1)*9*E16/(2*$B$6*($B$9-$B$8))*1/2*C28</f>
        <v>1.4561147503463056E-8</v>
      </c>
      <c r="F24" s="1"/>
      <c r="G24">
        <v>83.061000000000007</v>
      </c>
      <c r="H24" s="1">
        <f>$B$12/(G24-G23)</f>
        <v>2.1431633090441377E-4</v>
      </c>
      <c r="I24" s="1">
        <f>(4*PI()/3)*B29^3*($B$9-$B$8)*($B$6/E18)*(1+ABS(H24)/B28)</f>
        <v>1.4588816403685093E-18</v>
      </c>
      <c r="K24">
        <v>93.896000000000001</v>
      </c>
      <c r="L24" s="1">
        <f>$B$12/(K24-K23)</f>
        <v>2.5316455696202604E-4</v>
      </c>
      <c r="M24" s="1">
        <f>-(4*PI()/3)*B29^3*($B$9-$B$8)*($B$6/E18)*(1-ABS(L24)/B28)</f>
        <v>1.2947021483090889E-18</v>
      </c>
    </row>
    <row r="25" spans="1:13" x14ac:dyDescent="0.45">
      <c r="A25">
        <v>4</v>
      </c>
      <c r="B25">
        <f>B24+(B26-B24)/2</f>
        <v>62.016500000000001</v>
      </c>
      <c r="C25" s="1">
        <f t="shared" si="0"/>
        <v>3.669320808718306E-5</v>
      </c>
      <c r="D25">
        <f>(($B$10/(2*$B$7))^2+9*E16*C25/(2*$B$6*($B$9-$B$8)))^(1/2)-$B$10/(2*$B$7)</f>
        <v>5.5971386722735553E-7</v>
      </c>
      <c r="E25" s="1">
        <f>(D25+$B$10/(2*$B$7))^(-1)*9*E16/(2*$B$6*($B$9-$B$8))*1/2*C28</f>
        <v>1.2945844817480489E-8</v>
      </c>
      <c r="F25" s="1"/>
      <c r="G25">
        <v>85.65</v>
      </c>
      <c r="H25" s="1">
        <f>$B$12/(G25-G24)</f>
        <v>1.9312475859405186E-4</v>
      </c>
      <c r="I25" s="1">
        <f>(4*PI()/3)*B29^3*($B$9-$B$8)*($B$6/E18)*(1+ABS(H25)/B28)</f>
        <v>1.3340577780781792E-18</v>
      </c>
      <c r="K25">
        <v>95.641999999999996</v>
      </c>
      <c r="L25" s="1">
        <f t="shared" ref="L25:L26" si="1">$B$12/(K25-K24)</f>
        <v>2.8636884306987482E-4</v>
      </c>
      <c r="M25" s="1">
        <f>-(4*PI()/3)*B29^3*($B$9-$B$8)*($B$6/E18)*(1-ABS(L25)/B28)</f>
        <v>1.4902840133955334E-18</v>
      </c>
    </row>
    <row r="26" spans="1:13" x14ac:dyDescent="0.45">
      <c r="A26">
        <v>5</v>
      </c>
      <c r="B26">
        <v>75.643000000000001</v>
      </c>
      <c r="C26" s="1">
        <f t="shared" si="0"/>
        <v>3.669320808718306E-5</v>
      </c>
      <c r="D26">
        <f>(($B$10/(2*$B$7))^2+9*E16*C26/(2*$B$6*($B$9-$B$8)))^(1/2)-$B$10/(2*$B$7)</f>
        <v>5.5971386722735553E-7</v>
      </c>
      <c r="E26" s="1">
        <f>(D26+$B$10/(2*$B$7))^(-1)*9*E16/(2*$B$6*($B$9-$B$8))*1/2*C28</f>
        <v>1.2945844817480489E-8</v>
      </c>
      <c r="F26" s="1"/>
      <c r="G26">
        <v>88.200999999999993</v>
      </c>
      <c r="H26" s="1">
        <f>$B$12/(G26-G25)</f>
        <v>1.9600156801254505E-4</v>
      </c>
      <c r="I26" s="1">
        <f>(4*PI()/3)*B29^3*($B$9-$B$8)*($B$6/E18)*(1+ABS(H26)/B28)</f>
        <v>1.351002932379634E-18</v>
      </c>
      <c r="K26">
        <v>97.638999999999996</v>
      </c>
      <c r="L26" s="1">
        <f t="shared" si="1"/>
        <v>2.5037556334501755E-4</v>
      </c>
      <c r="M26" s="1">
        <f>-(4*PI()/3)*B29^3*($B$9-$B$8)*($B$6/E18)*(1-ABS(L26)/B28)</f>
        <v>1.278274251875569E-18</v>
      </c>
    </row>
    <row r="27" spans="1:13" x14ac:dyDescent="0.45">
      <c r="B27" s="1" t="s">
        <v>28</v>
      </c>
      <c r="C27" s="1" t="s">
        <v>34</v>
      </c>
      <c r="D27" t="s">
        <v>30</v>
      </c>
      <c r="G27" s="1" t="s">
        <v>28</v>
      </c>
      <c r="H27" s="1" t="s">
        <v>29</v>
      </c>
      <c r="I27" t="s">
        <v>34</v>
      </c>
      <c r="K27" s="1" t="s">
        <v>28</v>
      </c>
      <c r="L27" s="1" t="s">
        <v>29</v>
      </c>
      <c r="M27" t="s">
        <v>34</v>
      </c>
    </row>
    <row r="28" spans="1:13" x14ac:dyDescent="0.45">
      <c r="A28" t="s">
        <v>27</v>
      </c>
      <c r="B28" s="1">
        <f>AVERAGE(C22:C26)</f>
        <v>3.336063731998418E-5</v>
      </c>
      <c r="C28" s="1">
        <f>_xlfn.STDEV.S(C22:C26)/SQRT(COUNT(C22:C26))</f>
        <v>1.5901744100977927E-6</v>
      </c>
      <c r="F28" t="str">
        <f>J28</f>
        <v>Velocità</v>
      </c>
      <c r="G28" s="1">
        <f>AVERAGE(H22:H26)</f>
        <v>1.9945779163191361E-4</v>
      </c>
      <c r="H28" s="1">
        <f>_xlfn.STDEV.S(H22:H26)</f>
        <v>9.8813657918206318E-6</v>
      </c>
      <c r="I28" s="2">
        <f>H28/SQRT(5)</f>
        <v>4.4190811242103931E-6</v>
      </c>
      <c r="J28" t="s">
        <v>27</v>
      </c>
      <c r="K28" s="1">
        <f>AVERAGE(L22:L26)</f>
        <v>2.6728325934240258E-4</v>
      </c>
      <c r="L28" s="1">
        <f>_xlfn.STDEV.S(L22:L26)</f>
        <v>2.8919362854594826E-5</v>
      </c>
      <c r="M28" s="2">
        <f>L28/SQRT(5)</f>
        <v>1.293313224177128E-5</v>
      </c>
    </row>
    <row r="29" spans="1:13" x14ac:dyDescent="0.45">
      <c r="A29" t="s">
        <v>5</v>
      </c>
      <c r="B29">
        <f>AVERAGE(D22:D26)</f>
        <v>5.3128717432597762E-7</v>
      </c>
      <c r="C29">
        <f>_xlfn.STDEV.S(D22:D26)/SQRT(COUNT(D22:D26))</f>
        <v>1.3668156227900986E-8</v>
      </c>
      <c r="D29" s="1">
        <f>(B29+$B$10/(2*$B$7))^(-1)*9*E16/(2*$B$6*($B$9-$B$8))*1/2*C28</f>
        <v>1.3589494827336189E-8</v>
      </c>
      <c r="F29" t="str">
        <f>J29</f>
        <v>Carica</v>
      </c>
      <c r="G29">
        <f>AVERAGE(I22:I26)</f>
        <v>1.3713609867415416E-18</v>
      </c>
      <c r="H29">
        <f>_xlfn.STDEV.S(I22:I26)</f>
        <v>5.8203809739756516E-20</v>
      </c>
      <c r="I29" s="2">
        <f>H29/SQRT(5)</f>
        <v>2.6029535025511981E-20</v>
      </c>
      <c r="J29" t="s">
        <v>33</v>
      </c>
      <c r="K29">
        <f>AVERAGE(M22:M26)</f>
        <v>1.3778649705780412E-18</v>
      </c>
      <c r="L29">
        <f>_xlfn.STDEV.S(M22:M26)</f>
        <v>1.7034255474856636E-19</v>
      </c>
      <c r="M29" s="2">
        <f>L29/SQRT(5)</f>
        <v>7.6179506375754796E-20</v>
      </c>
    </row>
    <row r="32" spans="1:13" x14ac:dyDescent="0.45">
      <c r="A32" t="s">
        <v>7</v>
      </c>
      <c r="D32">
        <f t="array" ref="D32:H32">TRANSPOSE(A35:A39)</f>
        <v>1</v>
      </c>
      <c r="E32">
        <v>2</v>
      </c>
      <c r="F32">
        <v>3</v>
      </c>
      <c r="G32">
        <v>4</v>
      </c>
      <c r="H32">
        <v>5</v>
      </c>
    </row>
    <row r="33" spans="1:13" x14ac:dyDescent="0.45">
      <c r="B33" t="s">
        <v>26</v>
      </c>
      <c r="D33">
        <f t="array" ref="D33:H34">TRANSPOSE(B35:C39)</f>
        <v>1.4210840139496701E-8</v>
      </c>
      <c r="E33">
        <v>1.3441435407270344E-8</v>
      </c>
      <c r="F33">
        <v>1.4561147503463056E-8</v>
      </c>
      <c r="G33">
        <v>1.2945844817480489E-8</v>
      </c>
      <c r="H33">
        <v>1.2945844817480489E-8</v>
      </c>
    </row>
    <row r="34" spans="1:13" x14ac:dyDescent="0.45">
      <c r="C34" t="s">
        <v>21</v>
      </c>
      <c r="D34">
        <v>5.062883130590944E-7</v>
      </c>
      <c r="E34">
        <v>5.3758509736034591E-7</v>
      </c>
      <c r="F34">
        <v>4.9313472675573684E-7</v>
      </c>
      <c r="G34">
        <v>5.5971386722735553E-7</v>
      </c>
      <c r="H34">
        <v>5.5971386722735553E-7</v>
      </c>
    </row>
    <row r="35" spans="1:13" x14ac:dyDescent="0.45">
      <c r="A35">
        <v>1</v>
      </c>
      <c r="B35" s="1">
        <f>E22</f>
        <v>1.4210840139496701E-8</v>
      </c>
      <c r="C35">
        <f>D22</f>
        <v>5.062883130590944E-7</v>
      </c>
      <c r="D35">
        <f t="shared" ref="D35:H39" si="2">($C35-D$34)/SQRT($B35^2+D$33^2)</f>
        <v>0</v>
      </c>
      <c r="E35">
        <f t="shared" si="2"/>
        <v>-1.5999845551099923</v>
      </c>
      <c r="F35">
        <f t="shared" si="2"/>
        <v>0.64648302266552704</v>
      </c>
      <c r="G35">
        <f t="shared" si="2"/>
        <v>-2.7791796351126803</v>
      </c>
      <c r="H35">
        <f t="shared" si="2"/>
        <v>-2.7791796351126803</v>
      </c>
    </row>
    <row r="36" spans="1:13" x14ac:dyDescent="0.45">
      <c r="A36">
        <v>2</v>
      </c>
      <c r="B36">
        <f>E23</f>
        <v>1.3441435407270344E-8</v>
      </c>
      <c r="C36">
        <f>D23</f>
        <v>5.3758509736034591E-7</v>
      </c>
      <c r="D36">
        <f t="shared" si="2"/>
        <v>1.5999845551099923</v>
      </c>
      <c r="E36">
        <f t="shared" si="2"/>
        <v>0</v>
      </c>
      <c r="F36">
        <f t="shared" si="2"/>
        <v>2.243083168973468</v>
      </c>
      <c r="G36">
        <f t="shared" si="2"/>
        <v>-1.1857716356405368</v>
      </c>
      <c r="H36">
        <f t="shared" si="2"/>
        <v>-1.1857716356405368</v>
      </c>
    </row>
    <row r="37" spans="1:13" x14ac:dyDescent="0.45">
      <c r="A37">
        <v>3</v>
      </c>
      <c r="B37">
        <f>E24</f>
        <v>1.4561147503463056E-8</v>
      </c>
      <c r="C37">
        <f>D24</f>
        <v>4.9313472675573684E-7</v>
      </c>
      <c r="D37">
        <f t="shared" si="2"/>
        <v>-0.64648302266552704</v>
      </c>
      <c r="E37">
        <f t="shared" si="2"/>
        <v>-2.243083168973468</v>
      </c>
      <c r="F37">
        <f t="shared" si="2"/>
        <v>0</v>
      </c>
      <c r="G37">
        <f t="shared" si="2"/>
        <v>-3.4171382246455289</v>
      </c>
      <c r="H37">
        <f t="shared" si="2"/>
        <v>-3.4171382246455289</v>
      </c>
    </row>
    <row r="38" spans="1:13" x14ac:dyDescent="0.45">
      <c r="A38">
        <v>4</v>
      </c>
      <c r="B38">
        <f>E25</f>
        <v>1.2945844817480489E-8</v>
      </c>
      <c r="C38">
        <f>D25</f>
        <v>5.5971386722735553E-7</v>
      </c>
      <c r="D38">
        <f t="shared" si="2"/>
        <v>2.7791796351126803</v>
      </c>
      <c r="E38">
        <f t="shared" si="2"/>
        <v>1.1857716356405368</v>
      </c>
      <c r="F38">
        <f t="shared" si="2"/>
        <v>3.4171382246455289</v>
      </c>
      <c r="G38">
        <f t="shared" si="2"/>
        <v>0</v>
      </c>
      <c r="H38">
        <f t="shared" si="2"/>
        <v>0</v>
      </c>
    </row>
    <row r="39" spans="1:13" x14ac:dyDescent="0.45">
      <c r="A39">
        <v>5</v>
      </c>
      <c r="B39">
        <f>E26</f>
        <v>1.2945844817480489E-8</v>
      </c>
      <c r="C39">
        <f>D26</f>
        <v>5.5971386722735553E-7</v>
      </c>
      <c r="D39">
        <f t="shared" si="2"/>
        <v>2.7791796351126803</v>
      </c>
      <c r="E39">
        <f t="shared" si="2"/>
        <v>1.1857716356405368</v>
      </c>
      <c r="F39">
        <f t="shared" si="2"/>
        <v>3.4171382246455289</v>
      </c>
      <c r="G39">
        <f t="shared" si="2"/>
        <v>0</v>
      </c>
      <c r="H39">
        <f t="shared" si="2"/>
        <v>0</v>
      </c>
    </row>
    <row r="41" spans="1:13" x14ac:dyDescent="0.45">
      <c r="A41" t="s">
        <v>7</v>
      </c>
      <c r="D41">
        <f t="array" ref="D41:M43">TRANSPOSE(A44:C53)</f>
        <v>1</v>
      </c>
      <c r="E41">
        <v>2</v>
      </c>
      <c r="F41">
        <v>3</v>
      </c>
      <c r="G41">
        <v>4</v>
      </c>
      <c r="H41">
        <v>5</v>
      </c>
      <c r="I41">
        <v>6</v>
      </c>
      <c r="J41">
        <v>7</v>
      </c>
      <c r="K41">
        <v>8</v>
      </c>
      <c r="L41">
        <v>9</v>
      </c>
      <c r="M41">
        <v>10</v>
      </c>
    </row>
    <row r="42" spans="1:13" x14ac:dyDescent="0.45">
      <c r="B42" t="s">
        <v>26</v>
      </c>
      <c r="D42">
        <v>5.8203809739756516E-20</v>
      </c>
      <c r="E42">
        <v>5.8203809739756516E-20</v>
      </c>
      <c r="F42">
        <v>5.8203809739756516E-20</v>
      </c>
      <c r="G42">
        <v>5.8203809739756516E-20</v>
      </c>
      <c r="H42">
        <v>5.8203809739756516E-20</v>
      </c>
      <c r="I42">
        <v>1.7034255474856636E-19</v>
      </c>
      <c r="J42">
        <v>1.7034255474856636E-19</v>
      </c>
      <c r="K42">
        <v>1.7034255474856636E-19</v>
      </c>
      <c r="L42">
        <v>1.7034255474856636E-19</v>
      </c>
      <c r="M42">
        <v>1.7034255474856636E-19</v>
      </c>
    </row>
    <row r="43" spans="1:13" x14ac:dyDescent="0.45">
      <c r="C43" t="s">
        <v>35</v>
      </c>
      <c r="D43">
        <v>1.3137751212887774E-18</v>
      </c>
      <c r="E43">
        <v>1.3990874615926084E-18</v>
      </c>
      <c r="F43">
        <v>1.4588816403685093E-18</v>
      </c>
      <c r="G43">
        <v>1.3340577780781792E-18</v>
      </c>
      <c r="H43">
        <v>1.351002932379634E-18</v>
      </c>
      <c r="I43">
        <v>1.6181181352737753E-18</v>
      </c>
      <c r="J43">
        <v>1.2079463040362385E-18</v>
      </c>
      <c r="K43">
        <v>1.2947021483090889E-18</v>
      </c>
      <c r="L43">
        <v>1.4902840133955334E-18</v>
      </c>
      <c r="M43">
        <v>1.278274251875569E-18</v>
      </c>
    </row>
    <row r="44" spans="1:13" x14ac:dyDescent="0.45">
      <c r="A44">
        <v>1</v>
      </c>
      <c r="B44">
        <f>$H$29</f>
        <v>5.8203809739756516E-20</v>
      </c>
      <c r="C44" s="1">
        <f>I22</f>
        <v>1.3137751212887774E-18</v>
      </c>
      <c r="D44">
        <f>($C44-D$43)/SQRT($B44^2+D$42^2)</f>
        <v>0</v>
      </c>
      <c r="E44">
        <f t="shared" ref="E44:M44" si="3">($C44-E$43)/SQRT($B44^2+E$42^2)</f>
        <v>-1.0364430544574466</v>
      </c>
      <c r="F44">
        <f t="shared" si="3"/>
        <v>-1.7628709202100215</v>
      </c>
      <c r="G44">
        <f t="shared" si="3"/>
        <v>-0.24641005838607447</v>
      </c>
      <c r="H44">
        <f t="shared" si="3"/>
        <v>-0.45227344719834867</v>
      </c>
      <c r="I44">
        <f t="shared" si="3"/>
        <v>-1.6906831331021643</v>
      </c>
      <c r="J44">
        <f t="shared" si="3"/>
        <v>0.58789914045419323</v>
      </c>
      <c r="K44">
        <f t="shared" si="3"/>
        <v>0.10595398032189469</v>
      </c>
      <c r="L44">
        <f t="shared" si="3"/>
        <v>-0.9805403541878317</v>
      </c>
      <c r="M44">
        <f t="shared" si="3"/>
        <v>0.1972140590364678</v>
      </c>
    </row>
    <row r="45" spans="1:13" x14ac:dyDescent="0.45">
      <c r="A45">
        <v>2</v>
      </c>
      <c r="B45">
        <f t="shared" ref="B45:B48" si="4">$H$29</f>
        <v>5.8203809739756516E-20</v>
      </c>
      <c r="C45" s="1">
        <f t="shared" ref="C45:C48" si="5">I23</f>
        <v>1.3990874615926084E-18</v>
      </c>
      <c r="D45">
        <f t="shared" ref="D45:M53" si="6">($C45-D$43)/SQRT($B45^2+D$42^2)</f>
        <v>1.0364430544574466</v>
      </c>
      <c r="E45">
        <f t="shared" si="6"/>
        <v>0</v>
      </c>
      <c r="F45">
        <f t="shared" si="6"/>
        <v>-0.72642786575257468</v>
      </c>
      <c r="G45">
        <f t="shared" si="6"/>
        <v>0.79003299607137212</v>
      </c>
      <c r="H45">
        <f t="shared" si="6"/>
        <v>0.58416960725909794</v>
      </c>
      <c r="I45">
        <f t="shared" si="6"/>
        <v>-1.2167569111443672</v>
      </c>
      <c r="J45">
        <f t="shared" si="6"/>
        <v>1.0618253624119904</v>
      </c>
      <c r="K45">
        <f t="shared" si="6"/>
        <v>0.57988020227969173</v>
      </c>
      <c r="L45">
        <f t="shared" si="6"/>
        <v>-0.5066141322300346</v>
      </c>
      <c r="M45">
        <f t="shared" si="6"/>
        <v>0.67114028099426493</v>
      </c>
    </row>
    <row r="46" spans="1:13" x14ac:dyDescent="0.45">
      <c r="A46">
        <v>3</v>
      </c>
      <c r="B46">
        <f t="shared" si="4"/>
        <v>5.8203809739756516E-20</v>
      </c>
      <c r="C46" s="1">
        <f t="shared" si="5"/>
        <v>1.4588816403685093E-18</v>
      </c>
      <c r="D46">
        <f t="shared" si="6"/>
        <v>1.7628709202100215</v>
      </c>
      <c r="E46">
        <f t="shared" si="6"/>
        <v>0.72642786575257468</v>
      </c>
      <c r="F46">
        <f t="shared" si="6"/>
        <v>0</v>
      </c>
      <c r="G46">
        <f t="shared" si="6"/>
        <v>1.5164608618239468</v>
      </c>
      <c r="H46">
        <f t="shared" si="6"/>
        <v>1.3105974730116727</v>
      </c>
      <c r="I46">
        <f t="shared" si="6"/>
        <v>-0.8845889136259677</v>
      </c>
      <c r="J46">
        <f t="shared" si="6"/>
        <v>1.3939933599303898</v>
      </c>
      <c r="K46">
        <f t="shared" si="6"/>
        <v>0.91204819979809126</v>
      </c>
      <c r="L46">
        <f t="shared" si="6"/>
        <v>-0.17444613471163506</v>
      </c>
      <c r="M46">
        <f t="shared" si="6"/>
        <v>1.0033082785126644</v>
      </c>
    </row>
    <row r="47" spans="1:13" x14ac:dyDescent="0.45">
      <c r="A47">
        <v>4</v>
      </c>
      <c r="B47">
        <f t="shared" si="4"/>
        <v>5.8203809739756516E-20</v>
      </c>
      <c r="C47" s="1">
        <f t="shared" si="5"/>
        <v>1.3340577780781792E-18</v>
      </c>
      <c r="D47">
        <f t="shared" si="6"/>
        <v>0.24641005838607447</v>
      </c>
      <c r="E47">
        <f t="shared" si="6"/>
        <v>-0.79003299607137212</v>
      </c>
      <c r="F47">
        <f t="shared" si="6"/>
        <v>-1.5164608618239468</v>
      </c>
      <c r="G47">
        <f t="shared" si="6"/>
        <v>0</v>
      </c>
      <c r="H47">
        <f t="shared" si="6"/>
        <v>-0.2058633888122742</v>
      </c>
      <c r="I47">
        <f t="shared" si="6"/>
        <v>-1.5780091299130126</v>
      </c>
      <c r="J47">
        <f t="shared" si="6"/>
        <v>0.700573143643345</v>
      </c>
      <c r="K47">
        <f t="shared" si="6"/>
        <v>0.2186279835110464</v>
      </c>
      <c r="L47">
        <f t="shared" si="6"/>
        <v>-0.86786635099867993</v>
      </c>
      <c r="M47">
        <f t="shared" si="6"/>
        <v>0.30988806222561949</v>
      </c>
    </row>
    <row r="48" spans="1:13" x14ac:dyDescent="0.45">
      <c r="A48">
        <v>5</v>
      </c>
      <c r="B48">
        <f t="shared" si="4"/>
        <v>5.8203809739756516E-20</v>
      </c>
      <c r="C48" s="1">
        <f t="shared" si="5"/>
        <v>1.351002932379634E-18</v>
      </c>
      <c r="D48">
        <f t="shared" si="6"/>
        <v>0.45227344719834867</v>
      </c>
      <c r="E48">
        <f t="shared" si="6"/>
        <v>-0.58416960725909794</v>
      </c>
      <c r="F48">
        <f t="shared" si="6"/>
        <v>-1.3105974730116727</v>
      </c>
      <c r="G48">
        <f t="shared" si="6"/>
        <v>0.2058633888122742</v>
      </c>
      <c r="H48">
        <f t="shared" si="6"/>
        <v>0</v>
      </c>
      <c r="I48">
        <f t="shared" si="6"/>
        <v>-1.4838755856920978</v>
      </c>
      <c r="J48">
        <f t="shared" si="6"/>
        <v>0.7947066878642598</v>
      </c>
      <c r="K48">
        <f t="shared" si="6"/>
        <v>0.31276152773196125</v>
      </c>
      <c r="L48">
        <f t="shared" si="6"/>
        <v>-0.77373280677776513</v>
      </c>
      <c r="M48">
        <f t="shared" si="6"/>
        <v>0.4040216064465344</v>
      </c>
    </row>
    <row r="49" spans="1:13" x14ac:dyDescent="0.45">
      <c r="A49">
        <v>6</v>
      </c>
      <c r="B49">
        <f>$L$29</f>
        <v>1.7034255474856636E-19</v>
      </c>
      <c r="C49" s="1">
        <f>M22</f>
        <v>1.6181181352737753E-18</v>
      </c>
      <c r="D49">
        <f t="shared" si="6"/>
        <v>1.6906831331021643</v>
      </c>
      <c r="E49">
        <f t="shared" si="6"/>
        <v>1.2167569111443672</v>
      </c>
      <c r="F49">
        <f t="shared" si="6"/>
        <v>0.8845889136259677</v>
      </c>
      <c r="G49">
        <f t="shared" si="6"/>
        <v>1.5780091299130126</v>
      </c>
      <c r="H49">
        <f t="shared" si="6"/>
        <v>1.4838755856920978</v>
      </c>
      <c r="I49">
        <f t="shared" si="6"/>
        <v>0</v>
      </c>
      <c r="J49">
        <f t="shared" si="6"/>
        <v>1.7026589964432095</v>
      </c>
      <c r="K49">
        <f t="shared" si="6"/>
        <v>1.3425279306420319</v>
      </c>
      <c r="L49">
        <f t="shared" si="6"/>
        <v>0.53065057395995907</v>
      </c>
      <c r="M49">
        <f t="shared" si="6"/>
        <v>1.4107215595676894</v>
      </c>
    </row>
    <row r="50" spans="1:13" x14ac:dyDescent="0.45">
      <c r="A50">
        <v>7</v>
      </c>
      <c r="B50">
        <f t="shared" ref="B50:B53" si="7">$L$29</f>
        <v>1.7034255474856636E-19</v>
      </c>
      <c r="C50" s="1">
        <f t="shared" ref="C50:C53" si="8">M23</f>
        <v>1.2079463040362385E-18</v>
      </c>
      <c r="D50">
        <f t="shared" si="6"/>
        <v>-0.58789914045419323</v>
      </c>
      <c r="E50">
        <f t="shared" si="6"/>
        <v>-1.0618253624119904</v>
      </c>
      <c r="F50">
        <f t="shared" si="6"/>
        <v>-1.3939933599303898</v>
      </c>
      <c r="G50">
        <f t="shared" si="6"/>
        <v>-0.700573143643345</v>
      </c>
      <c r="H50">
        <f t="shared" si="6"/>
        <v>-0.7947066878642598</v>
      </c>
      <c r="I50">
        <f t="shared" si="6"/>
        <v>-1.7026589964432095</v>
      </c>
      <c r="J50">
        <f t="shared" si="6"/>
        <v>0</v>
      </c>
      <c r="K50">
        <f t="shared" si="6"/>
        <v>-0.36013106580117754</v>
      </c>
      <c r="L50">
        <f t="shared" si="6"/>
        <v>-1.1720084224832505</v>
      </c>
      <c r="M50">
        <f t="shared" si="6"/>
        <v>-0.29193743687552004</v>
      </c>
    </row>
    <row r="51" spans="1:13" x14ac:dyDescent="0.45">
      <c r="A51">
        <v>8</v>
      </c>
      <c r="B51">
        <f t="shared" si="7"/>
        <v>1.7034255474856636E-19</v>
      </c>
      <c r="C51" s="1">
        <f t="shared" si="8"/>
        <v>1.2947021483090889E-18</v>
      </c>
      <c r="D51">
        <f t="shared" si="6"/>
        <v>-0.10595398032189469</v>
      </c>
      <c r="E51">
        <f t="shared" si="6"/>
        <v>-0.57988020227969173</v>
      </c>
      <c r="F51">
        <f t="shared" si="6"/>
        <v>-0.91204819979809126</v>
      </c>
      <c r="G51">
        <f t="shared" si="6"/>
        <v>-0.2186279835110464</v>
      </c>
      <c r="H51">
        <f t="shared" si="6"/>
        <v>-0.31276152773196125</v>
      </c>
      <c r="I51">
        <f t="shared" si="6"/>
        <v>-1.3425279306420319</v>
      </c>
      <c r="J51">
        <f t="shared" si="6"/>
        <v>0.36013106580117754</v>
      </c>
      <c r="K51">
        <f t="shared" si="6"/>
        <v>0</v>
      </c>
      <c r="L51">
        <f t="shared" si="6"/>
        <v>-0.81187735668207295</v>
      </c>
      <c r="M51">
        <f t="shared" si="6"/>
        <v>6.8193628925657543E-2</v>
      </c>
    </row>
    <row r="52" spans="1:13" x14ac:dyDescent="0.45">
      <c r="A52">
        <v>9</v>
      </c>
      <c r="B52">
        <f t="shared" si="7"/>
        <v>1.7034255474856636E-19</v>
      </c>
      <c r="C52" s="1">
        <f t="shared" si="8"/>
        <v>1.4902840133955334E-18</v>
      </c>
      <c r="D52">
        <f t="shared" si="6"/>
        <v>0.9805403541878317</v>
      </c>
      <c r="E52">
        <f t="shared" si="6"/>
        <v>0.5066141322300346</v>
      </c>
      <c r="F52">
        <f t="shared" si="6"/>
        <v>0.17444613471163506</v>
      </c>
      <c r="G52">
        <f t="shared" si="6"/>
        <v>0.86786635099867993</v>
      </c>
      <c r="H52">
        <f t="shared" si="6"/>
        <v>0.77373280677776513</v>
      </c>
      <c r="I52">
        <f t="shared" si="6"/>
        <v>-0.53065057395995907</v>
      </c>
      <c r="J52">
        <f t="shared" si="6"/>
        <v>1.1720084224832505</v>
      </c>
      <c r="K52">
        <f t="shared" si="6"/>
        <v>0.81187735668207295</v>
      </c>
      <c r="L52">
        <f t="shared" si="6"/>
        <v>0</v>
      </c>
      <c r="M52">
        <f t="shared" si="6"/>
        <v>0.88007098560773045</v>
      </c>
    </row>
    <row r="53" spans="1:13" x14ac:dyDescent="0.45">
      <c r="A53">
        <v>10</v>
      </c>
      <c r="B53">
        <f t="shared" si="7"/>
        <v>1.7034255474856636E-19</v>
      </c>
      <c r="C53" s="1">
        <f t="shared" si="8"/>
        <v>1.278274251875569E-18</v>
      </c>
      <c r="D53">
        <f t="shared" si="6"/>
        <v>-0.1972140590364678</v>
      </c>
      <c r="E53">
        <f t="shared" si="6"/>
        <v>-0.67114028099426493</v>
      </c>
      <c r="F53">
        <f t="shared" si="6"/>
        <v>-1.0033082785126644</v>
      </c>
      <c r="G53">
        <f t="shared" si="6"/>
        <v>-0.30988806222561949</v>
      </c>
      <c r="H53">
        <f t="shared" si="6"/>
        <v>-0.4040216064465344</v>
      </c>
      <c r="I53">
        <f t="shared" si="6"/>
        <v>-1.4107215595676894</v>
      </c>
      <c r="J53">
        <f t="shared" si="6"/>
        <v>0.29193743687552004</v>
      </c>
      <c r="K53">
        <f t="shared" si="6"/>
        <v>-6.8193628925657543E-2</v>
      </c>
      <c r="L53">
        <f t="shared" si="6"/>
        <v>-0.88007098560773045</v>
      </c>
      <c r="M53">
        <f t="shared" si="6"/>
        <v>0</v>
      </c>
    </row>
  </sheetData>
  <mergeCells count="2">
    <mergeCell ref="A1:C2"/>
    <mergeCell ref="A14:C15"/>
  </mergeCells>
  <conditionalFormatting sqref="D44:M53">
    <cfRule type="cellIs" dxfId="3" priority="1" operator="greaterThan">
      <formula>1.96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topLeftCell="A7" zoomScaleNormal="100" workbookViewId="0">
      <selection activeCell="B22" sqref="B22:B26"/>
    </sheetView>
  </sheetViews>
  <sheetFormatPr defaultRowHeight="14.25" x14ac:dyDescent="0.45"/>
  <cols>
    <col min="1" max="1" width="11.3984375" customWidth="1"/>
    <col min="2" max="2" width="10.1328125" customWidth="1"/>
    <col min="3" max="4" width="13.265625" customWidth="1"/>
    <col min="5" max="7" width="13.1328125" customWidth="1"/>
    <col min="8" max="8" width="11.59765625" customWidth="1"/>
    <col min="9" max="9" width="9.33203125" customWidth="1"/>
  </cols>
  <sheetData>
    <row r="1" spans="1:5" x14ac:dyDescent="0.45">
      <c r="A1" s="7" t="str">
        <f>Dati!A1</f>
        <v>Costanti varie</v>
      </c>
      <c r="B1" s="7"/>
      <c r="C1" s="7"/>
    </row>
    <row r="2" spans="1:5" x14ac:dyDescent="0.45">
      <c r="A2" s="7"/>
      <c r="B2" s="7"/>
      <c r="C2" s="7"/>
    </row>
    <row r="4" spans="1:5" x14ac:dyDescent="0.45">
      <c r="B4" t="s">
        <v>12</v>
      </c>
      <c r="C4" t="s">
        <v>9</v>
      </c>
    </row>
    <row r="5" spans="1:5" x14ac:dyDescent="0.45">
      <c r="A5" t="str">
        <f>Dati!A5</f>
        <v>d</v>
      </c>
      <c r="B5" s="1">
        <f>Dati!B5</f>
        <v>7.4300000000000008E-3</v>
      </c>
      <c r="C5">
        <f>Dati!C5</f>
        <v>1.0000000000000001E-5</v>
      </c>
    </row>
    <row r="6" spans="1:5" x14ac:dyDescent="0.45">
      <c r="A6" t="str">
        <f>Dati!A6</f>
        <v>g</v>
      </c>
      <c r="B6">
        <f>Dati!B6</f>
        <v>9.8059999999999992</v>
      </c>
      <c r="C6">
        <f>Dati!C6</f>
        <v>0</v>
      </c>
    </row>
    <row r="7" spans="1:5" x14ac:dyDescent="0.45">
      <c r="A7" t="str">
        <f>Dati!A7</f>
        <v>pressione</v>
      </c>
      <c r="B7">
        <f>Dati!B7</f>
        <v>101325</v>
      </c>
      <c r="C7">
        <f>Dati!C7</f>
        <v>0</v>
      </c>
    </row>
    <row r="8" spans="1:5" x14ac:dyDescent="0.45">
      <c r="A8" t="str">
        <f>Dati!A8</f>
        <v>densità aria</v>
      </c>
      <c r="B8">
        <v>0</v>
      </c>
      <c r="C8">
        <f>Dati!C8</f>
        <v>0</v>
      </c>
    </row>
    <row r="9" spans="1:5" x14ac:dyDescent="0.45">
      <c r="A9" t="str">
        <f>Dati!A9</f>
        <v>densità olio</v>
      </c>
      <c r="B9">
        <v>858.7</v>
      </c>
      <c r="C9">
        <f>Dati!C9</f>
        <v>0</v>
      </c>
    </row>
    <row r="10" spans="1:5" x14ac:dyDescent="0.45">
      <c r="A10" t="str">
        <f>Dati!A10</f>
        <v>cst corr vis</v>
      </c>
      <c r="B10">
        <f>Dati!B10</f>
        <v>8.2000000000000007E-3</v>
      </c>
      <c r="C10">
        <f>Dati!C10</f>
        <v>0</v>
      </c>
    </row>
    <row r="11" spans="1:5" x14ac:dyDescent="0.45">
      <c r="A11" t="str">
        <f>Dati!A11</f>
        <v>e</v>
      </c>
      <c r="B11">
        <f>Dati!B11</f>
        <v>1.6021766200000001E-19</v>
      </c>
      <c r="C11">
        <f>Dati!C11</f>
        <v>0</v>
      </c>
    </row>
    <row r="12" spans="1:5" x14ac:dyDescent="0.45">
      <c r="A12" t="str">
        <f>Dati!A12</f>
        <v>deltax</v>
      </c>
      <c r="B12">
        <f>Dati!B12</f>
        <v>5.0000000000000001E-4</v>
      </c>
      <c r="C12">
        <f>Dati!C12</f>
        <v>0</v>
      </c>
    </row>
    <row r="13" spans="1:5" x14ac:dyDescent="0.45">
      <c r="A13" t="s">
        <v>7</v>
      </c>
      <c r="B13">
        <f>((G29+K29)/2)/B11</f>
        <v>2.7524555290608106</v>
      </c>
    </row>
    <row r="14" spans="1:5" x14ac:dyDescent="0.45">
      <c r="A14" s="7" t="s">
        <v>16</v>
      </c>
      <c r="B14" s="7"/>
      <c r="C14" s="7"/>
      <c r="D14" s="5"/>
    </row>
    <row r="15" spans="1:5" x14ac:dyDescent="0.45">
      <c r="A15" s="7"/>
      <c r="B15" s="7"/>
      <c r="C15" s="7"/>
      <c r="D15" s="5"/>
    </row>
    <row r="16" spans="1:5" x14ac:dyDescent="0.45">
      <c r="A16" t="s">
        <v>19</v>
      </c>
      <c r="B16">
        <v>200</v>
      </c>
      <c r="C16">
        <f>B16/100</f>
        <v>2</v>
      </c>
      <c r="D16" t="s">
        <v>0</v>
      </c>
      <c r="E16">
        <f>(1.8+(B18-15)*0.004765)*0.00001</f>
        <v>1.8285900000000001E-5</v>
      </c>
    </row>
    <row r="17" spans="1:13" x14ac:dyDescent="0.45">
      <c r="A17" t="s">
        <v>23</v>
      </c>
      <c r="B17">
        <v>2.25</v>
      </c>
      <c r="D17" t="s">
        <v>1</v>
      </c>
      <c r="E17" s="2">
        <f>E16/(1+$B$10/($B$7*B29))</f>
        <v>1.5497968936657641E-5</v>
      </c>
    </row>
    <row r="18" spans="1:13" x14ac:dyDescent="0.45">
      <c r="A18" t="s">
        <v>24</v>
      </c>
      <c r="B18">
        <v>21</v>
      </c>
      <c r="D18" t="s">
        <v>32</v>
      </c>
      <c r="E18" s="1">
        <f>B16/B5</f>
        <v>26917.900403768504</v>
      </c>
    </row>
    <row r="20" spans="1:13" x14ac:dyDescent="0.45">
      <c r="A20" t="s">
        <v>7</v>
      </c>
      <c r="B20">
        <v>1</v>
      </c>
    </row>
    <row r="21" spans="1:13" x14ac:dyDescent="0.45">
      <c r="B21" t="s">
        <v>17</v>
      </c>
      <c r="C21" t="s">
        <v>20</v>
      </c>
      <c r="D21" t="s">
        <v>21</v>
      </c>
      <c r="E21" t="s">
        <v>9</v>
      </c>
      <c r="G21" t="s">
        <v>18</v>
      </c>
      <c r="H21" t="s">
        <v>20</v>
      </c>
      <c r="I21" t="s">
        <v>22</v>
      </c>
      <c r="K21" t="s">
        <v>38</v>
      </c>
      <c r="L21" t="s">
        <v>20</v>
      </c>
      <c r="M21" t="s">
        <v>22</v>
      </c>
    </row>
    <row r="22" spans="1:13" x14ac:dyDescent="0.45">
      <c r="A22">
        <v>1</v>
      </c>
      <c r="B22">
        <v>20.286999999999999</v>
      </c>
      <c r="C22" s="1">
        <f>B12/B22</f>
        <v>2.4646325232907775E-5</v>
      </c>
      <c r="D22">
        <f>(($B$10/(2*$B$7))^2+9*E16*C22/(2*$B$6*($B$9-$B$8)))^(1/2)-$B$10/(2*$B$7)</f>
        <v>4.5196674315569819E-7</v>
      </c>
      <c r="E22" s="1">
        <f>(D22+$B$10/(2*$B$7))^(-1)*9*E16/(2*$B$6*($B$9-$B$8))*1/2*C28</f>
        <v>3.0712791349418125E-9</v>
      </c>
      <c r="F22" s="1"/>
      <c r="G22">
        <v>109.126</v>
      </c>
      <c r="H22" s="1">
        <f>$B$12/(G22-B26)</f>
        <v>7.387706855791962E-5</v>
      </c>
      <c r="I22" s="1">
        <f>(4*PI()/3)*B29^3*($B$9-$B$8)*($B$6/E18)*(1+ABS(H22)/B28)</f>
        <v>4.7993579861731002E-19</v>
      </c>
      <c r="K22">
        <v>140.56100000000001</v>
      </c>
      <c r="L22" s="1">
        <f>B12/(K22-G26)</f>
        <v>1.1183180496533206E-4</v>
      </c>
      <c r="M22" s="1">
        <f>-(4*PI()/3)*B29^3*($B$9-$B$8)*($B$6/$E$18)*(1-ABS(L22)/B28)</f>
        <v>4.2660722875190391E-19</v>
      </c>
    </row>
    <row r="23" spans="1:13" x14ac:dyDescent="0.45">
      <c r="A23">
        <v>2</v>
      </c>
      <c r="B23">
        <v>39.957999999999998</v>
      </c>
      <c r="C23" s="1">
        <f>$B$12/(B23-B22)</f>
        <v>2.5418128209038688E-5</v>
      </c>
      <c r="D23">
        <f>(($B$10/(2*$B$7))^2+9*E16*C23/(2*$B$6*($B$9-$B$8)))^(1/2)-$B$10/(2*$B$7)</f>
        <v>4.5956630595240831E-7</v>
      </c>
      <c r="E23" s="1">
        <f>(D23+$B$10/(2*$B$7))^(-1)*9*E16/(2*$B$6*($B$9-$B$8))*1/2*C28</f>
        <v>3.0246011932403454E-9</v>
      </c>
      <c r="F23" s="1"/>
      <c r="G23">
        <v>115.92400000000001</v>
      </c>
      <c r="H23" s="1">
        <f>$B$12/(G23-G22)</f>
        <v>7.3551044424830813E-5</v>
      </c>
      <c r="I23" s="1">
        <f>(4*PI()/3)*B29^3*($B$9-$B$8)*($B$6/E18)*(1+ABS(H23)/B28)</f>
        <v>4.7834430275069622E-19</v>
      </c>
      <c r="K23">
        <v>144.26</v>
      </c>
      <c r="L23" s="1">
        <f>$B$12/(K23-K22)</f>
        <v>1.3517166801838395E-4</v>
      </c>
      <c r="M23" s="1">
        <f>-(4*PI()/3)*B29^3*($B$9-$B$8)*($B$6/$E$18)*(1-ABS(L23)/B28)</f>
        <v>5.4054141891243683E-19</v>
      </c>
    </row>
    <row r="24" spans="1:13" x14ac:dyDescent="0.45">
      <c r="A24">
        <v>3</v>
      </c>
      <c r="B24">
        <v>60.975000000000001</v>
      </c>
      <c r="C24" s="1">
        <f t="shared" ref="C24:C26" si="0">$B$12/(B24-B23)</f>
        <v>2.379026502355236E-5</v>
      </c>
      <c r="D24">
        <f>(($B$10/(2*$B$7))^2+9*E16*C24/(2*$B$6*($B$9-$B$8)))^(1/2)-$B$10/(2*$B$7)</f>
        <v>4.4339794512326137E-7</v>
      </c>
      <c r="E24" s="1">
        <f>(D24+$B$10/(2*$B$7))^(-1)*9*E16/(2*$B$6*($B$9-$B$8))*1/2*C28</f>
        <v>3.1256689848116621E-9</v>
      </c>
      <c r="F24" s="1"/>
      <c r="G24">
        <v>122.93600000000001</v>
      </c>
      <c r="H24" s="1">
        <f>$B$12/(G24-G23)</f>
        <v>7.1306332002281798E-5</v>
      </c>
      <c r="I24" s="1">
        <f>(4*PI()/3)*B29^3*($B$9-$B$8)*($B$6/E18)*(1+ABS(H24)/B28)</f>
        <v>4.6738667667443836E-19</v>
      </c>
      <c r="K24">
        <v>148.25</v>
      </c>
      <c r="L24" s="1">
        <f>$B$12/(K24-K23)</f>
        <v>1.2531328320801978E-4</v>
      </c>
      <c r="M24" s="1">
        <f>-(4*PI()/3)*B29^3*($B$9-$B$8)*($B$6/E18)*(1-ABS(L24)/B28)</f>
        <v>4.9241743947405406E-19</v>
      </c>
    </row>
    <row r="25" spans="1:13" x14ac:dyDescent="0.45">
      <c r="A25">
        <v>4</v>
      </c>
      <c r="B25">
        <v>82.025000000000006</v>
      </c>
      <c r="C25" s="1">
        <f t="shared" si="0"/>
        <v>2.3752969121140138E-5</v>
      </c>
      <c r="D25">
        <f>(($B$10/(2*$B$7))^2+9*E16*C25/(2*$B$6*($B$9-$B$8)))^(1/2)-$B$10/(2*$B$7)</f>
        <v>4.4302117677651516E-7</v>
      </c>
      <c r="E25" s="1">
        <f>(D25+$B$10/(2*$B$7))^(-1)*9*E16/(2*$B$6*($B$9-$B$8))*1/2*C28</f>
        <v>3.1281047440618489E-9</v>
      </c>
      <c r="F25" s="1"/>
      <c r="G25">
        <v>129.48099999999999</v>
      </c>
      <c r="H25" s="1">
        <f>$B$12/(G25-G24)</f>
        <v>7.639419404125301E-5</v>
      </c>
      <c r="I25" s="1">
        <f>(4*PI()/3)*B29^3*($B$9-$B$8)*($B$6/E18)*(1+ABS(H25)/B28)</f>
        <v>4.9222321662075574E-19</v>
      </c>
      <c r="K25">
        <v>152.11500000000001</v>
      </c>
      <c r="L25" s="1">
        <f t="shared" ref="L25:L26" si="1">$B$12/(K25-K24)</f>
        <v>1.2936610608020669E-4</v>
      </c>
      <c r="M25" s="1">
        <f>-(4*PI()/3)*B29^3*($B$9-$B$8)*($B$6/E18)*(1-ABS(L25)/B28)</f>
        <v>5.1220140696165778E-19</v>
      </c>
    </row>
    <row r="26" spans="1:13" x14ac:dyDescent="0.45">
      <c r="A26">
        <v>5</v>
      </c>
      <c r="B26">
        <v>102.358</v>
      </c>
      <c r="C26" s="1">
        <f t="shared" si="0"/>
        <v>2.4590567058476371E-5</v>
      </c>
      <c r="D26">
        <f>(($B$10/(2*$B$7))^2+9*E16*C26/(2*$B$6*($B$9-$B$8)))^(1/2)-$B$10/(2*$B$7)</f>
        <v>4.5141317232233861E-7</v>
      </c>
      <c r="E26" s="1">
        <f>(D26+$B$10/(2*$B$7))^(-1)*9*E16/(2*$B$6*($B$9-$B$8))*1/2*C28</f>
        <v>3.0747356300807389E-9</v>
      </c>
      <c r="F26" s="1"/>
      <c r="G26">
        <v>136.09</v>
      </c>
      <c r="H26" s="1">
        <f>$B$12/(G26-G25)</f>
        <v>7.5654410652140918E-5</v>
      </c>
      <c r="I26" s="1">
        <f>(4*PI()/3)*B29^3*($B$9-$B$8)*($B$6/E18)*(1+ABS(H26)/B28)</f>
        <v>4.8861194344656821E-19</v>
      </c>
      <c r="K26">
        <v>168.28399999999999</v>
      </c>
      <c r="L26" s="1">
        <f t="shared" si="1"/>
        <v>3.0923371884470316E-5</v>
      </c>
      <c r="M26" s="1">
        <f>-(4*PI()/3)*B29^3*($B$9-$B$8)*($B$6/E18)*(1-ABS(L26)/B28)</f>
        <v>3.1650464041140368E-20</v>
      </c>
    </row>
    <row r="27" spans="1:13" x14ac:dyDescent="0.45">
      <c r="B27" s="1" t="s">
        <v>28</v>
      </c>
      <c r="C27" s="1" t="s">
        <v>34</v>
      </c>
      <c r="D27" t="s">
        <v>30</v>
      </c>
      <c r="G27" s="1" t="s">
        <v>28</v>
      </c>
      <c r="H27" s="1" t="s">
        <v>29</v>
      </c>
      <c r="I27" t="s">
        <v>34</v>
      </c>
      <c r="K27" s="1" t="s">
        <v>28</v>
      </c>
      <c r="L27" s="1" t="s">
        <v>29</v>
      </c>
      <c r="M27" t="s">
        <v>34</v>
      </c>
    </row>
    <row r="28" spans="1:13" x14ac:dyDescent="0.45">
      <c r="A28" t="s">
        <v>27</v>
      </c>
      <c r="B28" s="1">
        <f>AVERAGE(C22:C26)</f>
        <v>2.4439650929023066E-5</v>
      </c>
      <c r="C28" s="1">
        <f>_xlfn.STDEV.S(C22:C26)/SQRT(COUNT(C22:C26))</f>
        <v>3.0952719533374944E-7</v>
      </c>
      <c r="F28" t="str">
        <f>J28</f>
        <v>Velocità</v>
      </c>
      <c r="G28" s="1">
        <f>AVERAGE(H22:H26)</f>
        <v>7.4156609935685237E-5</v>
      </c>
      <c r="H28" s="1">
        <f>_xlfn.STDEV.S(H22:H26)</f>
        <v>1.9886633000064853E-6</v>
      </c>
      <c r="I28" s="2">
        <f>H28/SQRT(5)</f>
        <v>8.8935726463471174E-7</v>
      </c>
      <c r="J28" t="s">
        <v>27</v>
      </c>
      <c r="K28" s="1">
        <f>AVERAGE(L22:L26)</f>
        <v>1.0652124683128256E-4</v>
      </c>
      <c r="L28" s="1">
        <f>_xlfn.STDEV.S(L22:L26)</f>
        <v>4.3125153865392349E-5</v>
      </c>
      <c r="M28" s="2">
        <f>L28/SQRT(5)</f>
        <v>1.9286155116631021E-5</v>
      </c>
    </row>
    <row r="29" spans="1:13" x14ac:dyDescent="0.45">
      <c r="A29" t="s">
        <v>5</v>
      </c>
      <c r="B29">
        <f>AVERAGE(D22:D26)</f>
        <v>4.498730686660443E-7</v>
      </c>
      <c r="C29">
        <f>_xlfn.STDEV.S(D22:D26)/SQRT(COUNT(D22:D26))</f>
        <v>3.0788787617460119E-9</v>
      </c>
      <c r="D29" s="1">
        <f>(B29+$B$10/(2*$B$7))^(-1)*9*E16/(2*$B$6*($B$9-$B$8))*1/2*C28</f>
        <v>3.08439309491309E-9</v>
      </c>
      <c r="F29" t="str">
        <f>J29</f>
        <v>Carica</v>
      </c>
      <c r="G29">
        <f>AVERAGE(I22:I26)</f>
        <v>4.8130038762195369E-19</v>
      </c>
      <c r="H29">
        <f>_xlfn.STDEV.S(I22:I26)</f>
        <v>9.7077151683880449E-21</v>
      </c>
      <c r="I29" s="2">
        <f>H29/SQRT(5)</f>
        <v>4.341422204544297E-21</v>
      </c>
      <c r="J29" t="s">
        <v>33</v>
      </c>
      <c r="K29">
        <f>AVERAGE(M22:M26)</f>
        <v>4.0068359162823854E-19</v>
      </c>
      <c r="L29">
        <f>_xlfn.STDEV.S(M22:M26)</f>
        <v>2.1051663713851064E-19</v>
      </c>
      <c r="M29" s="2">
        <f>L29/SQRT(5)</f>
        <v>9.4145902207273312E-20</v>
      </c>
    </row>
    <row r="32" spans="1:13" x14ac:dyDescent="0.45">
      <c r="A32" t="s">
        <v>7</v>
      </c>
      <c r="D32">
        <f t="array" ref="D32:H32">TRANSPOSE(A35:A39)</f>
        <v>1</v>
      </c>
      <c r="E32">
        <v>2</v>
      </c>
      <c r="F32">
        <v>3</v>
      </c>
      <c r="G32">
        <v>4</v>
      </c>
      <c r="H32">
        <v>5</v>
      </c>
    </row>
    <row r="33" spans="1:13" x14ac:dyDescent="0.45">
      <c r="B33" t="s">
        <v>26</v>
      </c>
      <c r="D33">
        <f t="array" ref="D33:H34">TRANSPOSE(B35:C39)</f>
        <v>3.0712791349418125E-9</v>
      </c>
      <c r="E33">
        <v>3.0246011932403454E-9</v>
      </c>
      <c r="F33">
        <v>3.1256689848116621E-9</v>
      </c>
      <c r="G33">
        <v>3.1281047440618489E-9</v>
      </c>
      <c r="H33">
        <v>3.0747356300807389E-9</v>
      </c>
    </row>
    <row r="34" spans="1:13" x14ac:dyDescent="0.45">
      <c r="C34" t="s">
        <v>21</v>
      </c>
      <c r="D34">
        <v>4.5196674315569819E-7</v>
      </c>
      <c r="E34">
        <v>4.5956630595240831E-7</v>
      </c>
      <c r="F34">
        <v>4.4339794512326137E-7</v>
      </c>
      <c r="G34">
        <v>4.4302117677651516E-7</v>
      </c>
      <c r="H34">
        <v>4.5141317232233861E-7</v>
      </c>
    </row>
    <row r="35" spans="1:13" x14ac:dyDescent="0.45">
      <c r="A35">
        <v>1</v>
      </c>
      <c r="B35" s="1">
        <f>E22</f>
        <v>3.0712791349418125E-9</v>
      </c>
      <c r="C35">
        <f>D22</f>
        <v>4.5196674315569819E-7</v>
      </c>
      <c r="D35">
        <f t="shared" ref="D35:H39" si="2">($C35-D$34)/SQRT($B35^2+D$33^2)</f>
        <v>0</v>
      </c>
      <c r="E35">
        <f t="shared" si="2"/>
        <v>-1.7630086432286274</v>
      </c>
      <c r="F35">
        <f t="shared" si="2"/>
        <v>1.9554211900566729</v>
      </c>
      <c r="G35">
        <f t="shared" si="2"/>
        <v>2.0405914685301632</v>
      </c>
      <c r="H35">
        <f t="shared" si="2"/>
        <v>0.12737803054433541</v>
      </c>
    </row>
    <row r="36" spans="1:13" x14ac:dyDescent="0.45">
      <c r="A36">
        <v>2</v>
      </c>
      <c r="B36">
        <f>E23</f>
        <v>3.0246011932403454E-9</v>
      </c>
      <c r="C36">
        <f>D23</f>
        <v>4.5956630595240831E-7</v>
      </c>
      <c r="D36">
        <f t="shared" si="2"/>
        <v>1.7630086432286274</v>
      </c>
      <c r="E36">
        <f t="shared" si="2"/>
        <v>0</v>
      </c>
      <c r="F36">
        <f t="shared" si="2"/>
        <v>3.7173047301848618</v>
      </c>
      <c r="G36">
        <f t="shared" si="2"/>
        <v>3.8023978733369828</v>
      </c>
      <c r="H36">
        <f t="shared" si="2"/>
        <v>1.8903502136381425</v>
      </c>
    </row>
    <row r="37" spans="1:13" x14ac:dyDescent="0.45">
      <c r="A37">
        <v>3</v>
      </c>
      <c r="B37">
        <f>E24</f>
        <v>3.1256689848116621E-9</v>
      </c>
      <c r="C37">
        <f>D24</f>
        <v>4.4339794512326137E-7</v>
      </c>
      <c r="D37">
        <f t="shared" si="2"/>
        <v>-1.9554211900566729</v>
      </c>
      <c r="E37">
        <f t="shared" si="2"/>
        <v>-3.7173047301848618</v>
      </c>
      <c r="F37">
        <f t="shared" si="2"/>
        <v>0</v>
      </c>
      <c r="G37">
        <f t="shared" si="2"/>
        <v>8.5201494094070046E-2</v>
      </c>
      <c r="H37">
        <f t="shared" si="2"/>
        <v>-1.8280840190294012</v>
      </c>
    </row>
    <row r="38" spans="1:13" x14ac:dyDescent="0.45">
      <c r="A38">
        <v>4</v>
      </c>
      <c r="B38">
        <f>E25</f>
        <v>3.1281047440618489E-9</v>
      </c>
      <c r="C38">
        <f>D25</f>
        <v>4.4302117677651516E-7</v>
      </c>
      <c r="D38">
        <f t="shared" si="2"/>
        <v>-2.0405914685301632</v>
      </c>
      <c r="E38">
        <f t="shared" si="2"/>
        <v>-3.8023978733369828</v>
      </c>
      <c r="F38">
        <f t="shared" si="2"/>
        <v>-8.5201494094070046E-2</v>
      </c>
      <c r="G38">
        <f t="shared" si="2"/>
        <v>0</v>
      </c>
      <c r="H38">
        <f t="shared" si="2"/>
        <v>-1.913258110342388</v>
      </c>
    </row>
    <row r="39" spans="1:13" x14ac:dyDescent="0.45">
      <c r="A39">
        <v>5</v>
      </c>
      <c r="B39">
        <f>E26</f>
        <v>3.0747356300807389E-9</v>
      </c>
      <c r="C39">
        <f>D26</f>
        <v>4.5141317232233861E-7</v>
      </c>
      <c r="D39">
        <f t="shared" si="2"/>
        <v>-0.12737803054433541</v>
      </c>
      <c r="E39">
        <f t="shared" si="2"/>
        <v>-1.8903502136381425</v>
      </c>
      <c r="F39">
        <f t="shared" si="2"/>
        <v>1.8280840190294012</v>
      </c>
      <c r="G39">
        <f t="shared" si="2"/>
        <v>1.913258110342388</v>
      </c>
      <c r="H39">
        <f t="shared" si="2"/>
        <v>0</v>
      </c>
    </row>
    <row r="41" spans="1:13" x14ac:dyDescent="0.45">
      <c r="A41" t="s">
        <v>7</v>
      </c>
      <c r="D41">
        <f t="array" ref="D41:M43">TRANSPOSE(A44:C53)</f>
        <v>1</v>
      </c>
      <c r="E41">
        <v>2</v>
      </c>
      <c r="F41">
        <v>3</v>
      </c>
      <c r="G41">
        <v>4</v>
      </c>
      <c r="H41">
        <v>5</v>
      </c>
      <c r="I41">
        <v>6</v>
      </c>
      <c r="J41">
        <v>7</v>
      </c>
      <c r="K41">
        <v>8</v>
      </c>
      <c r="L41">
        <v>9</v>
      </c>
      <c r="M41">
        <v>10</v>
      </c>
    </row>
    <row r="42" spans="1:13" x14ac:dyDescent="0.45">
      <c r="B42" t="s">
        <v>26</v>
      </c>
      <c r="D42">
        <v>9.7077151683880449E-21</v>
      </c>
      <c r="E42">
        <v>9.7077151683880449E-21</v>
      </c>
      <c r="F42">
        <v>9.7077151683880449E-21</v>
      </c>
      <c r="G42">
        <v>9.7077151683880449E-21</v>
      </c>
      <c r="H42">
        <v>9.7077151683880449E-21</v>
      </c>
      <c r="I42">
        <v>2.1051663713851064E-19</v>
      </c>
      <c r="J42">
        <v>2.1051663713851064E-19</v>
      </c>
      <c r="K42">
        <v>2.1051663713851064E-19</v>
      </c>
      <c r="L42">
        <v>2.1051663713851064E-19</v>
      </c>
      <c r="M42">
        <v>2.1051663713851064E-19</v>
      </c>
    </row>
    <row r="43" spans="1:13" x14ac:dyDescent="0.45">
      <c r="C43" t="s">
        <v>35</v>
      </c>
      <c r="D43">
        <v>4.7993579861731002E-19</v>
      </c>
      <c r="E43">
        <v>4.7834430275069622E-19</v>
      </c>
      <c r="F43">
        <v>4.6738667667443836E-19</v>
      </c>
      <c r="G43">
        <v>4.9222321662075574E-19</v>
      </c>
      <c r="H43">
        <v>4.8861194344656821E-19</v>
      </c>
      <c r="I43">
        <v>4.2660722875190391E-19</v>
      </c>
      <c r="J43">
        <v>5.4054141891243683E-19</v>
      </c>
      <c r="K43">
        <v>4.9241743947405406E-19</v>
      </c>
      <c r="L43">
        <v>5.1220140696165778E-19</v>
      </c>
      <c r="M43">
        <v>3.1650464041140368E-20</v>
      </c>
    </row>
    <row r="44" spans="1:13" x14ac:dyDescent="0.45">
      <c r="A44">
        <v>1</v>
      </c>
      <c r="B44">
        <f>$H$29</f>
        <v>9.7077151683880449E-21</v>
      </c>
      <c r="C44" s="1">
        <f>I22</f>
        <v>4.7993579861731002E-19</v>
      </c>
      <c r="D44">
        <f>($C44-D$43)/SQRT($B44^2+D$42^2)</f>
        <v>0</v>
      </c>
      <c r="E44">
        <f t="shared" ref="E44:M44" si="3">($C44-E$43)/SQRT($B44^2+E$42^2)</f>
        <v>0.1159240356760327</v>
      </c>
      <c r="F44">
        <f t="shared" si="3"/>
        <v>0.91407391644916791</v>
      </c>
      <c r="G44">
        <f t="shared" si="3"/>
        <v>-0.89501148754376314</v>
      </c>
      <c r="H44">
        <f t="shared" si="3"/>
        <v>-0.63196753684150075</v>
      </c>
      <c r="I44">
        <f t="shared" si="3"/>
        <v>0.25305343940580133</v>
      </c>
      <c r="J44">
        <f t="shared" si="3"/>
        <v>-0.28758432303193143</v>
      </c>
      <c r="K44">
        <f t="shared" si="3"/>
        <v>-5.9227580191981911E-2</v>
      </c>
      <c r="L44">
        <f t="shared" si="3"/>
        <v>-0.15310598402816453</v>
      </c>
      <c r="M44">
        <f t="shared" si="3"/>
        <v>2.1271927230748409</v>
      </c>
    </row>
    <row r="45" spans="1:13" x14ac:dyDescent="0.45">
      <c r="A45">
        <v>2</v>
      </c>
      <c r="B45">
        <f t="shared" ref="B45:B48" si="4">$H$29</f>
        <v>9.7077151683880449E-21</v>
      </c>
      <c r="C45" s="1">
        <f t="shared" ref="C45:C48" si="5">I23</f>
        <v>4.7834430275069622E-19</v>
      </c>
      <c r="D45">
        <f t="shared" ref="D45:M53" si="6">($C45-D$43)/SQRT($B45^2+D$42^2)</f>
        <v>-0.1159240356760327</v>
      </c>
      <c r="E45">
        <f t="shared" si="6"/>
        <v>0</v>
      </c>
      <c r="F45">
        <f t="shared" si="6"/>
        <v>0.7981498807731352</v>
      </c>
      <c r="G45">
        <f t="shared" si="6"/>
        <v>-1.0109355232197959</v>
      </c>
      <c r="H45">
        <f t="shared" si="6"/>
        <v>-0.74789157251753347</v>
      </c>
      <c r="I45">
        <f t="shared" si="6"/>
        <v>0.24550151172682586</v>
      </c>
      <c r="J45">
        <f t="shared" si="6"/>
        <v>-0.29513625071090688</v>
      </c>
      <c r="K45">
        <f t="shared" si="6"/>
        <v>-6.6779507870957405E-2</v>
      </c>
      <c r="L45">
        <f t="shared" si="6"/>
        <v>-0.16065791170714003</v>
      </c>
      <c r="M45">
        <f t="shared" si="6"/>
        <v>2.1196407953958656</v>
      </c>
    </row>
    <row r="46" spans="1:13" x14ac:dyDescent="0.45">
      <c r="A46">
        <v>3</v>
      </c>
      <c r="B46">
        <f t="shared" si="4"/>
        <v>9.7077151683880449E-21</v>
      </c>
      <c r="C46" s="1">
        <f t="shared" si="5"/>
        <v>4.6738667667443836E-19</v>
      </c>
      <c r="D46">
        <f t="shared" si="6"/>
        <v>-0.91407391644916791</v>
      </c>
      <c r="E46">
        <f t="shared" si="6"/>
        <v>-0.7981498807731352</v>
      </c>
      <c r="F46">
        <f t="shared" si="6"/>
        <v>0</v>
      </c>
      <c r="G46">
        <f t="shared" si="6"/>
        <v>-1.8090854039929309</v>
      </c>
      <c r="H46">
        <f t="shared" si="6"/>
        <v>-1.5460414532906686</v>
      </c>
      <c r="I46">
        <f t="shared" si="6"/>
        <v>0.19350564959667552</v>
      </c>
      <c r="J46">
        <f t="shared" si="6"/>
        <v>-0.34713211284105727</v>
      </c>
      <c r="K46">
        <f t="shared" si="6"/>
        <v>-0.11877537000110776</v>
      </c>
      <c r="L46">
        <f t="shared" si="6"/>
        <v>-0.21265377383729037</v>
      </c>
      <c r="M46">
        <f t="shared" si="6"/>
        <v>2.067644933265715</v>
      </c>
    </row>
    <row r="47" spans="1:13" x14ac:dyDescent="0.45">
      <c r="A47">
        <v>4</v>
      </c>
      <c r="B47">
        <f t="shared" si="4"/>
        <v>9.7077151683880449E-21</v>
      </c>
      <c r="C47" s="1">
        <f t="shared" si="5"/>
        <v>4.9222321662075574E-19</v>
      </c>
      <c r="D47">
        <f t="shared" si="6"/>
        <v>0.89501148754376314</v>
      </c>
      <c r="E47">
        <f t="shared" si="6"/>
        <v>1.0109355232197959</v>
      </c>
      <c r="F47">
        <f t="shared" si="6"/>
        <v>1.8090854039929309</v>
      </c>
      <c r="G47">
        <f t="shared" si="6"/>
        <v>0</v>
      </c>
      <c r="H47">
        <f t="shared" si="6"/>
        <v>0.26304395070226239</v>
      </c>
      <c r="I47">
        <f t="shared" si="6"/>
        <v>0.31135939801366069</v>
      </c>
      <c r="J47">
        <f t="shared" si="6"/>
        <v>-0.22927836442407207</v>
      </c>
      <c r="K47">
        <f t="shared" si="6"/>
        <v>-9.216215841225643E-4</v>
      </c>
      <c r="L47">
        <f t="shared" si="6"/>
        <v>-9.4800025420305176E-2</v>
      </c>
      <c r="M47">
        <f t="shared" si="6"/>
        <v>2.1854986816827005</v>
      </c>
    </row>
    <row r="48" spans="1:13" x14ac:dyDescent="0.45">
      <c r="A48">
        <v>5</v>
      </c>
      <c r="B48">
        <f t="shared" si="4"/>
        <v>9.7077151683880449E-21</v>
      </c>
      <c r="C48" s="1">
        <f t="shared" si="5"/>
        <v>4.8861194344656821E-19</v>
      </c>
      <c r="D48">
        <f t="shared" si="6"/>
        <v>0.63196753684150075</v>
      </c>
      <c r="E48">
        <f t="shared" si="6"/>
        <v>0.74789157251753347</v>
      </c>
      <c r="F48">
        <f t="shared" si="6"/>
        <v>1.5460414532906686</v>
      </c>
      <c r="G48">
        <f t="shared" si="6"/>
        <v>-0.26304395070226239</v>
      </c>
      <c r="H48">
        <f t="shared" si="6"/>
        <v>0</v>
      </c>
      <c r="I48">
        <f t="shared" si="6"/>
        <v>0.29422327192461545</v>
      </c>
      <c r="J48">
        <f t="shared" si="6"/>
        <v>-0.24641449051311734</v>
      </c>
      <c r="K48">
        <f t="shared" si="6"/>
        <v>-1.8057747673167843E-2</v>
      </c>
      <c r="L48">
        <f t="shared" si="6"/>
        <v>-0.11193615150935045</v>
      </c>
      <c r="M48">
        <f t="shared" si="6"/>
        <v>2.1683625555936552</v>
      </c>
    </row>
    <row r="49" spans="1:13" x14ac:dyDescent="0.45">
      <c r="A49">
        <v>6</v>
      </c>
      <c r="B49">
        <f>$L$29</f>
        <v>2.1051663713851064E-19</v>
      </c>
      <c r="C49" s="1">
        <f>M22</f>
        <v>4.2660722875190391E-19</v>
      </c>
      <c r="D49">
        <f t="shared" si="6"/>
        <v>-0.25305343940580133</v>
      </c>
      <c r="E49">
        <f t="shared" si="6"/>
        <v>-0.24550151172682586</v>
      </c>
      <c r="F49">
        <f t="shared" si="6"/>
        <v>-0.19350564959667552</v>
      </c>
      <c r="G49">
        <f t="shared" si="6"/>
        <v>-0.31135939801366069</v>
      </c>
      <c r="H49">
        <f t="shared" si="6"/>
        <v>-0.29422327192461545</v>
      </c>
      <c r="I49">
        <f t="shared" si="6"/>
        <v>0</v>
      </c>
      <c r="J49">
        <f t="shared" si="6"/>
        <v>-0.38269487659782031</v>
      </c>
      <c r="K49">
        <f t="shared" si="6"/>
        <v>-0.22105068229039843</v>
      </c>
      <c r="L49">
        <f t="shared" si="6"/>
        <v>-0.2875032808090342</v>
      </c>
      <c r="M49">
        <f t="shared" si="6"/>
        <v>1.3266248710724413</v>
      </c>
    </row>
    <row r="50" spans="1:13" x14ac:dyDescent="0.45">
      <c r="A50">
        <v>7</v>
      </c>
      <c r="B50">
        <f t="shared" ref="B50:B53" si="7">$L$29</f>
        <v>2.1051663713851064E-19</v>
      </c>
      <c r="C50" s="1">
        <f t="shared" ref="C50:C53" si="8">M23</f>
        <v>5.4054141891243683E-19</v>
      </c>
      <c r="D50">
        <f t="shared" si="6"/>
        <v>0.28758432303193143</v>
      </c>
      <c r="E50">
        <f t="shared" si="6"/>
        <v>0.29513625071090688</v>
      </c>
      <c r="F50">
        <f t="shared" si="6"/>
        <v>0.34713211284105727</v>
      </c>
      <c r="G50">
        <f t="shared" si="6"/>
        <v>0.22927836442407207</v>
      </c>
      <c r="H50">
        <f t="shared" si="6"/>
        <v>0.24641449051311734</v>
      </c>
      <c r="I50">
        <f t="shared" si="6"/>
        <v>0.38269487659782031</v>
      </c>
      <c r="J50">
        <f t="shared" si="6"/>
        <v>0</v>
      </c>
      <c r="K50">
        <f t="shared" si="6"/>
        <v>0.16164419430742188</v>
      </c>
      <c r="L50">
        <f t="shared" si="6"/>
        <v>9.5191595788786082E-2</v>
      </c>
      <c r="M50">
        <f t="shared" si="6"/>
        <v>1.7093197476702617</v>
      </c>
    </row>
    <row r="51" spans="1:13" x14ac:dyDescent="0.45">
      <c r="A51">
        <v>8</v>
      </c>
      <c r="B51">
        <f t="shared" si="7"/>
        <v>2.1051663713851064E-19</v>
      </c>
      <c r="C51" s="1">
        <f t="shared" si="8"/>
        <v>4.9241743947405406E-19</v>
      </c>
      <c r="D51">
        <f t="shared" si="6"/>
        <v>5.9227580191981911E-2</v>
      </c>
      <c r="E51">
        <f t="shared" si="6"/>
        <v>6.6779507870957405E-2</v>
      </c>
      <c r="F51">
        <f t="shared" si="6"/>
        <v>0.11877537000110776</v>
      </c>
      <c r="G51">
        <f t="shared" si="6"/>
        <v>9.216215841225643E-4</v>
      </c>
      <c r="H51">
        <f t="shared" si="6"/>
        <v>1.8057747673167843E-2</v>
      </c>
      <c r="I51">
        <f t="shared" si="6"/>
        <v>0.22105068229039843</v>
      </c>
      <c r="J51">
        <f t="shared" si="6"/>
        <v>-0.16164419430742188</v>
      </c>
      <c r="K51">
        <f t="shared" si="6"/>
        <v>0</v>
      </c>
      <c r="L51">
        <f t="shared" si="6"/>
        <v>-6.6452598518635789E-2</v>
      </c>
      <c r="M51">
        <f t="shared" si="6"/>
        <v>1.5476755533628399</v>
      </c>
    </row>
    <row r="52" spans="1:13" x14ac:dyDescent="0.45">
      <c r="A52">
        <v>9</v>
      </c>
      <c r="B52">
        <f t="shared" si="7"/>
        <v>2.1051663713851064E-19</v>
      </c>
      <c r="C52" s="1">
        <f t="shared" si="8"/>
        <v>5.1220140696165778E-19</v>
      </c>
      <c r="D52">
        <f t="shared" si="6"/>
        <v>0.15310598402816453</v>
      </c>
      <c r="E52">
        <f t="shared" si="6"/>
        <v>0.16065791170714003</v>
      </c>
      <c r="F52">
        <f t="shared" si="6"/>
        <v>0.21265377383729037</v>
      </c>
      <c r="G52">
        <f t="shared" si="6"/>
        <v>9.4800025420305176E-2</v>
      </c>
      <c r="H52">
        <f t="shared" si="6"/>
        <v>0.11193615150935045</v>
      </c>
      <c r="I52">
        <f t="shared" si="6"/>
        <v>0.2875032808090342</v>
      </c>
      <c r="J52">
        <f t="shared" si="6"/>
        <v>-9.5191595788786082E-2</v>
      </c>
      <c r="K52">
        <f t="shared" si="6"/>
        <v>6.6452598518635789E-2</v>
      </c>
      <c r="L52">
        <f t="shared" si="6"/>
        <v>0</v>
      </c>
      <c r="M52">
        <f t="shared" si="6"/>
        <v>1.6141281518814756</v>
      </c>
    </row>
    <row r="53" spans="1:13" x14ac:dyDescent="0.45">
      <c r="A53">
        <v>10</v>
      </c>
      <c r="B53">
        <f t="shared" si="7"/>
        <v>2.1051663713851064E-19</v>
      </c>
      <c r="C53" s="1">
        <f t="shared" si="8"/>
        <v>3.1650464041140368E-20</v>
      </c>
      <c r="D53">
        <f t="shared" si="6"/>
        <v>-2.1271927230748409</v>
      </c>
      <c r="E53">
        <f t="shared" si="6"/>
        <v>-2.1196407953958656</v>
      </c>
      <c r="F53">
        <f t="shared" si="6"/>
        <v>-2.067644933265715</v>
      </c>
      <c r="G53">
        <f t="shared" si="6"/>
        <v>-2.1854986816827005</v>
      </c>
      <c r="H53">
        <f t="shared" si="6"/>
        <v>-2.1683625555936552</v>
      </c>
      <c r="I53">
        <f t="shared" si="6"/>
        <v>-1.3266248710724413</v>
      </c>
      <c r="J53">
        <f t="shared" si="6"/>
        <v>-1.7093197476702617</v>
      </c>
      <c r="K53">
        <f t="shared" si="6"/>
        <v>-1.5476755533628399</v>
      </c>
      <c r="L53">
        <f t="shared" si="6"/>
        <v>-1.6141281518814756</v>
      </c>
      <c r="M53">
        <f t="shared" si="6"/>
        <v>0</v>
      </c>
    </row>
  </sheetData>
  <mergeCells count="2">
    <mergeCell ref="A1:C2"/>
    <mergeCell ref="A14:C15"/>
  </mergeCells>
  <conditionalFormatting sqref="D44:M53">
    <cfRule type="cellIs" dxfId="2" priority="1" operator="greaterThan">
      <formula>1.96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topLeftCell="A7" zoomScaleNormal="100" workbookViewId="0">
      <selection activeCell="A25" sqref="A25"/>
    </sheetView>
  </sheetViews>
  <sheetFormatPr defaultRowHeight="14.25" x14ac:dyDescent="0.45"/>
  <cols>
    <col min="1" max="1" width="11.3984375" customWidth="1"/>
    <col min="2" max="2" width="10.1328125" customWidth="1"/>
    <col min="3" max="4" width="13.265625" customWidth="1"/>
    <col min="5" max="7" width="13.1328125" customWidth="1"/>
    <col min="8" max="8" width="11.59765625" customWidth="1"/>
    <col min="9" max="9" width="9.33203125" customWidth="1"/>
  </cols>
  <sheetData>
    <row r="1" spans="1:5" x14ac:dyDescent="0.45">
      <c r="A1" s="7" t="str">
        <f>Dati!A1</f>
        <v>Costanti varie</v>
      </c>
      <c r="B1" s="7"/>
      <c r="C1" s="7"/>
    </row>
    <row r="2" spans="1:5" x14ac:dyDescent="0.45">
      <c r="A2" s="7"/>
      <c r="B2" s="7"/>
      <c r="C2" s="7"/>
    </row>
    <row r="4" spans="1:5" x14ac:dyDescent="0.45">
      <c r="B4" t="s">
        <v>12</v>
      </c>
      <c r="C4" t="s">
        <v>9</v>
      </c>
    </row>
    <row r="5" spans="1:5" x14ac:dyDescent="0.45">
      <c r="A5" t="str">
        <f>Dati!A5</f>
        <v>d</v>
      </c>
      <c r="B5" s="1">
        <f>Dati!B5</f>
        <v>7.4300000000000008E-3</v>
      </c>
      <c r="C5">
        <f>Dati!C5</f>
        <v>1.0000000000000001E-5</v>
      </c>
    </row>
    <row r="6" spans="1:5" x14ac:dyDescent="0.45">
      <c r="A6" t="str">
        <f>Dati!A6</f>
        <v>g</v>
      </c>
      <c r="B6">
        <f>Dati!B6</f>
        <v>9.8059999999999992</v>
      </c>
      <c r="C6">
        <f>Dati!C6</f>
        <v>0</v>
      </c>
    </row>
    <row r="7" spans="1:5" x14ac:dyDescent="0.45">
      <c r="A7" t="str">
        <f>Dati!A7</f>
        <v>pressione</v>
      </c>
      <c r="B7">
        <f>Dati!B7</f>
        <v>101325</v>
      </c>
      <c r="C7">
        <f>Dati!C7</f>
        <v>0</v>
      </c>
    </row>
    <row r="8" spans="1:5" x14ac:dyDescent="0.45">
      <c r="A8" t="str">
        <f>Dati!A8</f>
        <v>densità aria</v>
      </c>
      <c r="B8">
        <v>0</v>
      </c>
      <c r="C8">
        <f>Dati!C8</f>
        <v>0</v>
      </c>
    </row>
    <row r="9" spans="1:5" x14ac:dyDescent="0.45">
      <c r="A9" t="str">
        <f>Dati!A9</f>
        <v>densità olio</v>
      </c>
      <c r="B9">
        <v>858.7</v>
      </c>
      <c r="C9">
        <f>Dati!C9</f>
        <v>0</v>
      </c>
    </row>
    <row r="10" spans="1:5" x14ac:dyDescent="0.45">
      <c r="A10" t="str">
        <f>Dati!A10</f>
        <v>cst corr vis</v>
      </c>
      <c r="B10">
        <f>Dati!B10</f>
        <v>8.2000000000000007E-3</v>
      </c>
      <c r="C10">
        <f>Dati!C10</f>
        <v>0</v>
      </c>
    </row>
    <row r="11" spans="1:5" x14ac:dyDescent="0.45">
      <c r="A11" t="str">
        <f>Dati!A11</f>
        <v>e</v>
      </c>
      <c r="B11">
        <f>Dati!B11</f>
        <v>1.6021766200000001E-19</v>
      </c>
      <c r="C11">
        <f>Dati!C11</f>
        <v>0</v>
      </c>
    </row>
    <row r="12" spans="1:5" x14ac:dyDescent="0.45">
      <c r="A12" t="str">
        <f>Dati!A12</f>
        <v>deltax</v>
      </c>
      <c r="B12">
        <f>Dati!B12</f>
        <v>5.0000000000000001E-4</v>
      </c>
      <c r="C12">
        <f>Dati!C12</f>
        <v>0</v>
      </c>
    </row>
    <row r="13" spans="1:5" x14ac:dyDescent="0.45">
      <c r="A13" t="s">
        <v>7</v>
      </c>
      <c r="B13">
        <f>((G29+K29)/2)/B11</f>
        <v>4.1616018679263771</v>
      </c>
    </row>
    <row r="14" spans="1:5" x14ac:dyDescent="0.45">
      <c r="A14" s="7" t="s">
        <v>16</v>
      </c>
      <c r="B14" s="7"/>
      <c r="C14" s="7"/>
      <c r="D14" s="5"/>
    </row>
    <row r="15" spans="1:5" x14ac:dyDescent="0.45">
      <c r="A15" s="7"/>
      <c r="B15" s="7"/>
      <c r="C15" s="7"/>
      <c r="D15" s="5"/>
    </row>
    <row r="16" spans="1:5" x14ac:dyDescent="0.45">
      <c r="A16" t="s">
        <v>19</v>
      </c>
      <c r="B16">
        <v>200</v>
      </c>
      <c r="C16">
        <f>B16/100</f>
        <v>2</v>
      </c>
      <c r="D16" t="s">
        <v>0</v>
      </c>
      <c r="E16">
        <f>(1.8+(B18-15)*0.004765)*0.00001</f>
        <v>1.8285900000000001E-5</v>
      </c>
    </row>
    <row r="17" spans="1:13" x14ac:dyDescent="0.45">
      <c r="A17" t="s">
        <v>23</v>
      </c>
      <c r="B17">
        <v>2.25</v>
      </c>
      <c r="D17" t="s">
        <v>1</v>
      </c>
      <c r="E17" s="2">
        <f>E16/(1+$B$10/($B$7*B29))</f>
        <v>1.5645254891329838E-5</v>
      </c>
    </row>
    <row r="18" spans="1:13" x14ac:dyDescent="0.45">
      <c r="A18" t="s">
        <v>24</v>
      </c>
      <c r="B18">
        <v>21</v>
      </c>
      <c r="D18" t="s">
        <v>32</v>
      </c>
      <c r="E18" s="1">
        <f>B16/B5</f>
        <v>26917.900403768504</v>
      </c>
    </row>
    <row r="20" spans="1:13" x14ac:dyDescent="0.45">
      <c r="A20" t="s">
        <v>7</v>
      </c>
      <c r="B20">
        <v>1</v>
      </c>
    </row>
    <row r="21" spans="1:13" x14ac:dyDescent="0.45">
      <c r="B21" t="s">
        <v>17</v>
      </c>
      <c r="C21" t="s">
        <v>20</v>
      </c>
      <c r="D21" t="s">
        <v>21</v>
      </c>
      <c r="E21" t="s">
        <v>9</v>
      </c>
      <c r="G21" t="s">
        <v>18</v>
      </c>
      <c r="H21" t="s">
        <v>20</v>
      </c>
      <c r="I21" t="s">
        <v>22</v>
      </c>
      <c r="K21" t="s">
        <v>38</v>
      </c>
      <c r="L21" t="s">
        <v>20</v>
      </c>
      <c r="M21" t="s">
        <v>22</v>
      </c>
    </row>
    <row r="22" spans="1:13" x14ac:dyDescent="0.45">
      <c r="A22">
        <v>1</v>
      </c>
      <c r="B22">
        <v>17.59</v>
      </c>
      <c r="C22" s="1">
        <f>B12/B22</f>
        <v>2.8425241614553725E-5</v>
      </c>
      <c r="D22">
        <f>(($B$10/(2*$B$7))^2+9*E16*C22/(2*$B$6*($B$9-$B$8)))^(1/2)-$B$10/(2*$B$7)</f>
        <v>4.8813475365042559E-7</v>
      </c>
      <c r="E22" s="1">
        <f>(D22+$B$10/(2*$B$7))^(-1)*9*E16/(2*$B$6*($B$9-$B$8))*1/2*C28</f>
        <v>7.9264116155301355E-9</v>
      </c>
      <c r="F22" s="1"/>
      <c r="G22">
        <f>AVERAGE(G23,B26)</f>
        <v>96.07050000000001</v>
      </c>
      <c r="H22" s="1">
        <f>$B$12/(G22-B26)</f>
        <v>1.0236462278636497E-4</v>
      </c>
      <c r="I22" s="1">
        <f>(4*PI()/3)*B29^3*($B$9-$B$8)*($B$6/E18)*(1+ABS(H22)/B28)</f>
        <v>6.8165013249058114E-19</v>
      </c>
      <c r="K22">
        <v>119.25700000000001</v>
      </c>
      <c r="L22" s="1">
        <f>B12/(K22-G26)</f>
        <v>1.4277555682467124E-4</v>
      </c>
      <c r="M22" s="1">
        <f>-(4*PI()/3)*B29^3*($B$9-$B$8)*($B$6/$E$18)*(1-ABS(L22)/B28)</f>
        <v>6.0484469008091127E-19</v>
      </c>
    </row>
    <row r="23" spans="1:13" x14ac:dyDescent="0.45">
      <c r="A23">
        <v>2</v>
      </c>
      <c r="B23">
        <v>37.033000000000001</v>
      </c>
      <c r="C23" s="1">
        <f>$B$12/(B23-B22)</f>
        <v>2.5716196060278763E-5</v>
      </c>
      <c r="D23">
        <f>(($B$10/(2*$B$7))^2+9*E16*C23/(2*$B$6*($B$9-$B$8)))^(1/2)-$B$10/(2*$B$7)</f>
        <v>4.6247049627136329E-7</v>
      </c>
      <c r="E23" s="1">
        <f>(D23+$B$10/(2*$B$7))^(-1)*9*E16/(2*$B$6*($B$9-$B$8))*1/2*C28</f>
        <v>8.3308887957222251E-9</v>
      </c>
      <c r="F23" s="1"/>
      <c r="G23">
        <v>100.955</v>
      </c>
      <c r="H23" s="1">
        <f>$B$12/(G23-G22)</f>
        <v>1.0236462278636527E-4</v>
      </c>
      <c r="I23" s="1">
        <f>(4*PI()/3)*B29^3*($B$9-$B$8)*($B$6/E18)*(1+ABS(H23)/B28)</f>
        <v>6.8165013249058268E-19</v>
      </c>
      <c r="K23">
        <v>122.625</v>
      </c>
      <c r="L23" s="1">
        <f>$B$12/(K23-K22)</f>
        <v>1.4845605700712611E-4</v>
      </c>
      <c r="M23" s="1">
        <f>-(4*PI()/3)*B29^3*($B$9-$B$8)*($B$6/$E$18)*(1-ABS(L23)/B28)</f>
        <v>6.3465593557294003E-19</v>
      </c>
    </row>
    <row r="24" spans="1:13" x14ac:dyDescent="0.45">
      <c r="A24">
        <v>3</v>
      </c>
      <c r="B24">
        <v>53.688000000000002</v>
      </c>
      <c r="C24" s="1">
        <f t="shared" ref="C24:C26" si="0">$B$12/(B24-B23)</f>
        <v>3.0021014710297206E-5</v>
      </c>
      <c r="D24">
        <f>(($B$10/(2*$B$7))^2+9*E16*C24/(2*$B$6*($B$9-$B$8)))^(1/2)-$B$10/(2*$B$7)</f>
        <v>5.0268512663737494E-7</v>
      </c>
      <c r="E24" s="1">
        <f>(D24+$B$10/(2*$B$7))^(-1)*9*E16/(2*$B$6*($B$9-$B$8))*1/2*C28</f>
        <v>7.7140716322488688E-9</v>
      </c>
      <c r="F24" s="1"/>
      <c r="G24">
        <v>105.765</v>
      </c>
      <c r="H24" s="1">
        <f>$B$12/(G24-G23)</f>
        <v>1.039501039501039E-4</v>
      </c>
      <c r="I24" s="1">
        <f>(4*PI()/3)*B29^3*($B$9-$B$8)*($B$6/E18)*(1+ABS(H24)/B28)</f>
        <v>6.8997073220488005E-19</v>
      </c>
      <c r="K24">
        <v>125.708</v>
      </c>
      <c r="L24" s="1">
        <f>$B$12/(K24-K23)</f>
        <v>1.6217969510217328E-4</v>
      </c>
      <c r="M24" s="1">
        <f>-(4*PI()/3)*B29^3*($B$9-$B$8)*($B$6/E18)*(1-ABS(L24)/B28)</f>
        <v>7.0667754126865609E-19</v>
      </c>
    </row>
    <row r="25" spans="1:13" x14ac:dyDescent="0.45">
      <c r="A25">
        <v>4</v>
      </c>
      <c r="B25">
        <v>71.561000000000007</v>
      </c>
      <c r="C25" s="1">
        <f t="shared" si="0"/>
        <v>2.797515805964303E-5</v>
      </c>
      <c r="D25">
        <f>(($B$10/(2*$B$7))^2+9*E16*C25/(2*$B$6*($B$9-$B$8)))^(1/2)-$B$10/(2*$B$7)</f>
        <v>4.8395787470270257E-7</v>
      </c>
      <c r="E25" s="1">
        <f>(D25+$B$10/(2*$B$7))^(-1)*9*E16/(2*$B$6*($B$9-$B$8))*1/2*C28</f>
        <v>7.9895433661802797E-9</v>
      </c>
      <c r="F25" s="1"/>
      <c r="G25">
        <v>110.501</v>
      </c>
      <c r="H25" s="1">
        <f>$B$12/(G25-G24)</f>
        <v>1.0557432432432424E-4</v>
      </c>
      <c r="I25" s="1">
        <f>(4*PI()/3)*B29^3*($B$9-$B$8)*($B$6/E18)*(1+ABS(H25)/B28)</f>
        <v>6.9849463516303689E-19</v>
      </c>
      <c r="K25">
        <v>128.79300000000001</v>
      </c>
      <c r="L25" s="1">
        <f t="shared" ref="L25:L26" si="1">$B$12/(K25-K24)</f>
        <v>1.6207455429497527E-4</v>
      </c>
      <c r="M25" s="1">
        <f>-(4*PI()/3)*B29^3*($B$9-$B$8)*($B$6/E18)*(1-ABS(L25)/B28)</f>
        <v>7.0612576267276934E-19</v>
      </c>
    </row>
    <row r="26" spans="1:13" x14ac:dyDescent="0.45">
      <c r="A26">
        <v>5</v>
      </c>
      <c r="B26">
        <v>91.186000000000007</v>
      </c>
      <c r="C26" s="1">
        <f t="shared" si="0"/>
        <v>2.5477707006369428E-5</v>
      </c>
      <c r="D26">
        <f>(($B$10/(2*$B$7))^2+9*E16*C26/(2*$B$6*($B$9-$B$8)))^(1/2)-$B$10/(2*$B$7)</f>
        <v>4.6014815246391748E-7</v>
      </c>
      <c r="E26" s="1">
        <f>(D26+$B$10/(2*$B$7))^(-1)*9*E16/(2*$B$6*($B$9-$B$8))*1/2*C28</f>
        <v>8.3695358672226133E-9</v>
      </c>
      <c r="F26" s="1"/>
      <c r="G26">
        <v>115.755</v>
      </c>
      <c r="H26" s="1">
        <f>$B$12/(G26-G25)</f>
        <v>9.516558812333477E-5</v>
      </c>
      <c r="I26" s="1">
        <f>(4*PI()/3)*B29^3*($B$9-$B$8)*($B$6/E18)*(1+ABS(H26)/B28)</f>
        <v>6.4386962324808861E-19</v>
      </c>
      <c r="K26">
        <v>132.227</v>
      </c>
      <c r="L26" s="1">
        <f t="shared" si="1"/>
        <v>1.4560279557367513E-4</v>
      </c>
      <c r="M26" s="1">
        <f>-(4*PI()/3)*B29^3*($B$9-$B$8)*($B$6/E18)*(1-ABS(L26)/B28)</f>
        <v>6.196820293475227E-19</v>
      </c>
    </row>
    <row r="27" spans="1:13" x14ac:dyDescent="0.45">
      <c r="B27" s="1" t="s">
        <v>28</v>
      </c>
      <c r="C27" s="1" t="s">
        <v>34</v>
      </c>
      <c r="D27" t="s">
        <v>30</v>
      </c>
      <c r="G27" s="1" t="s">
        <v>28</v>
      </c>
      <c r="H27" s="1" t="s">
        <v>29</v>
      </c>
      <c r="I27" t="s">
        <v>34</v>
      </c>
      <c r="K27" s="1" t="s">
        <v>28</v>
      </c>
      <c r="L27" s="1" t="s">
        <v>29</v>
      </c>
      <c r="M27" t="s">
        <v>34</v>
      </c>
    </row>
    <row r="28" spans="1:13" x14ac:dyDescent="0.45">
      <c r="A28" t="s">
        <v>27</v>
      </c>
      <c r="B28" s="1">
        <f>AVERAGE(C22:C26)</f>
        <v>2.7523063490228429E-5</v>
      </c>
      <c r="C28" s="1">
        <f>_xlfn.STDEV.S(C22:C26)/SQRT(COUNT(C22:C26))</f>
        <v>8.5750592479076618E-7</v>
      </c>
      <c r="F28" t="str">
        <f>J28</f>
        <v>Velocità</v>
      </c>
      <c r="G28" s="1">
        <f>AVERAGE(H22:H26)</f>
        <v>1.0188385239409862E-4</v>
      </c>
      <c r="H28" s="1">
        <f>_xlfn.STDEV.S(H22:H26)</f>
        <v>3.9839155899836693E-6</v>
      </c>
      <c r="I28" s="2">
        <f>H28/SQRT(5)</f>
        <v>1.7816612151649328E-6</v>
      </c>
      <c r="J28" t="s">
        <v>27</v>
      </c>
      <c r="K28" s="1">
        <f>AVERAGE(L22:L26)</f>
        <v>1.522177317605242E-4</v>
      </c>
      <c r="L28" s="1">
        <f>_xlfn.STDEV.S(L22:L26)</f>
        <v>9.2663357013669418E-6</v>
      </c>
      <c r="M28" s="2">
        <f>L28/SQRT(5)</f>
        <v>4.1440313061179344E-6</v>
      </c>
    </row>
    <row r="29" spans="1:13" x14ac:dyDescent="0.45">
      <c r="A29" t="s">
        <v>5</v>
      </c>
      <c r="B29">
        <f>AVERAGE(D22:D26)</f>
        <v>4.7947928074515673E-7</v>
      </c>
      <c r="C29">
        <f>_xlfn.STDEV.S(D22:D26)/SQRT(COUNT(D22:D26))</f>
        <v>8.0513277430665902E-9</v>
      </c>
      <c r="D29" s="1">
        <f>(B29+$B$10/(2*$B$7))^(-1)*9*E16/(2*$B$6*($B$9-$B$8))*1/2*C28</f>
        <v>8.058362277820131E-9</v>
      </c>
      <c r="F29" t="str">
        <f>J29</f>
        <v>Carica</v>
      </c>
      <c r="G29">
        <f>AVERAGE(I22:I26)</f>
        <v>6.7912705111943391E-19</v>
      </c>
      <c r="H29">
        <f>_xlfn.STDEV.S(I22:I26)</f>
        <v>2.0907575364463428E-20</v>
      </c>
      <c r="I29" s="2">
        <f>H29/SQRT(5)</f>
        <v>9.3501519519280327E-21</v>
      </c>
      <c r="J29" t="s">
        <v>33</v>
      </c>
      <c r="K29">
        <f>AVERAGE(M22:M26)</f>
        <v>6.5439719178855996E-19</v>
      </c>
      <c r="L29">
        <f>_xlfn.STDEV.S(M22:M26)</f>
        <v>4.8629698007618103E-20</v>
      </c>
      <c r="M29" s="2">
        <f>L29/SQRT(5)</f>
        <v>2.1747862094064031E-20</v>
      </c>
    </row>
    <row r="32" spans="1:13" x14ac:dyDescent="0.45">
      <c r="A32" t="s">
        <v>7</v>
      </c>
      <c r="D32">
        <f t="array" ref="D32:H32">TRANSPOSE(A35:A39)</f>
        <v>1</v>
      </c>
      <c r="E32">
        <v>2</v>
      </c>
      <c r="F32">
        <v>3</v>
      </c>
      <c r="G32">
        <v>4</v>
      </c>
      <c r="H32">
        <v>5</v>
      </c>
    </row>
    <row r="33" spans="1:13" x14ac:dyDescent="0.45">
      <c r="B33" t="s">
        <v>26</v>
      </c>
      <c r="D33">
        <f t="array" ref="D33:H34">TRANSPOSE(B35:C39)</f>
        <v>7.9264116155301355E-9</v>
      </c>
      <c r="E33">
        <v>8.3308887957222251E-9</v>
      </c>
      <c r="F33">
        <v>7.7140716322488688E-9</v>
      </c>
      <c r="G33">
        <v>7.9895433661802797E-9</v>
      </c>
      <c r="H33">
        <v>8.3695358672226133E-9</v>
      </c>
    </row>
    <row r="34" spans="1:13" x14ac:dyDescent="0.45">
      <c r="C34" t="s">
        <v>21</v>
      </c>
      <c r="D34">
        <v>4.8813475365042559E-7</v>
      </c>
      <c r="E34">
        <v>4.6247049627136329E-7</v>
      </c>
      <c r="F34">
        <v>5.0268512663737494E-7</v>
      </c>
      <c r="G34">
        <v>4.8395787470270257E-7</v>
      </c>
      <c r="H34">
        <v>4.6014815246391748E-7</v>
      </c>
    </row>
    <row r="35" spans="1:13" x14ac:dyDescent="0.45">
      <c r="A35">
        <v>1</v>
      </c>
      <c r="B35" s="1">
        <f>E22</f>
        <v>7.9264116155301355E-9</v>
      </c>
      <c r="C35">
        <f>D22</f>
        <v>4.8813475365042559E-7</v>
      </c>
      <c r="D35">
        <f t="shared" ref="D35:H39" si="2">($C35-D$34)/SQRT($B35^2+D$33^2)</f>
        <v>0</v>
      </c>
      <c r="E35">
        <f t="shared" si="2"/>
        <v>2.231828896064465</v>
      </c>
      <c r="F35">
        <f t="shared" si="2"/>
        <v>-1.3155244876418197</v>
      </c>
      <c r="G35">
        <f t="shared" si="2"/>
        <v>0.37113402206700591</v>
      </c>
      <c r="H35">
        <f t="shared" si="2"/>
        <v>2.4278678076399656</v>
      </c>
    </row>
    <row r="36" spans="1:13" x14ac:dyDescent="0.45">
      <c r="A36">
        <v>2</v>
      </c>
      <c r="B36">
        <f>E23</f>
        <v>8.3308887957222251E-9</v>
      </c>
      <c r="C36">
        <f>D23</f>
        <v>4.6247049627136329E-7</v>
      </c>
      <c r="D36">
        <f t="shared" si="2"/>
        <v>-2.231828896064465</v>
      </c>
      <c r="E36">
        <f t="shared" si="2"/>
        <v>0</v>
      </c>
      <c r="F36">
        <f t="shared" si="2"/>
        <v>-3.5419281799804754</v>
      </c>
      <c r="G36">
        <f t="shared" si="2"/>
        <v>-1.8615375727353802</v>
      </c>
      <c r="H36">
        <f t="shared" si="2"/>
        <v>0.19665855097928334</v>
      </c>
    </row>
    <row r="37" spans="1:13" x14ac:dyDescent="0.45">
      <c r="A37">
        <v>3</v>
      </c>
      <c r="B37">
        <f>E24</f>
        <v>7.7140716322488688E-9</v>
      </c>
      <c r="C37">
        <f>D24</f>
        <v>5.0268512663737494E-7</v>
      </c>
      <c r="D37">
        <f t="shared" si="2"/>
        <v>1.3155244876418197</v>
      </c>
      <c r="E37">
        <f t="shared" si="2"/>
        <v>3.5419281799804754</v>
      </c>
      <c r="F37">
        <f t="shared" si="2"/>
        <v>0</v>
      </c>
      <c r="G37">
        <f t="shared" si="2"/>
        <v>1.6862524803276966</v>
      </c>
      <c r="H37">
        <f t="shared" si="2"/>
        <v>3.7371262942912118</v>
      </c>
    </row>
    <row r="38" spans="1:13" x14ac:dyDescent="0.45">
      <c r="A38">
        <v>4</v>
      </c>
      <c r="B38">
        <f>E25</f>
        <v>7.9895433661802797E-9</v>
      </c>
      <c r="C38">
        <f>D25</f>
        <v>4.8395787470270257E-7</v>
      </c>
      <c r="D38">
        <f t="shared" si="2"/>
        <v>-0.37113402206700591</v>
      </c>
      <c r="E38">
        <f t="shared" si="2"/>
        <v>1.8615375727353802</v>
      </c>
      <c r="F38">
        <f t="shared" si="2"/>
        <v>-1.6862524803276966</v>
      </c>
      <c r="G38">
        <f t="shared" si="2"/>
        <v>0</v>
      </c>
      <c r="H38">
        <f t="shared" si="2"/>
        <v>2.0577534599886724</v>
      </c>
    </row>
    <row r="39" spans="1:13" x14ac:dyDescent="0.45">
      <c r="A39">
        <v>5</v>
      </c>
      <c r="B39">
        <f>E26</f>
        <v>8.3695358672226133E-9</v>
      </c>
      <c r="C39">
        <f>D26</f>
        <v>4.6014815246391748E-7</v>
      </c>
      <c r="D39">
        <f t="shared" si="2"/>
        <v>-2.4278678076399656</v>
      </c>
      <c r="E39">
        <f t="shared" si="2"/>
        <v>-0.19665855097928334</v>
      </c>
      <c r="F39">
        <f t="shared" si="2"/>
        <v>-3.7371262942912118</v>
      </c>
      <c r="G39">
        <f t="shared" si="2"/>
        <v>-2.0577534599886724</v>
      </c>
      <c r="H39">
        <f t="shared" si="2"/>
        <v>0</v>
      </c>
    </row>
    <row r="41" spans="1:13" x14ac:dyDescent="0.45">
      <c r="A41" t="s">
        <v>7</v>
      </c>
      <c r="D41">
        <f t="array" ref="D41:M43">TRANSPOSE(A44:C53)</f>
        <v>1</v>
      </c>
      <c r="E41">
        <v>2</v>
      </c>
      <c r="F41">
        <v>3</v>
      </c>
      <c r="G41">
        <v>4</v>
      </c>
      <c r="H41">
        <v>5</v>
      </c>
      <c r="I41">
        <v>6</v>
      </c>
      <c r="J41">
        <v>7</v>
      </c>
      <c r="K41">
        <v>8</v>
      </c>
      <c r="L41">
        <v>9</v>
      </c>
      <c r="M41">
        <v>10</v>
      </c>
    </row>
    <row r="42" spans="1:13" x14ac:dyDescent="0.45">
      <c r="B42" t="s">
        <v>26</v>
      </c>
      <c r="D42">
        <v>2.0907575364463428E-20</v>
      </c>
      <c r="E42">
        <v>2.0907575364463428E-20</v>
      </c>
      <c r="F42">
        <v>2.0907575364463428E-20</v>
      </c>
      <c r="G42">
        <v>2.0907575364463428E-20</v>
      </c>
      <c r="H42">
        <v>2.0907575364463428E-20</v>
      </c>
      <c r="I42">
        <v>4.8629698007618103E-20</v>
      </c>
      <c r="J42">
        <v>4.8629698007618103E-20</v>
      </c>
      <c r="K42">
        <v>4.8629698007618103E-20</v>
      </c>
      <c r="L42">
        <v>4.8629698007618103E-20</v>
      </c>
      <c r="M42">
        <v>4.8629698007618103E-20</v>
      </c>
    </row>
    <row r="43" spans="1:13" x14ac:dyDescent="0.45">
      <c r="C43" t="s">
        <v>35</v>
      </c>
      <c r="D43">
        <v>6.8165013249058114E-19</v>
      </c>
      <c r="E43">
        <v>6.8165013249058268E-19</v>
      </c>
      <c r="F43">
        <v>6.8997073220488005E-19</v>
      </c>
      <c r="G43">
        <v>6.9849463516303689E-19</v>
      </c>
      <c r="H43">
        <v>6.4386962324808861E-19</v>
      </c>
      <c r="I43">
        <v>6.0484469008091127E-19</v>
      </c>
      <c r="J43">
        <v>6.3465593557294003E-19</v>
      </c>
      <c r="K43">
        <v>7.0667754126865609E-19</v>
      </c>
      <c r="L43">
        <v>7.0612576267276934E-19</v>
      </c>
      <c r="M43">
        <v>6.196820293475227E-19</v>
      </c>
    </row>
    <row r="44" spans="1:13" x14ac:dyDescent="0.45">
      <c r="A44">
        <v>1</v>
      </c>
      <c r="B44">
        <f>$H$29</f>
        <v>2.0907575364463428E-20</v>
      </c>
      <c r="C44" s="1">
        <f>I22</f>
        <v>6.8165013249058114E-19</v>
      </c>
      <c r="D44">
        <f>($C44-D$43)/SQRT($B44^2+D$42^2)</f>
        <v>0</v>
      </c>
      <c r="E44">
        <f t="shared" ref="E44:M44" si="3">($C44-E$43)/SQRT($B44^2+E$42^2)</f>
        <v>-5.2108887808431727E-14</v>
      </c>
      <c r="F44">
        <f t="shared" si="3"/>
        <v>-0.28140768974674474</v>
      </c>
      <c r="G44">
        <f t="shared" si="3"/>
        <v>-0.56969121755042229</v>
      </c>
      <c r="H44">
        <f t="shared" si="3"/>
        <v>1.2777595592196069</v>
      </c>
      <c r="I44">
        <f t="shared" si="3"/>
        <v>1.4509749885524039</v>
      </c>
      <c r="J44">
        <f t="shared" si="3"/>
        <v>0.88779391401590146</v>
      </c>
      <c r="K44">
        <f t="shared" si="3"/>
        <v>-0.47280691349408388</v>
      </c>
      <c r="L44">
        <f t="shared" si="3"/>
        <v>-0.46238295242137961</v>
      </c>
      <c r="M44">
        <f t="shared" si="3"/>
        <v>1.1706744330567533</v>
      </c>
    </row>
    <row r="45" spans="1:13" x14ac:dyDescent="0.45">
      <c r="A45">
        <v>2</v>
      </c>
      <c r="B45">
        <f t="shared" ref="B45:B48" si="4">$H$29</f>
        <v>2.0907575364463428E-20</v>
      </c>
      <c r="C45" s="1">
        <f t="shared" ref="C45:C48" si="5">I23</f>
        <v>6.8165013249058268E-19</v>
      </c>
      <c r="D45">
        <f t="shared" ref="D45:M53" si="6">($C45-D$43)/SQRT($B45^2+D$42^2)</f>
        <v>5.2108887808431727E-14</v>
      </c>
      <c r="E45">
        <f t="shared" si="6"/>
        <v>0</v>
      </c>
      <c r="F45">
        <f t="shared" si="6"/>
        <v>-0.28140768974669261</v>
      </c>
      <c r="G45">
        <f t="shared" si="6"/>
        <v>-0.56969121755037011</v>
      </c>
      <c r="H45">
        <f t="shared" si="6"/>
        <v>1.2777595592196591</v>
      </c>
      <c r="I45">
        <f t="shared" si="6"/>
        <v>1.450974988552433</v>
      </c>
      <c r="J45">
        <f t="shared" si="6"/>
        <v>0.88779391401593055</v>
      </c>
      <c r="K45">
        <f t="shared" si="6"/>
        <v>-0.47280691349405479</v>
      </c>
      <c r="L45">
        <f t="shared" si="6"/>
        <v>-0.46238295242135052</v>
      </c>
      <c r="M45">
        <f t="shared" si="6"/>
        <v>1.1706744330567826</v>
      </c>
    </row>
    <row r="46" spans="1:13" x14ac:dyDescent="0.45">
      <c r="A46">
        <v>3</v>
      </c>
      <c r="B46">
        <f t="shared" si="4"/>
        <v>2.0907575364463428E-20</v>
      </c>
      <c r="C46" s="1">
        <f t="shared" si="5"/>
        <v>6.8997073220488005E-19</v>
      </c>
      <c r="D46">
        <f t="shared" si="6"/>
        <v>0.28140768974674474</v>
      </c>
      <c r="E46">
        <f t="shared" si="6"/>
        <v>0.28140768974669261</v>
      </c>
      <c r="F46">
        <f t="shared" si="6"/>
        <v>0</v>
      </c>
      <c r="G46">
        <f t="shared" si="6"/>
        <v>-0.28828352780367755</v>
      </c>
      <c r="H46">
        <f t="shared" si="6"/>
        <v>1.5591672489663517</v>
      </c>
      <c r="I46">
        <f t="shared" si="6"/>
        <v>1.6081641368266673</v>
      </c>
      <c r="J46">
        <f t="shared" si="6"/>
        <v>1.0449830622901648</v>
      </c>
      <c r="K46">
        <f t="shared" si="6"/>
        <v>-0.31561776521982055</v>
      </c>
      <c r="L46">
        <f t="shared" si="6"/>
        <v>-0.30519380414711628</v>
      </c>
      <c r="M46">
        <f t="shared" si="6"/>
        <v>1.3278635813310169</v>
      </c>
    </row>
    <row r="47" spans="1:13" x14ac:dyDescent="0.45">
      <c r="A47">
        <v>4</v>
      </c>
      <c r="B47">
        <f t="shared" si="4"/>
        <v>2.0907575364463428E-20</v>
      </c>
      <c r="C47" s="1">
        <f t="shared" si="5"/>
        <v>6.9849463516303689E-19</v>
      </c>
      <c r="D47">
        <f t="shared" si="6"/>
        <v>0.56969121755042229</v>
      </c>
      <c r="E47">
        <f t="shared" si="6"/>
        <v>0.56969121755037011</v>
      </c>
      <c r="F47">
        <f t="shared" si="6"/>
        <v>0.28828352780367755</v>
      </c>
      <c r="G47">
        <f t="shared" si="6"/>
        <v>0</v>
      </c>
      <c r="H47">
        <f t="shared" si="6"/>
        <v>1.8474507767700292</v>
      </c>
      <c r="I47">
        <f t="shared" si="6"/>
        <v>1.7691940014964695</v>
      </c>
      <c r="J47">
        <f t="shared" si="6"/>
        <v>1.2060129269599671</v>
      </c>
      <c r="K47">
        <f t="shared" si="6"/>
        <v>-0.15458790055001834</v>
      </c>
      <c r="L47">
        <f t="shared" si="6"/>
        <v>-0.14416393947731404</v>
      </c>
      <c r="M47">
        <f t="shared" si="6"/>
        <v>1.488893446000819</v>
      </c>
    </row>
    <row r="48" spans="1:13" x14ac:dyDescent="0.45">
      <c r="A48">
        <v>5</v>
      </c>
      <c r="B48">
        <f t="shared" si="4"/>
        <v>2.0907575364463428E-20</v>
      </c>
      <c r="C48" s="1">
        <f t="shared" si="5"/>
        <v>6.4386962324808861E-19</v>
      </c>
      <c r="D48">
        <f t="shared" si="6"/>
        <v>-1.2777595592196069</v>
      </c>
      <c r="E48">
        <f t="shared" si="6"/>
        <v>-1.2777595592196591</v>
      </c>
      <c r="F48">
        <f t="shared" si="6"/>
        <v>-1.5591672489663517</v>
      </c>
      <c r="G48">
        <f t="shared" si="6"/>
        <v>-1.8474507767700292</v>
      </c>
      <c r="H48">
        <f t="shared" si="6"/>
        <v>0</v>
      </c>
      <c r="I48">
        <f t="shared" si="6"/>
        <v>0.73724205185197178</v>
      </c>
      <c r="J48">
        <f t="shared" si="6"/>
        <v>0.17406097731546924</v>
      </c>
      <c r="K48">
        <f t="shared" si="6"/>
        <v>-1.1865398501945161</v>
      </c>
      <c r="L48">
        <f t="shared" si="6"/>
        <v>-1.1761158891218118</v>
      </c>
      <c r="M48">
        <f t="shared" si="6"/>
        <v>0.45694149635632125</v>
      </c>
    </row>
    <row r="49" spans="1:13" x14ac:dyDescent="0.45">
      <c r="A49">
        <v>6</v>
      </c>
      <c r="B49">
        <f>$L$29</f>
        <v>4.8629698007618103E-20</v>
      </c>
      <c r="C49" s="1">
        <f>M22</f>
        <v>6.0484469008091127E-19</v>
      </c>
      <c r="D49">
        <f t="shared" si="6"/>
        <v>-1.4509749885524039</v>
      </c>
      <c r="E49">
        <f t="shared" si="6"/>
        <v>-1.450974988552433</v>
      </c>
      <c r="F49">
        <f t="shared" si="6"/>
        <v>-1.6081641368266673</v>
      </c>
      <c r="G49">
        <f t="shared" si="6"/>
        <v>-1.7691940014964695</v>
      </c>
      <c r="H49">
        <f t="shared" si="6"/>
        <v>-0.73724205185197178</v>
      </c>
      <c r="I49">
        <f t="shared" si="6"/>
        <v>0</v>
      </c>
      <c r="J49">
        <f t="shared" si="6"/>
        <v>-0.43347449617573569</v>
      </c>
      <c r="K49">
        <f t="shared" si="6"/>
        <v>-1.4807145134056701</v>
      </c>
      <c r="L49">
        <f t="shared" si="6"/>
        <v>-1.4726913011948111</v>
      </c>
      <c r="M49">
        <f t="shared" si="6"/>
        <v>-0.21574436280773981</v>
      </c>
    </row>
    <row r="50" spans="1:13" x14ac:dyDescent="0.45">
      <c r="A50">
        <v>7</v>
      </c>
      <c r="B50">
        <f t="shared" ref="B50:B53" si="7">$L$29</f>
        <v>4.8629698007618103E-20</v>
      </c>
      <c r="C50" s="1">
        <f t="shared" ref="C50:C53" si="8">M23</f>
        <v>6.3465593557294003E-19</v>
      </c>
      <c r="D50">
        <f t="shared" si="6"/>
        <v>-0.88779391401590146</v>
      </c>
      <c r="E50">
        <f t="shared" si="6"/>
        <v>-0.88779391401593055</v>
      </c>
      <c r="F50">
        <f t="shared" si="6"/>
        <v>-1.0449830622901648</v>
      </c>
      <c r="G50">
        <f t="shared" si="6"/>
        <v>-1.2060129269599671</v>
      </c>
      <c r="H50">
        <f t="shared" si="6"/>
        <v>-0.17406097731546924</v>
      </c>
      <c r="I50">
        <f t="shared" si="6"/>
        <v>0.43347449617573569</v>
      </c>
      <c r="J50">
        <f t="shared" si="6"/>
        <v>0</v>
      </c>
      <c r="K50">
        <f t="shared" si="6"/>
        <v>-1.0472400172299345</v>
      </c>
      <c r="L50">
        <f t="shared" si="6"/>
        <v>-1.0392168050190755</v>
      </c>
      <c r="M50">
        <f t="shared" si="6"/>
        <v>0.21773013336799588</v>
      </c>
    </row>
    <row r="51" spans="1:13" x14ac:dyDescent="0.45">
      <c r="A51">
        <v>8</v>
      </c>
      <c r="B51">
        <f t="shared" si="7"/>
        <v>4.8629698007618103E-20</v>
      </c>
      <c r="C51" s="1">
        <f t="shared" si="8"/>
        <v>7.0667754126865609E-19</v>
      </c>
      <c r="D51">
        <f t="shared" si="6"/>
        <v>0.47280691349408388</v>
      </c>
      <c r="E51">
        <f t="shared" si="6"/>
        <v>0.47280691349405479</v>
      </c>
      <c r="F51">
        <f t="shared" si="6"/>
        <v>0.31561776521982055</v>
      </c>
      <c r="G51">
        <f t="shared" si="6"/>
        <v>0.15458790055001834</v>
      </c>
      <c r="H51">
        <f t="shared" si="6"/>
        <v>1.1865398501945161</v>
      </c>
      <c r="I51">
        <f t="shared" si="6"/>
        <v>1.4807145134056701</v>
      </c>
      <c r="J51">
        <f t="shared" si="6"/>
        <v>1.0472400172299345</v>
      </c>
      <c r="K51">
        <f t="shared" si="6"/>
        <v>0</v>
      </c>
      <c r="L51">
        <f t="shared" si="6"/>
        <v>8.0232122108590265E-3</v>
      </c>
      <c r="M51">
        <f t="shared" si="6"/>
        <v>1.2649701505979303</v>
      </c>
    </row>
    <row r="52" spans="1:13" x14ac:dyDescent="0.45">
      <c r="A52">
        <v>9</v>
      </c>
      <c r="B52">
        <f t="shared" si="7"/>
        <v>4.8629698007618103E-20</v>
      </c>
      <c r="C52" s="1">
        <f t="shared" si="8"/>
        <v>7.0612576267276934E-19</v>
      </c>
      <c r="D52">
        <f t="shared" si="6"/>
        <v>0.46238295242137961</v>
      </c>
      <c r="E52">
        <f t="shared" si="6"/>
        <v>0.46238295242135052</v>
      </c>
      <c r="F52">
        <f t="shared" si="6"/>
        <v>0.30519380414711628</v>
      </c>
      <c r="G52">
        <f t="shared" si="6"/>
        <v>0.14416393947731404</v>
      </c>
      <c r="H52">
        <f t="shared" si="6"/>
        <v>1.1761158891218118</v>
      </c>
      <c r="I52">
        <f t="shared" si="6"/>
        <v>1.4726913011948111</v>
      </c>
      <c r="J52">
        <f t="shared" si="6"/>
        <v>1.0392168050190755</v>
      </c>
      <c r="K52">
        <f t="shared" si="6"/>
        <v>-8.0232122108590265E-3</v>
      </c>
      <c r="L52">
        <f t="shared" si="6"/>
        <v>0</v>
      </c>
      <c r="M52">
        <f t="shared" si="6"/>
        <v>1.2569469383870713</v>
      </c>
    </row>
    <row r="53" spans="1:13" x14ac:dyDescent="0.45">
      <c r="A53">
        <v>10</v>
      </c>
      <c r="B53">
        <f t="shared" si="7"/>
        <v>4.8629698007618103E-20</v>
      </c>
      <c r="C53" s="1">
        <f t="shared" si="8"/>
        <v>6.196820293475227E-19</v>
      </c>
      <c r="D53">
        <f t="shared" si="6"/>
        <v>-1.1706744330567533</v>
      </c>
      <c r="E53">
        <f t="shared" si="6"/>
        <v>-1.1706744330567826</v>
      </c>
      <c r="F53">
        <f t="shared" si="6"/>
        <v>-1.3278635813310169</v>
      </c>
      <c r="G53">
        <f t="shared" si="6"/>
        <v>-1.488893446000819</v>
      </c>
      <c r="H53">
        <f t="shared" si="6"/>
        <v>-0.45694149635632125</v>
      </c>
      <c r="I53">
        <f t="shared" si="6"/>
        <v>0.21574436280773981</v>
      </c>
      <c r="J53">
        <f t="shared" si="6"/>
        <v>-0.21773013336799588</v>
      </c>
      <c r="K53">
        <f t="shared" si="6"/>
        <v>-1.2649701505979303</v>
      </c>
      <c r="L53">
        <f t="shared" si="6"/>
        <v>-1.2569469383870713</v>
      </c>
      <c r="M53">
        <f t="shared" si="6"/>
        <v>0</v>
      </c>
    </row>
  </sheetData>
  <mergeCells count="2">
    <mergeCell ref="A1:C2"/>
    <mergeCell ref="A14:C15"/>
  </mergeCells>
  <conditionalFormatting sqref="D44:M53">
    <cfRule type="cellIs" dxfId="1" priority="1" operator="greaterThan">
      <formula>1.96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topLeftCell="A25" zoomScaleNormal="100" workbookViewId="0">
      <selection activeCell="G18" sqref="G18"/>
    </sheetView>
  </sheetViews>
  <sheetFormatPr defaultRowHeight="14.25" x14ac:dyDescent="0.45"/>
  <cols>
    <col min="1" max="1" width="11.3984375" customWidth="1"/>
    <col min="2" max="2" width="10.1328125" customWidth="1"/>
    <col min="3" max="4" width="13.265625" customWidth="1"/>
    <col min="5" max="7" width="13.1328125" customWidth="1"/>
    <col min="8" max="8" width="11.59765625" customWidth="1"/>
    <col min="9" max="9" width="9.33203125" customWidth="1"/>
  </cols>
  <sheetData>
    <row r="1" spans="1:5" x14ac:dyDescent="0.45">
      <c r="A1" s="7" t="str">
        <f>Dati!A1</f>
        <v>Costanti varie</v>
      </c>
      <c r="B1" s="7"/>
      <c r="C1" s="7"/>
    </row>
    <row r="2" spans="1:5" x14ac:dyDescent="0.45">
      <c r="A2" s="7"/>
      <c r="B2" s="7"/>
      <c r="C2" s="7"/>
    </row>
    <row r="4" spans="1:5" x14ac:dyDescent="0.45">
      <c r="B4" t="s">
        <v>12</v>
      </c>
      <c r="C4" t="s">
        <v>9</v>
      </c>
    </row>
    <row r="5" spans="1:5" x14ac:dyDescent="0.45">
      <c r="A5" t="str">
        <f>Dati!A5</f>
        <v>d</v>
      </c>
      <c r="B5" s="1">
        <f>Dati!B5</f>
        <v>7.4300000000000008E-3</v>
      </c>
      <c r="C5">
        <f>Dati!C5</f>
        <v>1.0000000000000001E-5</v>
      </c>
    </row>
    <row r="6" spans="1:5" x14ac:dyDescent="0.45">
      <c r="A6" t="str">
        <f>Dati!A6</f>
        <v>g</v>
      </c>
      <c r="B6">
        <f>Dati!B6</f>
        <v>9.8059999999999992</v>
      </c>
      <c r="C6">
        <f>Dati!C6</f>
        <v>0</v>
      </c>
    </row>
    <row r="7" spans="1:5" x14ac:dyDescent="0.45">
      <c r="A7" t="str">
        <f>Dati!A7</f>
        <v>pressione</v>
      </c>
      <c r="B7">
        <f>Dati!B7</f>
        <v>101325</v>
      </c>
      <c r="C7">
        <f>Dati!C7</f>
        <v>0</v>
      </c>
    </row>
    <row r="8" spans="1:5" x14ac:dyDescent="0.45">
      <c r="A8" t="str">
        <f>Dati!A8</f>
        <v>densità aria</v>
      </c>
      <c r="B8">
        <v>0</v>
      </c>
      <c r="C8">
        <f>Dati!C8</f>
        <v>0</v>
      </c>
    </row>
    <row r="9" spans="1:5" x14ac:dyDescent="0.45">
      <c r="A9" t="str">
        <f>Dati!A9</f>
        <v>densità olio</v>
      </c>
      <c r="B9">
        <v>858.7</v>
      </c>
      <c r="C9">
        <f>Dati!C9</f>
        <v>0</v>
      </c>
    </row>
    <row r="10" spans="1:5" x14ac:dyDescent="0.45">
      <c r="A10" t="str">
        <f>Dati!A10</f>
        <v>cst corr vis</v>
      </c>
      <c r="B10">
        <f>Dati!B10</f>
        <v>8.2000000000000007E-3</v>
      </c>
      <c r="C10">
        <f>Dati!C10</f>
        <v>0</v>
      </c>
    </row>
    <row r="11" spans="1:5" x14ac:dyDescent="0.45">
      <c r="A11" t="str">
        <f>Dati!A11</f>
        <v>e</v>
      </c>
      <c r="B11">
        <f>Dati!B11</f>
        <v>1.6021766200000001E-19</v>
      </c>
      <c r="C11">
        <f>Dati!C11</f>
        <v>0</v>
      </c>
    </row>
    <row r="12" spans="1:5" x14ac:dyDescent="0.45">
      <c r="A12" t="str">
        <f>Dati!A12</f>
        <v>deltax</v>
      </c>
      <c r="B12">
        <f>Dati!B12</f>
        <v>5.0000000000000001E-4</v>
      </c>
      <c r="C12">
        <f>Dati!C12</f>
        <v>0</v>
      </c>
    </row>
    <row r="13" spans="1:5" x14ac:dyDescent="0.45">
      <c r="A13" t="s">
        <v>7</v>
      </c>
      <c r="B13">
        <f>((G29+K29)/2)/B11</f>
        <v>1.4268013977818108</v>
      </c>
    </row>
    <row r="14" spans="1:5" x14ac:dyDescent="0.45">
      <c r="A14" s="7" t="s">
        <v>16</v>
      </c>
      <c r="B14" s="7"/>
      <c r="C14" s="7"/>
      <c r="D14" s="5"/>
    </row>
    <row r="15" spans="1:5" x14ac:dyDescent="0.45">
      <c r="A15" s="7"/>
      <c r="B15" s="7"/>
      <c r="C15" s="7"/>
      <c r="D15" s="5"/>
    </row>
    <row r="16" spans="1:5" x14ac:dyDescent="0.45">
      <c r="A16" t="s">
        <v>19</v>
      </c>
      <c r="B16">
        <v>301</v>
      </c>
      <c r="C16">
        <f>B16/100</f>
        <v>3.01</v>
      </c>
      <c r="D16" t="s">
        <v>0</v>
      </c>
      <c r="E16">
        <f>(1.8+(B18-15)*0.004765)*0.00001</f>
        <v>1.8309725000000004E-5</v>
      </c>
    </row>
    <row r="17" spans="1:13" x14ac:dyDescent="0.45">
      <c r="A17" t="s">
        <v>23</v>
      </c>
      <c r="B17">
        <v>2.25</v>
      </c>
      <c r="D17" t="s">
        <v>1</v>
      </c>
      <c r="E17" s="2">
        <f>E16/(1+$B$10/($B$7*B29))</f>
        <v>1.5984450829683055E-5</v>
      </c>
    </row>
    <row r="18" spans="1:13" x14ac:dyDescent="0.45">
      <c r="A18" t="s">
        <v>24</v>
      </c>
      <c r="B18">
        <v>21.5</v>
      </c>
      <c r="D18" t="s">
        <v>32</v>
      </c>
      <c r="E18" s="1">
        <f>B16/B5</f>
        <v>40511.440107671595</v>
      </c>
    </row>
    <row r="20" spans="1:13" x14ac:dyDescent="0.45">
      <c r="A20" t="s">
        <v>7</v>
      </c>
      <c r="B20">
        <v>1</v>
      </c>
    </row>
    <row r="21" spans="1:13" x14ac:dyDescent="0.45">
      <c r="B21" t="s">
        <v>17</v>
      </c>
      <c r="C21" t="s">
        <v>20</v>
      </c>
      <c r="D21" t="s">
        <v>21</v>
      </c>
      <c r="E21" t="s">
        <v>9</v>
      </c>
      <c r="G21" t="s">
        <v>18</v>
      </c>
      <c r="H21" t="s">
        <v>20</v>
      </c>
      <c r="I21" t="s">
        <v>22</v>
      </c>
      <c r="K21" t="s">
        <v>38</v>
      </c>
      <c r="L21" t="s">
        <v>20</v>
      </c>
      <c r="M21" t="s">
        <v>22</v>
      </c>
    </row>
    <row r="22" spans="1:13" x14ac:dyDescent="0.45">
      <c r="A22">
        <v>1</v>
      </c>
      <c r="B22">
        <v>13.528</v>
      </c>
      <c r="C22" s="1">
        <f>B12/B22</f>
        <v>3.6960378474275573E-5</v>
      </c>
      <c r="D22">
        <f>(($B$10/(2*$B$7))^2+9*E16*C22/(2*$B$6*($B$9-$B$8)))^(1/2)-$B$10/(2*$B$7)</f>
        <v>5.6227552148155298E-7</v>
      </c>
      <c r="E22" s="1">
        <f>(D22+$B$10/(2*$B$7))^(-1)*9*E16/(2*$B$6*($B$9-$B$8))*1/2*C28</f>
        <v>1.2889492351045685E-8</v>
      </c>
      <c r="F22" s="1"/>
      <c r="G22">
        <v>80.088999999999999</v>
      </c>
      <c r="H22" s="1">
        <f>$B$12/(G22-B26)</f>
        <v>4.6694060515502437E-5</v>
      </c>
      <c r="I22" s="1">
        <f>(4*PI()/3)*B29^3*($B$9-$B$8)*($B$6/E18)*(1+ABS(H22)/B28)</f>
        <v>3.4274109983521402E-19</v>
      </c>
      <c r="K22">
        <v>136.30099999999999</v>
      </c>
      <c r="L22" s="1">
        <f>B12/(K22-G26)</f>
        <v>6.0510710395740214E-5</v>
      </c>
      <c r="M22" s="1">
        <f>-(4*PI()/3)*B29^3*($B$9-$B$8)*($B$6/$E$18)*(1-ABS(L22)/B28)</f>
        <v>9.9998293414512679E-20</v>
      </c>
    </row>
    <row r="23" spans="1:13" x14ac:dyDescent="0.45">
      <c r="A23">
        <v>2</v>
      </c>
      <c r="B23">
        <v>28.977</v>
      </c>
      <c r="C23" s="1">
        <f>$B$12/(B23-B22)</f>
        <v>3.2364554340086736E-5</v>
      </c>
      <c r="D23">
        <f>(($B$10/(2*$B$7))^2+9*E16*C23/(2*$B$6*($B$9-$B$8)))^(1/2)-$B$10/(2*$B$7)</f>
        <v>5.2373876891367134E-7</v>
      </c>
      <c r="E23" s="1">
        <f>(D23+$B$10/(2*$B$7))^(-1)*9*E16/(2*$B$6*($B$9-$B$8))*1/2*C28</f>
        <v>1.3769883822729369E-8</v>
      </c>
      <c r="F23" s="1"/>
      <c r="G23">
        <v>93.748000000000005</v>
      </c>
      <c r="H23" s="1">
        <f>$B$12/(G23-G22)</f>
        <v>3.6605900871220428E-5</v>
      </c>
      <c r="I23" s="1">
        <f>(4*PI()/3)*B29^3*($B$9-$B$8)*($B$6/E18)*(1+ABS(H23)/B28)</f>
        <v>3.0107853536209319E-19</v>
      </c>
      <c r="K23">
        <v>143.542</v>
      </c>
      <c r="L23" s="1">
        <f>$B$12/(K23-K22)</f>
        <v>6.9051236017124572E-5</v>
      </c>
      <c r="M23" s="1">
        <f>-(4*PI()/3)*B29^3*($B$9-$B$8)*($B$6/$E$18)*(1-ABS(L23)/B28)</f>
        <v>1.3526936483703381E-19</v>
      </c>
    </row>
    <row r="24" spans="1:13" x14ac:dyDescent="0.45">
      <c r="A24">
        <v>3</v>
      </c>
      <c r="B24">
        <v>40.915999999999997</v>
      </c>
      <c r="C24" s="1">
        <f t="shared" ref="C24:C26" si="0">$B$12/(B24-B23)</f>
        <v>4.1879554401541178E-5</v>
      </c>
      <c r="D24">
        <f>(($B$10/(2*$B$7))^2+9*E16*C24/(2*$B$6*($B$9-$B$8)))^(1/2)-$B$10/(2*$B$7)</f>
        <v>6.0096338912484971E-7</v>
      </c>
      <c r="E24" s="1">
        <f>(D24+$B$10/(2*$B$7))^(-1)*9*E16/(2*$B$6*($B$9-$B$8))*1/2*C28</f>
        <v>1.2112058932896126E-8</v>
      </c>
      <c r="F24" s="1"/>
      <c r="G24">
        <v>104.708</v>
      </c>
      <c r="H24" s="1">
        <f>$B$12/(G24-G23)</f>
        <v>4.5620437956204404E-5</v>
      </c>
      <c r="I24" s="1">
        <f>(4*PI()/3)*B29^3*($B$9-$B$8)*($B$6/E18)*(1+ABS(H24)/B28)</f>
        <v>3.3830720201105501E-19</v>
      </c>
      <c r="K24">
        <v>150.43700000000001</v>
      </c>
      <c r="L24" s="1">
        <f>$B$12/(K24-K23)</f>
        <v>7.2516316171138405E-5</v>
      </c>
      <c r="M24" s="1">
        <f>-(4*PI()/3)*B29^3*($B$9-$B$8)*($B$6/E18)*(1-ABS(L24)/B28)</f>
        <v>1.4957961868030626E-19</v>
      </c>
    </row>
    <row r="25" spans="1:13" x14ac:dyDescent="0.45">
      <c r="A25">
        <v>4</v>
      </c>
      <c r="B25">
        <v>55.386000000000003</v>
      </c>
      <c r="C25" s="1">
        <f t="shared" si="0"/>
        <v>3.455425017277124E-5</v>
      </c>
      <c r="D25">
        <f>(($B$10/(2*$B$7))^2+9*E16*C25/(2*$B$6*($B$9-$B$8)))^(1/2)-$B$10/(2*$B$7)</f>
        <v>5.4241759278075279E-7</v>
      </c>
      <c r="E25" s="1">
        <f>(D25+$B$10/(2*$B$7))^(-1)*9*E16/(2*$B$6*($B$9-$B$8))*1/2*C28</f>
        <v>1.3328618731785056E-8</v>
      </c>
      <c r="F25" s="1"/>
      <c r="G25">
        <v>116.18600000000001</v>
      </c>
      <c r="H25" s="1">
        <f>$B$12/(G25-G24)</f>
        <v>4.3561596096880961E-5</v>
      </c>
      <c r="I25" s="1">
        <f>(4*PI()/3)*B29^3*($B$9-$B$8)*($B$6/E18)*(1+ABS(H25)/B28)</f>
        <v>3.2980449837346524E-19</v>
      </c>
      <c r="K25">
        <v>157.352</v>
      </c>
      <c r="L25" s="1">
        <f t="shared" ref="L25:L26" si="1">$B$12/(K25-K24)</f>
        <v>7.2306579898770871E-5</v>
      </c>
      <c r="M25" s="1">
        <f>-(4*PI()/3)*B29^3*($B$9-$B$8)*($B$6/E18)*(1-ABS(L25)/B28)</f>
        <v>1.4871343978564362E-19</v>
      </c>
    </row>
    <row r="26" spans="1:13" x14ac:dyDescent="0.45">
      <c r="A26">
        <v>5</v>
      </c>
      <c r="B26">
        <v>69.381</v>
      </c>
      <c r="C26" s="1">
        <f t="shared" si="0"/>
        <v>3.5727045373347629E-5</v>
      </c>
      <c r="D26">
        <f>(($B$10/(2*$B$7))^2+9*E16*C26/(2*$B$6*($B$9-$B$8)))^(1/2)-$B$10/(2*$B$7)</f>
        <v>5.5217987210901539E-7</v>
      </c>
      <c r="E26" s="1">
        <f>(D26+$B$10/(2*$B$7))^(-1)*9*E16/(2*$B$6*($B$9-$B$8))*1/2*C28</f>
        <v>1.3109064059388412E-8</v>
      </c>
      <c r="F26" s="1"/>
      <c r="G26">
        <v>128.03800000000001</v>
      </c>
      <c r="H26" s="1">
        <f>$B$12/(G26-G25)</f>
        <v>4.21869726628417E-5</v>
      </c>
      <c r="I26" s="1">
        <f>(4*PI()/3)*B29^3*($B$9-$B$8)*($B$6/E18)*(1+ABS(H26)/B28)</f>
        <v>3.2412751273224528E-19</v>
      </c>
      <c r="K26">
        <v>165.107</v>
      </c>
      <c r="L26" s="1">
        <f t="shared" si="1"/>
        <v>6.4474532559638986E-5</v>
      </c>
      <c r="M26" s="1">
        <f>-(4*PI()/3)*B29^3*($B$9-$B$8)*($B$6/E18)*(1-ABS(L26)/B28)</f>
        <v>1.1636827587776813E-19</v>
      </c>
    </row>
    <row r="27" spans="1:13" x14ac:dyDescent="0.45">
      <c r="B27" s="1" t="s">
        <v>28</v>
      </c>
      <c r="C27" s="1" t="s">
        <v>34</v>
      </c>
      <c r="D27" t="s">
        <v>30</v>
      </c>
      <c r="G27" s="1" t="s">
        <v>28</v>
      </c>
      <c r="H27" s="1" t="s">
        <v>29</v>
      </c>
      <c r="I27" t="s">
        <v>34</v>
      </c>
      <c r="K27" s="1" t="s">
        <v>28</v>
      </c>
      <c r="L27" s="1" t="s">
        <v>29</v>
      </c>
      <c r="M27" t="s">
        <v>34</v>
      </c>
    </row>
    <row r="28" spans="1:13" x14ac:dyDescent="0.45">
      <c r="A28" t="s">
        <v>27</v>
      </c>
      <c r="B28" s="1">
        <f>AVERAGE(C22:C26)</f>
        <v>3.6297156552404471E-5</v>
      </c>
      <c r="C28" s="1">
        <f>_xlfn.STDEV.S(C22:C26)/SQRT(COUNT(C22:C26))</f>
        <v>1.5879410982255398E-6</v>
      </c>
      <c r="F28" t="str">
        <f>J28</f>
        <v>Velocità</v>
      </c>
      <c r="G28" s="1">
        <f>AVERAGE(H22:H26)</f>
        <v>4.2933793620529987E-5</v>
      </c>
      <c r="H28" s="1">
        <f>_xlfn.STDEV.S(H22:H26)</f>
        <v>3.9481568182747161E-6</v>
      </c>
      <c r="I28" s="2">
        <f>H28/SQRT(5)</f>
        <v>1.7656694062983098E-6</v>
      </c>
      <c r="J28" t="s">
        <v>27</v>
      </c>
      <c r="K28" s="1">
        <f>AVERAGE(L22:L26)</f>
        <v>6.7771875008482607E-5</v>
      </c>
      <c r="L28" s="1">
        <f>_xlfn.STDEV.S(L22:L26)</f>
        <v>5.2035327839994636E-6</v>
      </c>
      <c r="M28" s="2">
        <f>L28/SQRT(5)</f>
        <v>2.327090605634306E-6</v>
      </c>
    </row>
    <row r="29" spans="1:13" x14ac:dyDescent="0.45">
      <c r="A29" t="s">
        <v>5</v>
      </c>
      <c r="B29">
        <f>AVERAGE(D22:D26)</f>
        <v>5.5631502888196857E-7</v>
      </c>
      <c r="C29">
        <f>_xlfn.STDEV.S(D22:D26)/SQRT(COUNT(D22:D26))</f>
        <v>1.2846117136423266E-8</v>
      </c>
      <c r="D29" s="1">
        <f>(B29+$B$10/(2*$B$7))^(-1)*9*E16/(2*$B$6*($B$9-$B$8))*1/2*C28</f>
        <v>1.3018229687407371E-8</v>
      </c>
      <c r="F29" t="str">
        <f>J29</f>
        <v>Carica</v>
      </c>
      <c r="G29">
        <f>AVERAGE(I22:I26)</f>
        <v>3.2721176966281453E-19</v>
      </c>
      <c r="H29">
        <f>_xlfn.STDEV.S(I22:I26)</f>
        <v>1.6305286969223923E-20</v>
      </c>
      <c r="I29" s="2">
        <f>H29/SQRT(5)</f>
        <v>7.2919460111652417E-21</v>
      </c>
      <c r="J29" t="s">
        <v>33</v>
      </c>
      <c r="K29">
        <f>AVERAGE(M22:M26)</f>
        <v>1.2998579851905289E-19</v>
      </c>
      <c r="L29">
        <f>_xlfn.STDEV.S(M22:M26)</f>
        <v>2.1489798709148499E-20</v>
      </c>
      <c r="M29" s="2">
        <f>L29/SQRT(5)</f>
        <v>9.6105301472886541E-21</v>
      </c>
    </row>
    <row r="32" spans="1:13" x14ac:dyDescent="0.45">
      <c r="A32" t="s">
        <v>7</v>
      </c>
      <c r="D32">
        <f t="array" ref="D32:H32">TRANSPOSE(A35:A39)</f>
        <v>1</v>
      </c>
      <c r="E32">
        <v>2</v>
      </c>
      <c r="F32">
        <v>3</v>
      </c>
      <c r="G32">
        <v>4</v>
      </c>
      <c r="H32">
        <v>5</v>
      </c>
    </row>
    <row r="33" spans="1:13" x14ac:dyDescent="0.45">
      <c r="B33" t="s">
        <v>26</v>
      </c>
      <c r="D33">
        <f t="array" ref="D33:H34">TRANSPOSE(B35:C39)</f>
        <v>1.2889492351045685E-8</v>
      </c>
      <c r="E33">
        <v>1.3769883822729369E-8</v>
      </c>
      <c r="F33">
        <v>1.2112058932896126E-8</v>
      </c>
      <c r="G33">
        <v>1.3328618731785056E-8</v>
      </c>
      <c r="H33">
        <v>1.3109064059388412E-8</v>
      </c>
    </row>
    <row r="34" spans="1:13" x14ac:dyDescent="0.45">
      <c r="C34" t="s">
        <v>21</v>
      </c>
      <c r="D34">
        <v>5.6227552148155298E-7</v>
      </c>
      <c r="E34">
        <v>5.2373876891367134E-7</v>
      </c>
      <c r="F34">
        <v>6.0096338912484971E-7</v>
      </c>
      <c r="G34">
        <v>5.4241759278075279E-7</v>
      </c>
      <c r="H34">
        <v>5.5217987210901539E-7</v>
      </c>
    </row>
    <row r="35" spans="1:13" x14ac:dyDescent="0.45">
      <c r="A35">
        <v>1</v>
      </c>
      <c r="B35" s="1">
        <f>E22</f>
        <v>1.2889492351045685E-8</v>
      </c>
      <c r="C35">
        <f>D22</f>
        <v>5.6227552148155298E-7</v>
      </c>
      <c r="D35">
        <f t="shared" ref="D35:H39" si="2">($C35-D$34)/SQRT($B35^2+D$33^2)</f>
        <v>0</v>
      </c>
      <c r="E35">
        <f t="shared" si="2"/>
        <v>2.0431650235450673</v>
      </c>
      <c r="F35">
        <f t="shared" si="2"/>
        <v>-2.1873232602807486</v>
      </c>
      <c r="G35">
        <f t="shared" si="2"/>
        <v>1.0709930149233853</v>
      </c>
      <c r="H35">
        <f t="shared" si="2"/>
        <v>0.54914184014129852</v>
      </c>
    </row>
    <row r="36" spans="1:13" x14ac:dyDescent="0.45">
      <c r="A36">
        <v>2</v>
      </c>
      <c r="B36">
        <f>E23</f>
        <v>1.3769883822729369E-8</v>
      </c>
      <c r="C36">
        <f>D23</f>
        <v>5.2373876891367134E-7</v>
      </c>
      <c r="D36">
        <f t="shared" si="2"/>
        <v>-2.0431650235450673</v>
      </c>
      <c r="E36">
        <f t="shared" si="2"/>
        <v>0</v>
      </c>
      <c r="F36">
        <f t="shared" si="2"/>
        <v>-4.2109958265166378</v>
      </c>
      <c r="G36">
        <f t="shared" si="2"/>
        <v>-0.97467911623261316</v>
      </c>
      <c r="H36">
        <f t="shared" si="2"/>
        <v>-1.4959530428048327</v>
      </c>
    </row>
    <row r="37" spans="1:13" x14ac:dyDescent="0.45">
      <c r="A37">
        <v>3</v>
      </c>
      <c r="B37">
        <f>E24</f>
        <v>1.2112058932896126E-8</v>
      </c>
      <c r="C37">
        <f>D24</f>
        <v>6.0096338912484971E-7</v>
      </c>
      <c r="D37">
        <f t="shared" si="2"/>
        <v>2.1873232602807486</v>
      </c>
      <c r="E37">
        <f t="shared" si="2"/>
        <v>4.2109958265166378</v>
      </c>
      <c r="F37">
        <f t="shared" si="2"/>
        <v>0</v>
      </c>
      <c r="G37">
        <f t="shared" si="2"/>
        <v>3.2507685981729164</v>
      </c>
      <c r="H37">
        <f t="shared" si="2"/>
        <v>2.7332831341103754</v>
      </c>
    </row>
    <row r="38" spans="1:13" x14ac:dyDescent="0.45">
      <c r="A38">
        <v>4</v>
      </c>
      <c r="B38">
        <f>E25</f>
        <v>1.3328618731785056E-8</v>
      </c>
      <c r="C38">
        <f>D25</f>
        <v>5.4241759278075279E-7</v>
      </c>
      <c r="D38">
        <f t="shared" si="2"/>
        <v>-1.0709930149233853</v>
      </c>
      <c r="E38">
        <f t="shared" si="2"/>
        <v>0.97467911623261316</v>
      </c>
      <c r="F38">
        <f t="shared" si="2"/>
        <v>-3.2507685981729164</v>
      </c>
      <c r="G38">
        <f t="shared" si="2"/>
        <v>0</v>
      </c>
      <c r="H38">
        <f t="shared" si="2"/>
        <v>-0.52218917538946485</v>
      </c>
    </row>
    <row r="39" spans="1:13" x14ac:dyDescent="0.45">
      <c r="A39">
        <v>5</v>
      </c>
      <c r="B39">
        <f>E26</f>
        <v>1.3109064059388412E-8</v>
      </c>
      <c r="C39">
        <f>D26</f>
        <v>5.5217987210901539E-7</v>
      </c>
      <c r="D39">
        <f t="shared" si="2"/>
        <v>-0.54914184014129852</v>
      </c>
      <c r="E39">
        <f t="shared" si="2"/>
        <v>1.4959530428048327</v>
      </c>
      <c r="F39">
        <f t="shared" si="2"/>
        <v>-2.7332831341103754</v>
      </c>
      <c r="G39">
        <f t="shared" si="2"/>
        <v>0.52218917538946485</v>
      </c>
      <c r="H39">
        <f t="shared" si="2"/>
        <v>0</v>
      </c>
    </row>
    <row r="41" spans="1:13" x14ac:dyDescent="0.45">
      <c r="A41" t="s">
        <v>7</v>
      </c>
      <c r="D41">
        <f t="array" ref="D41:M43">TRANSPOSE(A44:C53)</f>
        <v>1</v>
      </c>
      <c r="E41">
        <v>2</v>
      </c>
      <c r="F41">
        <v>3</v>
      </c>
      <c r="G41">
        <v>4</v>
      </c>
      <c r="H41">
        <v>5</v>
      </c>
      <c r="I41">
        <v>6</v>
      </c>
      <c r="J41">
        <v>7</v>
      </c>
      <c r="K41">
        <v>8</v>
      </c>
      <c r="L41">
        <v>9</v>
      </c>
      <c r="M41">
        <v>10</v>
      </c>
    </row>
    <row r="42" spans="1:13" x14ac:dyDescent="0.45">
      <c r="B42" t="s">
        <v>26</v>
      </c>
      <c r="D42">
        <v>1.6305286969223923E-20</v>
      </c>
      <c r="E42">
        <v>1.6305286969223923E-20</v>
      </c>
      <c r="F42">
        <v>1.6305286969223923E-20</v>
      </c>
      <c r="G42">
        <v>1.6305286969223923E-20</v>
      </c>
      <c r="H42">
        <v>1.6305286969223923E-20</v>
      </c>
      <c r="I42">
        <v>2.1489798709148499E-20</v>
      </c>
      <c r="J42">
        <v>2.1489798709148499E-20</v>
      </c>
      <c r="K42">
        <v>2.1489798709148499E-20</v>
      </c>
      <c r="L42">
        <v>2.1489798709148499E-20</v>
      </c>
      <c r="M42">
        <v>2.1489798709148499E-20</v>
      </c>
    </row>
    <row r="43" spans="1:13" x14ac:dyDescent="0.45">
      <c r="C43" t="s">
        <v>35</v>
      </c>
      <c r="D43">
        <v>3.4274109983521402E-19</v>
      </c>
      <c r="E43">
        <v>3.0107853536209319E-19</v>
      </c>
      <c r="F43">
        <v>3.3830720201105501E-19</v>
      </c>
      <c r="G43">
        <v>3.2980449837346524E-19</v>
      </c>
      <c r="H43">
        <v>3.2412751273224528E-19</v>
      </c>
      <c r="I43">
        <v>9.9998293414512679E-20</v>
      </c>
      <c r="J43">
        <v>1.3526936483703381E-19</v>
      </c>
      <c r="K43">
        <v>1.4957961868030626E-19</v>
      </c>
      <c r="L43">
        <v>1.4871343978564362E-19</v>
      </c>
      <c r="M43">
        <v>1.1636827587776813E-19</v>
      </c>
    </row>
    <row r="44" spans="1:13" x14ac:dyDescent="0.45">
      <c r="A44">
        <v>1</v>
      </c>
      <c r="B44">
        <f>$H$29</f>
        <v>1.6305286969223923E-20</v>
      </c>
      <c r="C44" s="1">
        <f>I22</f>
        <v>3.4274109983521402E-19</v>
      </c>
      <c r="D44">
        <f>($C44-D$43)/SQRT($B44^2+D$42^2)</f>
        <v>0</v>
      </c>
      <c r="E44">
        <f t="shared" ref="E44:M44" si="3">($C44-E$43)/SQRT($B44^2+E$42^2)</f>
        <v>1.8067686828309575</v>
      </c>
      <c r="F44">
        <f t="shared" si="3"/>
        <v>0.19228359638618145</v>
      </c>
      <c r="G44">
        <f t="shared" si="3"/>
        <v>0.56101794690129025</v>
      </c>
      <c r="H44">
        <f t="shared" si="3"/>
        <v>0.80721018204453732</v>
      </c>
      <c r="I44">
        <f t="shared" si="3"/>
        <v>8.9986630456834806</v>
      </c>
      <c r="J44">
        <f t="shared" si="3"/>
        <v>7.6911372257775099</v>
      </c>
      <c r="K44">
        <f t="shared" si="3"/>
        <v>7.1606450792435075</v>
      </c>
      <c r="L44">
        <f t="shared" si="3"/>
        <v>7.192754998895845</v>
      </c>
      <c r="M44">
        <f t="shared" si="3"/>
        <v>8.3918151706725865</v>
      </c>
    </row>
    <row r="45" spans="1:13" x14ac:dyDescent="0.45">
      <c r="A45">
        <v>2</v>
      </c>
      <c r="B45">
        <f t="shared" ref="B45:B48" si="4">$H$29</f>
        <v>1.6305286969223923E-20</v>
      </c>
      <c r="C45" s="1">
        <f t="shared" ref="C45:C48" si="5">I23</f>
        <v>3.0107853536209319E-19</v>
      </c>
      <c r="D45">
        <f t="shared" ref="D45:M53" si="6">($C45-D$43)/SQRT($B45^2+D$42^2)</f>
        <v>-1.8067686828309575</v>
      </c>
      <c r="E45">
        <f t="shared" si="6"/>
        <v>0</v>
      </c>
      <c r="F45">
        <f t="shared" si="6"/>
        <v>-1.614485086444776</v>
      </c>
      <c r="G45">
        <f t="shared" si="6"/>
        <v>-1.2457507359296671</v>
      </c>
      <c r="H45">
        <f t="shared" si="6"/>
        <v>-0.99955850078642017</v>
      </c>
      <c r="I45">
        <f t="shared" si="6"/>
        <v>7.4541996490507492</v>
      </c>
      <c r="J45">
        <f t="shared" si="6"/>
        <v>6.1466738291447793</v>
      </c>
      <c r="K45">
        <f t="shared" si="6"/>
        <v>5.6161816826107769</v>
      </c>
      <c r="L45">
        <f t="shared" si="6"/>
        <v>5.6482916022631144</v>
      </c>
      <c r="M45">
        <f t="shared" si="6"/>
        <v>6.8473517740398551</v>
      </c>
    </row>
    <row r="46" spans="1:13" x14ac:dyDescent="0.45">
      <c r="A46">
        <v>3</v>
      </c>
      <c r="B46">
        <f t="shared" si="4"/>
        <v>1.6305286969223923E-20</v>
      </c>
      <c r="C46" s="1">
        <f t="shared" si="5"/>
        <v>3.3830720201105501E-19</v>
      </c>
      <c r="D46">
        <f t="shared" si="6"/>
        <v>-0.19228359638618145</v>
      </c>
      <c r="E46">
        <f t="shared" si="6"/>
        <v>1.614485086444776</v>
      </c>
      <c r="F46">
        <f t="shared" si="6"/>
        <v>0</v>
      </c>
      <c r="G46">
        <f t="shared" si="6"/>
        <v>0.36873435051510878</v>
      </c>
      <c r="H46">
        <f t="shared" si="6"/>
        <v>0.6149265856583559</v>
      </c>
      <c r="I46">
        <f t="shared" si="6"/>
        <v>8.8342950337661819</v>
      </c>
      <c r="J46">
        <f t="shared" si="6"/>
        <v>7.5267692138602129</v>
      </c>
      <c r="K46">
        <f t="shared" si="6"/>
        <v>6.9962770673262096</v>
      </c>
      <c r="L46">
        <f t="shared" si="6"/>
        <v>7.0283869869785471</v>
      </c>
      <c r="M46">
        <f t="shared" si="6"/>
        <v>8.2274471587552878</v>
      </c>
    </row>
    <row r="47" spans="1:13" x14ac:dyDescent="0.45">
      <c r="A47">
        <v>4</v>
      </c>
      <c r="B47">
        <f t="shared" si="4"/>
        <v>1.6305286969223923E-20</v>
      </c>
      <c r="C47" s="1">
        <f t="shared" si="5"/>
        <v>3.2980449837346524E-19</v>
      </c>
      <c r="D47">
        <f t="shared" si="6"/>
        <v>-0.56101794690129025</v>
      </c>
      <c r="E47">
        <f t="shared" si="6"/>
        <v>1.2457507359296671</v>
      </c>
      <c r="F47">
        <f t="shared" si="6"/>
        <v>-0.36873435051510878</v>
      </c>
      <c r="G47">
        <f t="shared" si="6"/>
        <v>0</v>
      </c>
      <c r="H47">
        <f t="shared" si="6"/>
        <v>0.24619223514324706</v>
      </c>
      <c r="I47">
        <f t="shared" si="6"/>
        <v>8.5190932523408982</v>
      </c>
      <c r="J47">
        <f t="shared" si="6"/>
        <v>7.2115674324349301</v>
      </c>
      <c r="K47">
        <f t="shared" si="6"/>
        <v>6.6810752859009277</v>
      </c>
      <c r="L47">
        <f t="shared" si="6"/>
        <v>6.7131852055532653</v>
      </c>
      <c r="M47">
        <f t="shared" si="6"/>
        <v>7.9122453773300059</v>
      </c>
    </row>
    <row r="48" spans="1:13" x14ac:dyDescent="0.45">
      <c r="A48">
        <v>5</v>
      </c>
      <c r="B48">
        <f t="shared" si="4"/>
        <v>1.6305286969223923E-20</v>
      </c>
      <c r="C48" s="1">
        <f t="shared" si="5"/>
        <v>3.2412751273224528E-19</v>
      </c>
      <c r="D48">
        <f t="shared" si="6"/>
        <v>-0.80721018204453732</v>
      </c>
      <c r="E48">
        <f t="shared" si="6"/>
        <v>0.99955850078642017</v>
      </c>
      <c r="F48">
        <f t="shared" si="6"/>
        <v>-0.6149265856583559</v>
      </c>
      <c r="G48">
        <f t="shared" si="6"/>
        <v>-0.24619223514324706</v>
      </c>
      <c r="H48">
        <f t="shared" si="6"/>
        <v>0</v>
      </c>
      <c r="I48">
        <f t="shared" si="6"/>
        <v>8.3086430163327325</v>
      </c>
      <c r="J48">
        <f t="shared" si="6"/>
        <v>7.0011171964267618</v>
      </c>
      <c r="K48">
        <f t="shared" si="6"/>
        <v>6.4706250498927584</v>
      </c>
      <c r="L48">
        <f t="shared" si="6"/>
        <v>6.502734969545096</v>
      </c>
      <c r="M48">
        <f t="shared" si="6"/>
        <v>7.7017951413218366</v>
      </c>
    </row>
    <row r="49" spans="1:13" x14ac:dyDescent="0.45">
      <c r="A49">
        <v>6</v>
      </c>
      <c r="B49">
        <f>$L$29</f>
        <v>2.1489798709148499E-20</v>
      </c>
      <c r="C49" s="1">
        <f>M22</f>
        <v>9.9998293414512679E-20</v>
      </c>
      <c r="D49">
        <f t="shared" si="6"/>
        <v>-8.9986630456834806</v>
      </c>
      <c r="E49">
        <f t="shared" si="6"/>
        <v>-7.4541996490507492</v>
      </c>
      <c r="F49">
        <f t="shared" si="6"/>
        <v>-8.8342950337661819</v>
      </c>
      <c r="G49">
        <f t="shared" si="6"/>
        <v>-8.5190932523408982</v>
      </c>
      <c r="H49">
        <f t="shared" si="6"/>
        <v>-8.3086430163327325</v>
      </c>
      <c r="I49">
        <f t="shared" si="6"/>
        <v>0</v>
      </c>
      <c r="J49">
        <f t="shared" si="6"/>
        <v>-1.1605699113394798</v>
      </c>
      <c r="K49">
        <f t="shared" si="6"/>
        <v>-1.6314387952239557</v>
      </c>
      <c r="L49">
        <f t="shared" si="6"/>
        <v>-1.6029377851202231</v>
      </c>
      <c r="M49">
        <f t="shared" si="6"/>
        <v>-0.53864281207738907</v>
      </c>
    </row>
    <row r="50" spans="1:13" x14ac:dyDescent="0.45">
      <c r="A50">
        <v>7</v>
      </c>
      <c r="B50">
        <f t="shared" ref="B50:B53" si="7">$L$29</f>
        <v>2.1489798709148499E-20</v>
      </c>
      <c r="C50" s="1">
        <f t="shared" ref="C50:C53" si="8">M23</f>
        <v>1.3526936483703381E-19</v>
      </c>
      <c r="D50">
        <f t="shared" si="6"/>
        <v>-7.6911372257775099</v>
      </c>
      <c r="E50">
        <f t="shared" si="6"/>
        <v>-6.1466738291447793</v>
      </c>
      <c r="F50">
        <f t="shared" si="6"/>
        <v>-7.5267692138602129</v>
      </c>
      <c r="G50">
        <f t="shared" si="6"/>
        <v>-7.2115674324349301</v>
      </c>
      <c r="H50">
        <f t="shared" si="6"/>
        <v>-7.0011171964267618</v>
      </c>
      <c r="I50">
        <f t="shared" si="6"/>
        <v>1.1605699113394798</v>
      </c>
      <c r="J50">
        <f t="shared" si="6"/>
        <v>0</v>
      </c>
      <c r="K50">
        <f t="shared" si="6"/>
        <v>-0.47086888388447595</v>
      </c>
      <c r="L50">
        <f t="shared" si="6"/>
        <v>-0.44236787378074333</v>
      </c>
      <c r="M50">
        <f t="shared" si="6"/>
        <v>0.62192709926209067</v>
      </c>
    </row>
    <row r="51" spans="1:13" x14ac:dyDescent="0.45">
      <c r="A51">
        <v>8</v>
      </c>
      <c r="B51">
        <f t="shared" si="7"/>
        <v>2.1489798709148499E-20</v>
      </c>
      <c r="C51" s="1">
        <f t="shared" si="8"/>
        <v>1.4957961868030626E-19</v>
      </c>
      <c r="D51">
        <f t="shared" si="6"/>
        <v>-7.1606450792435075</v>
      </c>
      <c r="E51">
        <f t="shared" si="6"/>
        <v>-5.6161816826107769</v>
      </c>
      <c r="F51">
        <f t="shared" si="6"/>
        <v>-6.9962770673262096</v>
      </c>
      <c r="G51">
        <f t="shared" si="6"/>
        <v>-6.6810752859009277</v>
      </c>
      <c r="H51">
        <f t="shared" si="6"/>
        <v>-6.4706250498927584</v>
      </c>
      <c r="I51">
        <f t="shared" si="6"/>
        <v>1.6314387952239557</v>
      </c>
      <c r="J51">
        <f t="shared" si="6"/>
        <v>0.47086888388447595</v>
      </c>
      <c r="K51">
        <f t="shared" si="6"/>
        <v>0</v>
      </c>
      <c r="L51">
        <f t="shared" si="6"/>
        <v>2.8501010103732623E-2</v>
      </c>
      <c r="M51">
        <f t="shared" si="6"/>
        <v>1.0927959831465666</v>
      </c>
    </row>
    <row r="52" spans="1:13" x14ac:dyDescent="0.45">
      <c r="A52">
        <v>9</v>
      </c>
      <c r="B52">
        <f t="shared" si="7"/>
        <v>2.1489798709148499E-20</v>
      </c>
      <c r="C52" s="1">
        <f t="shared" si="8"/>
        <v>1.4871343978564362E-19</v>
      </c>
      <c r="D52">
        <f t="shared" si="6"/>
        <v>-7.192754998895845</v>
      </c>
      <c r="E52">
        <f t="shared" si="6"/>
        <v>-5.6482916022631144</v>
      </c>
      <c r="F52">
        <f t="shared" si="6"/>
        <v>-7.0283869869785471</v>
      </c>
      <c r="G52">
        <f t="shared" si="6"/>
        <v>-6.7131852055532653</v>
      </c>
      <c r="H52">
        <f t="shared" si="6"/>
        <v>-6.502734969545096</v>
      </c>
      <c r="I52">
        <f t="shared" si="6"/>
        <v>1.6029377851202231</v>
      </c>
      <c r="J52">
        <f t="shared" si="6"/>
        <v>0.44236787378074333</v>
      </c>
      <c r="K52">
        <f t="shared" si="6"/>
        <v>-2.8501010103732623E-2</v>
      </c>
      <c r="L52">
        <f t="shared" si="6"/>
        <v>0</v>
      </c>
      <c r="M52">
        <f t="shared" si="6"/>
        <v>1.0642949730428339</v>
      </c>
    </row>
    <row r="53" spans="1:13" x14ac:dyDescent="0.45">
      <c r="A53">
        <v>10</v>
      </c>
      <c r="B53">
        <f t="shared" si="7"/>
        <v>2.1489798709148499E-20</v>
      </c>
      <c r="C53" s="1">
        <f t="shared" si="8"/>
        <v>1.1636827587776813E-19</v>
      </c>
      <c r="D53">
        <f t="shared" si="6"/>
        <v>-8.3918151706725865</v>
      </c>
      <c r="E53">
        <f t="shared" si="6"/>
        <v>-6.8473517740398551</v>
      </c>
      <c r="F53">
        <f t="shared" si="6"/>
        <v>-8.2274471587552878</v>
      </c>
      <c r="G53">
        <f t="shared" si="6"/>
        <v>-7.9122453773300059</v>
      </c>
      <c r="H53">
        <f t="shared" si="6"/>
        <v>-7.7017951413218366</v>
      </c>
      <c r="I53">
        <f t="shared" si="6"/>
        <v>0.53864281207738907</v>
      </c>
      <c r="J53">
        <f t="shared" si="6"/>
        <v>-0.62192709926209067</v>
      </c>
      <c r="K53">
        <f t="shared" si="6"/>
        <v>-1.0927959831465666</v>
      </c>
      <c r="L53">
        <f t="shared" si="6"/>
        <v>-1.0642949730428339</v>
      </c>
      <c r="M53">
        <f t="shared" si="6"/>
        <v>0</v>
      </c>
    </row>
  </sheetData>
  <mergeCells count="2">
    <mergeCell ref="A1:C2"/>
    <mergeCell ref="A14:C15"/>
  </mergeCells>
  <conditionalFormatting sqref="D44:M53">
    <cfRule type="cellIs" dxfId="0" priority="1" operator="greaterThan">
      <formula>1.96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A5"/>
    </sheetView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Dati</vt:lpstr>
      <vt:lpstr>Misura prova</vt:lpstr>
      <vt:lpstr>Misura (1)</vt:lpstr>
      <vt:lpstr>Misura (2)</vt:lpstr>
      <vt:lpstr>Misura (3)</vt:lpstr>
      <vt:lpstr>Misura (4)</vt:lpstr>
      <vt:lpstr>Misura (5)</vt:lpstr>
      <vt:lpstr>Misura (6)</vt:lpstr>
      <vt:lpstr>Misura (7)</vt:lpstr>
      <vt:lpstr>Misura (8)</vt:lpstr>
      <vt:lpstr>Misura (9)</vt:lpstr>
      <vt:lpstr>Misura (10)</vt:lpstr>
      <vt:lpstr>Misura (11)</vt:lpstr>
      <vt:lpstr>Misura (12)</vt:lpstr>
      <vt:lpstr>Misura (13)</vt:lpstr>
      <vt:lpstr>Misura (14)</vt:lpstr>
      <vt:lpstr>Misura (15)</vt:lpstr>
      <vt:lpstr>Misura (16)</vt:lpstr>
      <vt:lpstr>Misura (17)</vt:lpstr>
      <vt:lpstr>Misura (18)</vt:lpstr>
      <vt:lpstr>Misura (19)</vt:lpstr>
      <vt:lpstr>Misura (20)</vt:lpstr>
      <vt:lpstr>Misura (21)</vt:lpstr>
      <vt:lpstr>Misura (22)</vt:lpstr>
      <vt:lpstr>Sheet21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2016-12-19T12:30:33Z</dcterms:modified>
</cp:coreProperties>
</file>