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ssa\Documents\Scuola\Git\VelLuce\Data\Analyzed\"/>
    </mc:Choice>
  </mc:AlternateContent>
  <bookViews>
    <workbookView xWindow="0" yWindow="0" windowWidth="28800" windowHeight="12210" activeTab="2"/>
  </bookViews>
  <sheets>
    <sheet name="Sheet1" sheetId="2" r:id="rId1"/>
    <sheet name="Misura di c" sheetId="1" r:id="rId2"/>
    <sheet name="Misura di c (2)" sheetId="3" r:id="rId3"/>
    <sheet name="Misura di c (3)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8" i="3" l="1"/>
  <c r="A37" i="3"/>
  <c r="B37" i="3"/>
  <c r="B28" i="3"/>
  <c r="B29" i="3"/>
  <c r="B30" i="3"/>
  <c r="B31" i="3"/>
  <c r="B32" i="3"/>
  <c r="B33" i="3"/>
  <c r="B34" i="3"/>
  <c r="B35" i="3"/>
  <c r="B36" i="3"/>
  <c r="A29" i="3"/>
  <c r="A30" i="3"/>
  <c r="A31" i="3"/>
  <c r="A32" i="3"/>
  <c r="A33" i="3"/>
  <c r="A34" i="3"/>
  <c r="A35" i="3"/>
  <c r="A36" i="3"/>
  <c r="A28" i="3"/>
  <c r="V14" i="3"/>
  <c r="V15" i="3"/>
  <c r="V16" i="3"/>
  <c r="V17" i="3"/>
  <c r="V18" i="3"/>
  <c r="V19" i="3"/>
  <c r="V20" i="3"/>
  <c r="V21" i="3"/>
  <c r="V22" i="3"/>
  <c r="V13" i="3"/>
  <c r="S14" i="3"/>
  <c r="S15" i="3"/>
  <c r="S16" i="3"/>
  <c r="S17" i="3"/>
  <c r="S18" i="3"/>
  <c r="S19" i="3"/>
  <c r="S20" i="3"/>
  <c r="S21" i="3"/>
  <c r="S22" i="3"/>
  <c r="S13" i="3"/>
  <c r="R14" i="3"/>
  <c r="R15" i="3"/>
  <c r="R16" i="3"/>
  <c r="R17" i="3"/>
  <c r="R18" i="3"/>
  <c r="R19" i="3"/>
  <c r="R20" i="3"/>
  <c r="R21" i="3"/>
  <c r="R22" i="3"/>
  <c r="N26" i="3"/>
  <c r="Q14" i="3" s="1"/>
  <c r="M26" i="3"/>
  <c r="X10" i="3" a="1"/>
  <c r="X10" i="3" s="1"/>
  <c r="Q21" i="3" l="1"/>
  <c r="Q17" i="3"/>
  <c r="Q20" i="3"/>
  <c r="Q16" i="3"/>
  <c r="Q13" i="3"/>
  <c r="R13" i="3" s="1"/>
  <c r="Q19" i="3"/>
  <c r="Q15" i="3"/>
  <c r="Q22" i="3"/>
  <c r="Q18" i="3"/>
  <c r="AE12" i="3"/>
  <c r="AA12" i="3"/>
  <c r="AG11" i="3"/>
  <c r="AC11" i="3"/>
  <c r="Y11" i="3"/>
  <c r="AE10" i="3"/>
  <c r="AA10" i="3"/>
  <c r="AD12" i="3"/>
  <c r="Z12" i="3"/>
  <c r="AF11" i="3"/>
  <c r="AB11" i="3"/>
  <c r="X11" i="3"/>
  <c r="AD10" i="3"/>
  <c r="Z10" i="3"/>
  <c r="AG12" i="3"/>
  <c r="AC12" i="3"/>
  <c r="Y12" i="3"/>
  <c r="AE11" i="3"/>
  <c r="AA11" i="3"/>
  <c r="AG10" i="3"/>
  <c r="AC10" i="3"/>
  <c r="Y10" i="3"/>
  <c r="AF12" i="3"/>
  <c r="AB12" i="3"/>
  <c r="X12" i="3"/>
  <c r="AD11" i="3"/>
  <c r="Z11" i="3"/>
  <c r="AF10" i="3"/>
  <c r="AB10" i="3"/>
  <c r="H22" i="4"/>
  <c r="G22" i="4"/>
  <c r="F22" i="4"/>
  <c r="H21" i="4"/>
  <c r="G21" i="4"/>
  <c r="F21" i="4"/>
  <c r="H20" i="4"/>
  <c r="G20" i="4"/>
  <c r="F20" i="4"/>
  <c r="H19" i="4"/>
  <c r="G19" i="4"/>
  <c r="F19" i="4"/>
  <c r="H18" i="4"/>
  <c r="G18" i="4"/>
  <c r="F18" i="4"/>
  <c r="H17" i="4"/>
  <c r="G17" i="4"/>
  <c r="F17" i="4"/>
  <c r="H16" i="4"/>
  <c r="G16" i="4"/>
  <c r="F16" i="4"/>
  <c r="H15" i="4"/>
  <c r="G15" i="4"/>
  <c r="F15" i="4"/>
  <c r="H14" i="4"/>
  <c r="G14" i="4"/>
  <c r="F14" i="4"/>
  <c r="H13" i="4"/>
  <c r="G13" i="4"/>
  <c r="F13" i="4"/>
  <c r="B9" i="4"/>
  <c r="C4" i="4"/>
  <c r="B4" i="4"/>
  <c r="C3" i="4"/>
  <c r="C5" i="4" s="1"/>
  <c r="B3" i="4"/>
  <c r="C2" i="4"/>
  <c r="B2" i="4"/>
  <c r="O10" i="1"/>
  <c r="R10" i="1" s="1"/>
  <c r="Q10" i="1"/>
  <c r="O8" i="1"/>
  <c r="C6" i="4" l="1"/>
  <c r="B5" i="4"/>
  <c r="K17" i="4"/>
  <c r="K19" i="4"/>
  <c r="K20" i="4"/>
  <c r="O22" i="4"/>
  <c r="O16" i="4"/>
  <c r="O14" i="4"/>
  <c r="B6" i="4"/>
  <c r="K13" i="4"/>
  <c r="K14" i="4"/>
  <c r="K22" i="4"/>
  <c r="P10" i="1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B9" i="3"/>
  <c r="C4" i="3"/>
  <c r="B4" i="3"/>
  <c r="C3" i="3"/>
  <c r="C5" i="3" s="1"/>
  <c r="B3" i="3"/>
  <c r="C2" i="3"/>
  <c r="B2" i="3"/>
  <c r="F21" i="1"/>
  <c r="G21" i="1"/>
  <c r="H21" i="1"/>
  <c r="M21" i="1" s="1"/>
  <c r="F22" i="1"/>
  <c r="G22" i="1"/>
  <c r="H22" i="1"/>
  <c r="F23" i="1"/>
  <c r="G23" i="1"/>
  <c r="H23" i="1"/>
  <c r="F24" i="1"/>
  <c r="G24" i="1"/>
  <c r="H24" i="1"/>
  <c r="F25" i="1"/>
  <c r="G25" i="1"/>
  <c r="H25" i="1"/>
  <c r="F26" i="1"/>
  <c r="G26" i="1"/>
  <c r="H26" i="1"/>
  <c r="F27" i="1"/>
  <c r="O27" i="1" s="1"/>
  <c r="G27" i="1"/>
  <c r="H27" i="1"/>
  <c r="F28" i="1"/>
  <c r="G28" i="1"/>
  <c r="H28" i="1"/>
  <c r="F29" i="1"/>
  <c r="G29" i="1"/>
  <c r="H29" i="1"/>
  <c r="F30" i="1"/>
  <c r="G30" i="1"/>
  <c r="H30" i="1"/>
  <c r="F31" i="1"/>
  <c r="G31" i="1"/>
  <c r="H31" i="1"/>
  <c r="F32" i="1"/>
  <c r="G32" i="1"/>
  <c r="H32" i="1"/>
  <c r="R16" i="1"/>
  <c r="R15" i="1"/>
  <c r="R14" i="1"/>
  <c r="R13" i="1"/>
  <c r="F14" i="1"/>
  <c r="G14" i="1"/>
  <c r="H14" i="1"/>
  <c r="F15" i="1"/>
  <c r="G15" i="1"/>
  <c r="H15" i="1"/>
  <c r="F16" i="1"/>
  <c r="G16" i="1"/>
  <c r="H16" i="1"/>
  <c r="F17" i="1"/>
  <c r="M17" i="1" s="1"/>
  <c r="G17" i="1"/>
  <c r="H17" i="1"/>
  <c r="F18" i="1"/>
  <c r="G18" i="1"/>
  <c r="H18" i="1"/>
  <c r="F19" i="1"/>
  <c r="G19" i="1"/>
  <c r="H19" i="1"/>
  <c r="F20" i="1"/>
  <c r="G20" i="1"/>
  <c r="H20" i="1"/>
  <c r="G13" i="1"/>
  <c r="H13" i="1"/>
  <c r="B2" i="1"/>
  <c r="B7" i="2"/>
  <c r="B6" i="1"/>
  <c r="C4" i="1"/>
  <c r="C5" i="1" s="1"/>
  <c r="C3" i="1"/>
  <c r="C2" i="1"/>
  <c r="B9" i="1"/>
  <c r="B6" i="2"/>
  <c r="B3" i="1"/>
  <c r="C6" i="1" s="1"/>
  <c r="C7" i="2"/>
  <c r="B4" i="1"/>
  <c r="B5" i="1" s="1"/>
  <c r="C8" i="2"/>
  <c r="D8" i="2"/>
  <c r="B8" i="2"/>
  <c r="F13" i="1"/>
  <c r="D7" i="2"/>
  <c r="D4" i="2"/>
  <c r="D5" i="2"/>
  <c r="D6" i="2"/>
  <c r="D3" i="2"/>
  <c r="C6" i="2"/>
  <c r="V14" i="4" l="1"/>
  <c r="V22" i="4"/>
  <c r="V16" i="4"/>
  <c r="K16" i="4"/>
  <c r="K15" i="4"/>
  <c r="K21" i="4"/>
  <c r="L21" i="4"/>
  <c r="L19" i="4"/>
  <c r="L17" i="4"/>
  <c r="P17" i="4" s="1"/>
  <c r="L15" i="4"/>
  <c r="L13" i="4"/>
  <c r="L20" i="4"/>
  <c r="M19" i="4"/>
  <c r="M18" i="4"/>
  <c r="L18" i="4"/>
  <c r="M17" i="4"/>
  <c r="M16" i="4"/>
  <c r="O15" i="4"/>
  <c r="M22" i="4"/>
  <c r="O21" i="4"/>
  <c r="L16" i="4"/>
  <c r="M15" i="4"/>
  <c r="M14" i="4"/>
  <c r="O13" i="4"/>
  <c r="L22" i="4"/>
  <c r="M21" i="4"/>
  <c r="M20" i="4"/>
  <c r="O19" i="4"/>
  <c r="L14" i="4"/>
  <c r="M13" i="4"/>
  <c r="P13" i="4" s="1"/>
  <c r="O18" i="4"/>
  <c r="O17" i="4"/>
  <c r="O20" i="4"/>
  <c r="K18" i="4"/>
  <c r="M32" i="1"/>
  <c r="L32" i="1"/>
  <c r="M31" i="1"/>
  <c r="M29" i="1"/>
  <c r="K29" i="1"/>
  <c r="M28" i="1"/>
  <c r="K27" i="1"/>
  <c r="L27" i="1"/>
  <c r="M27" i="1"/>
  <c r="P27" i="1" s="1"/>
  <c r="Q27" i="1" s="1"/>
  <c r="M26" i="1"/>
  <c r="C6" i="3"/>
  <c r="B5" i="3"/>
  <c r="K17" i="3"/>
  <c r="K19" i="3"/>
  <c r="K20" i="3"/>
  <c r="O22" i="3"/>
  <c r="O16" i="3"/>
  <c r="O14" i="3"/>
  <c r="B6" i="3"/>
  <c r="K13" i="3"/>
  <c r="K14" i="3"/>
  <c r="K22" i="3"/>
  <c r="K25" i="1"/>
  <c r="M25" i="1"/>
  <c r="L25" i="1"/>
  <c r="O25" i="1"/>
  <c r="L23" i="1"/>
  <c r="K23" i="1"/>
  <c r="O23" i="1"/>
  <c r="V23" i="1" s="1"/>
  <c r="M23" i="1"/>
  <c r="P23" i="1" s="1"/>
  <c r="K21" i="1"/>
  <c r="L21" i="1"/>
  <c r="O21" i="1"/>
  <c r="V21" i="1" s="1"/>
  <c r="O30" i="1"/>
  <c r="V30" i="1" s="1"/>
  <c r="K30" i="1"/>
  <c r="O22" i="1"/>
  <c r="K22" i="1"/>
  <c r="L22" i="1"/>
  <c r="L31" i="1"/>
  <c r="M30" i="1"/>
  <c r="O24" i="1"/>
  <c r="K24" i="1"/>
  <c r="L24" i="1"/>
  <c r="O31" i="1"/>
  <c r="L30" i="1"/>
  <c r="L29" i="1"/>
  <c r="P29" i="1" s="1"/>
  <c r="O26" i="1"/>
  <c r="K26" i="1"/>
  <c r="L26" i="1"/>
  <c r="M22" i="1"/>
  <c r="O32" i="1"/>
  <c r="K32" i="1"/>
  <c r="P32" i="1" s="1"/>
  <c r="Q32" i="1" s="1"/>
  <c r="K31" i="1"/>
  <c r="O29" i="1"/>
  <c r="O28" i="1"/>
  <c r="V28" i="1" s="1"/>
  <c r="K28" i="1"/>
  <c r="L28" i="1"/>
  <c r="M24" i="1"/>
  <c r="M20" i="1"/>
  <c r="O19" i="1"/>
  <c r="M18" i="1"/>
  <c r="K20" i="1"/>
  <c r="K18" i="1"/>
  <c r="L17" i="1"/>
  <c r="M16" i="1"/>
  <c r="O15" i="1"/>
  <c r="V15" i="1" s="1"/>
  <c r="M14" i="1"/>
  <c r="O20" i="1"/>
  <c r="V20" i="1" s="1"/>
  <c r="K17" i="1"/>
  <c r="P17" i="1" s="1"/>
  <c r="K16" i="1"/>
  <c r="K15" i="1"/>
  <c r="L18" i="1"/>
  <c r="K19" i="1"/>
  <c r="O18" i="1"/>
  <c r="O17" i="1"/>
  <c r="O16" i="1"/>
  <c r="V16" i="1" s="1"/>
  <c r="K14" i="1"/>
  <c r="O14" i="1"/>
  <c r="V14" i="1" s="1"/>
  <c r="L14" i="1"/>
  <c r="P14" i="1" s="1"/>
  <c r="L20" i="1"/>
  <c r="P20" i="1" s="1"/>
  <c r="M19" i="1"/>
  <c r="L16" i="1"/>
  <c r="M15" i="1"/>
  <c r="L19" i="1"/>
  <c r="P19" i="1" s="1"/>
  <c r="R19" i="1" s="1"/>
  <c r="L15" i="1"/>
  <c r="V32" i="1"/>
  <c r="V31" i="1"/>
  <c r="V27" i="1"/>
  <c r="V26" i="1"/>
  <c r="V25" i="1"/>
  <c r="V19" i="1"/>
  <c r="O13" i="1"/>
  <c r="M13" i="1"/>
  <c r="L13" i="1"/>
  <c r="K13" i="1"/>
  <c r="P15" i="4" l="1"/>
  <c r="Q15" i="4" s="1"/>
  <c r="P18" i="4"/>
  <c r="P14" i="4"/>
  <c r="R14" i="4" s="1"/>
  <c r="P22" i="4"/>
  <c r="U22" i="4" s="1"/>
  <c r="P20" i="4"/>
  <c r="R20" i="4" s="1"/>
  <c r="P19" i="4"/>
  <c r="Q13" i="4"/>
  <c r="U13" i="4"/>
  <c r="Q17" i="4"/>
  <c r="U17" i="4"/>
  <c r="U20" i="4"/>
  <c r="Q20" i="4"/>
  <c r="Q19" i="4"/>
  <c r="U19" i="4"/>
  <c r="V15" i="4"/>
  <c r="R15" i="4"/>
  <c r="R19" i="4"/>
  <c r="V19" i="4"/>
  <c r="V20" i="4"/>
  <c r="U18" i="4"/>
  <c r="Q18" i="4"/>
  <c r="P16" i="4"/>
  <c r="V17" i="4"/>
  <c r="R17" i="4"/>
  <c r="V18" i="4"/>
  <c r="R18" i="4"/>
  <c r="R13" i="4"/>
  <c r="V13" i="4"/>
  <c r="V21" i="4"/>
  <c r="P21" i="4"/>
  <c r="P31" i="1"/>
  <c r="Q31" i="1" s="1"/>
  <c r="Q29" i="1"/>
  <c r="R27" i="1"/>
  <c r="W14" i="3"/>
  <c r="W22" i="3"/>
  <c r="W16" i="3"/>
  <c r="K16" i="3"/>
  <c r="K15" i="3"/>
  <c r="K21" i="3"/>
  <c r="L21" i="3"/>
  <c r="L19" i="3"/>
  <c r="L17" i="3"/>
  <c r="L15" i="3"/>
  <c r="L13" i="3"/>
  <c r="L20" i="3"/>
  <c r="M19" i="3"/>
  <c r="M18" i="3"/>
  <c r="L18" i="3"/>
  <c r="M17" i="3"/>
  <c r="M16" i="3"/>
  <c r="O15" i="3"/>
  <c r="M22" i="3"/>
  <c r="O21" i="3"/>
  <c r="L16" i="3"/>
  <c r="M15" i="3"/>
  <c r="M14" i="3"/>
  <c r="O13" i="3"/>
  <c r="L22" i="3"/>
  <c r="M21" i="3"/>
  <c r="M20" i="3"/>
  <c r="O19" i="3"/>
  <c r="L14" i="3"/>
  <c r="M13" i="3"/>
  <c r="O18" i="3"/>
  <c r="O17" i="3"/>
  <c r="O20" i="3"/>
  <c r="K18" i="3"/>
  <c r="P25" i="1"/>
  <c r="Q25" i="1" s="1"/>
  <c r="Q23" i="1"/>
  <c r="R23" i="1"/>
  <c r="P21" i="1"/>
  <c r="U21" i="1" s="1"/>
  <c r="R29" i="1"/>
  <c r="P30" i="1"/>
  <c r="Q30" i="1" s="1"/>
  <c r="P24" i="1"/>
  <c r="Q24" i="1" s="1"/>
  <c r="P22" i="1"/>
  <c r="P28" i="1"/>
  <c r="Q28" i="1" s="1"/>
  <c r="P26" i="1"/>
  <c r="Q26" i="1" s="1"/>
  <c r="V24" i="1"/>
  <c r="V29" i="1"/>
  <c r="R32" i="1"/>
  <c r="R31" i="1"/>
  <c r="R20" i="1"/>
  <c r="P18" i="1"/>
  <c r="Q18" i="1" s="1"/>
  <c r="V18" i="1"/>
  <c r="V17" i="1"/>
  <c r="R17" i="1"/>
  <c r="P16" i="1"/>
  <c r="U16" i="1" s="1"/>
  <c r="P15" i="1"/>
  <c r="U15" i="1" s="1"/>
  <c r="U29" i="1"/>
  <c r="V22" i="1"/>
  <c r="U27" i="1"/>
  <c r="U14" i="1"/>
  <c r="Q14" i="1"/>
  <c r="U23" i="1"/>
  <c r="U20" i="1"/>
  <c r="Q20" i="1"/>
  <c r="U28" i="1"/>
  <c r="U31" i="1"/>
  <c r="U32" i="1"/>
  <c r="Q19" i="1"/>
  <c r="U19" i="1"/>
  <c r="U17" i="1"/>
  <c r="Q17" i="1"/>
  <c r="R22" i="4" l="1"/>
  <c r="U15" i="4"/>
  <c r="Q14" i="4"/>
  <c r="U14" i="4"/>
  <c r="Q22" i="4"/>
  <c r="U16" i="4"/>
  <c r="Q16" i="4"/>
  <c r="R16" i="4"/>
  <c r="Q21" i="4"/>
  <c r="U21" i="4"/>
  <c r="R21" i="4"/>
  <c r="W12" i="4" a="1"/>
  <c r="P17" i="3"/>
  <c r="P13" i="3"/>
  <c r="R30" i="1"/>
  <c r="U26" i="1"/>
  <c r="R26" i="1"/>
  <c r="P15" i="3"/>
  <c r="P18" i="3"/>
  <c r="P14" i="3"/>
  <c r="P22" i="3"/>
  <c r="P20" i="3"/>
  <c r="P19" i="3"/>
  <c r="W20" i="3"/>
  <c r="P16" i="3"/>
  <c r="W17" i="3"/>
  <c r="W15" i="3"/>
  <c r="W19" i="3"/>
  <c r="W18" i="3"/>
  <c r="W13" i="3"/>
  <c r="W21" i="3"/>
  <c r="P21" i="3"/>
  <c r="U25" i="1"/>
  <c r="R25" i="1"/>
  <c r="U24" i="1"/>
  <c r="Q21" i="1"/>
  <c r="R21" i="1"/>
  <c r="Q22" i="1"/>
  <c r="U22" i="1"/>
  <c r="R22" i="1"/>
  <c r="U30" i="1"/>
  <c r="R28" i="1"/>
  <c r="R24" i="1"/>
  <c r="R18" i="1"/>
  <c r="U18" i="1"/>
  <c r="Q16" i="1"/>
  <c r="Q15" i="1"/>
  <c r="P13" i="1"/>
  <c r="W12" i="1" a="1"/>
  <c r="Y12" i="1" s="1"/>
  <c r="AW12" i="4" l="1"/>
  <c r="AS12" i="4"/>
  <c r="AO12" i="4"/>
  <c r="AK12" i="4"/>
  <c r="AG12" i="4"/>
  <c r="AC12" i="4"/>
  <c r="Y12" i="4"/>
  <c r="AZ12" i="4"/>
  <c r="AU12" i="4"/>
  <c r="AP12" i="4"/>
  <c r="AJ12" i="4"/>
  <c r="AE12" i="4"/>
  <c r="Z12" i="4"/>
  <c r="AY12" i="4"/>
  <c r="AT12" i="4"/>
  <c r="AN12" i="4"/>
  <c r="AI12" i="4"/>
  <c r="AD12" i="4"/>
  <c r="X12" i="4"/>
  <c r="AX12" i="4"/>
  <c r="AR12" i="4"/>
  <c r="AM12" i="4"/>
  <c r="AH12" i="4"/>
  <c r="AB12" i="4"/>
  <c r="W12" i="4"/>
  <c r="AV12" i="4"/>
  <c r="AQ12" i="4"/>
  <c r="AL12" i="4"/>
  <c r="AF12" i="4"/>
  <c r="AA12" i="4"/>
  <c r="W11" i="4" a="1"/>
  <c r="Q13" i="1"/>
  <c r="AK12" i="1"/>
  <c r="AC12" i="1"/>
  <c r="AJ12" i="1"/>
  <c r="AS12" i="1"/>
  <c r="AF12" i="1"/>
  <c r="AR12" i="1"/>
  <c r="AQ12" i="1"/>
  <c r="AP12" i="1"/>
  <c r="AN12" i="1"/>
  <c r="AZ12" i="1"/>
  <c r="AL12" i="1"/>
  <c r="AI12" i="1"/>
  <c r="AG12" i="1"/>
  <c r="AT12" i="1"/>
  <c r="AA12" i="1"/>
  <c r="AU12" i="1"/>
  <c r="AM12" i="1"/>
  <c r="AB12" i="1"/>
  <c r="AY12" i="1"/>
  <c r="AH12" i="1"/>
  <c r="Z12" i="1"/>
  <c r="AV12" i="1"/>
  <c r="AW12" i="1"/>
  <c r="AO12" i="1"/>
  <c r="AD12" i="1"/>
  <c r="X12" i="1"/>
  <c r="AE12" i="1"/>
  <c r="W12" i="1"/>
  <c r="AX12" i="1"/>
  <c r="AZ11" i="4" l="1"/>
  <c r="AV11" i="4"/>
  <c r="AR11" i="4"/>
  <c r="AN11" i="4"/>
  <c r="AJ11" i="4"/>
  <c r="AF11" i="4"/>
  <c r="AB11" i="4"/>
  <c r="X11" i="4"/>
  <c r="AY11" i="4"/>
  <c r="AT11" i="4"/>
  <c r="AO11" i="4"/>
  <c r="AI11" i="4"/>
  <c r="AD11" i="4"/>
  <c r="Y11" i="4"/>
  <c r="AX11" i="4"/>
  <c r="AS11" i="4"/>
  <c r="AM11" i="4"/>
  <c r="AH11" i="4"/>
  <c r="AC11" i="4"/>
  <c r="W11" i="4"/>
  <c r="AW11" i="4"/>
  <c r="AQ11" i="4"/>
  <c r="AL11" i="4"/>
  <c r="AG11" i="4"/>
  <c r="AA11" i="4"/>
  <c r="AU11" i="4"/>
  <c r="AP11" i="4"/>
  <c r="AK11" i="4"/>
  <c r="AE11" i="4"/>
  <c r="Z11" i="4"/>
  <c r="Y16" i="4"/>
  <c r="AA14" i="4"/>
  <c r="AA22" i="4"/>
  <c r="AA16" i="4"/>
  <c r="AA20" i="4"/>
  <c r="AA19" i="4"/>
  <c r="AA15" i="4"/>
  <c r="AA18" i="4"/>
  <c r="AA17" i="4"/>
  <c r="AA13" i="4"/>
  <c r="AA21" i="4"/>
  <c r="AD14" i="4"/>
  <c r="AD22" i="4"/>
  <c r="AD16" i="4"/>
  <c r="AD20" i="4"/>
  <c r="AD18" i="4"/>
  <c r="AD13" i="4"/>
  <c r="AD21" i="4"/>
  <c r="AD17" i="4"/>
  <c r="AD19" i="4"/>
  <c r="AD15" i="4"/>
  <c r="AE16" i="4"/>
  <c r="AE14" i="4"/>
  <c r="AE22" i="4"/>
  <c r="AE17" i="4"/>
  <c r="AE13" i="4"/>
  <c r="AE20" i="4"/>
  <c r="AE15" i="4"/>
  <c r="AE19" i="4"/>
  <c r="AE18" i="4"/>
  <c r="AE21" i="4"/>
  <c r="Z16" i="4"/>
  <c r="Z18" i="4"/>
  <c r="W11" i="1" a="1"/>
  <c r="AU11" i="1" s="1"/>
  <c r="AF17" i="4" l="1"/>
  <c r="Z22" i="4"/>
  <c r="AF19" i="4"/>
  <c r="Y19" i="4"/>
  <c r="Z20" i="4"/>
  <c r="AF20" i="4"/>
  <c r="AF22" i="4"/>
  <c r="Y18" i="4"/>
  <c r="Z19" i="4"/>
  <c r="AF15" i="4"/>
  <c r="AF16" i="4"/>
  <c r="Y21" i="4"/>
  <c r="AC13" i="4"/>
  <c r="AF18" i="4"/>
  <c r="Y17" i="4"/>
  <c r="Y13" i="4"/>
  <c r="AB13" i="4"/>
  <c r="AB17" i="4"/>
  <c r="X19" i="4"/>
  <c r="X22" i="4"/>
  <c r="X13" i="4"/>
  <c r="W15" i="4"/>
  <c r="AC22" i="4"/>
  <c r="AB20" i="4"/>
  <c r="X20" i="4"/>
  <c r="Z14" i="4"/>
  <c r="Z17" i="4"/>
  <c r="Y14" i="4"/>
  <c r="AF14" i="4"/>
  <c r="Z21" i="4"/>
  <c r="Z15" i="4"/>
  <c r="Z13" i="4"/>
  <c r="AF21" i="4"/>
  <c r="AF13" i="4"/>
  <c r="AB14" i="4"/>
  <c r="Y15" i="4"/>
  <c r="Y20" i="4"/>
  <c r="Y22" i="4"/>
  <c r="W18" i="4"/>
  <c r="W19" i="4"/>
  <c r="W22" i="4"/>
  <c r="X21" i="4"/>
  <c r="X16" i="4"/>
  <c r="X14" i="4"/>
  <c r="W17" i="4"/>
  <c r="W21" i="4"/>
  <c r="AB15" i="4"/>
  <c r="AB16" i="4"/>
  <c r="AC15" i="4"/>
  <c r="AC19" i="4"/>
  <c r="AC16" i="4"/>
  <c r="X15" i="4"/>
  <c r="W13" i="4"/>
  <c r="W14" i="4"/>
  <c r="X17" i="4"/>
  <c r="W20" i="4"/>
  <c r="W16" i="4"/>
  <c r="AB19" i="4"/>
  <c r="AB18" i="4"/>
  <c r="AB21" i="4"/>
  <c r="AB22" i="4"/>
  <c r="AC17" i="4"/>
  <c r="AC18" i="4"/>
  <c r="AC21" i="4"/>
  <c r="AC20" i="4"/>
  <c r="AC14" i="4"/>
  <c r="X18" i="4"/>
  <c r="Y20" i="3"/>
  <c r="AF16" i="3"/>
  <c r="AB22" i="3"/>
  <c r="AD13" i="3"/>
  <c r="Y18" i="3"/>
  <c r="AH11" i="1"/>
  <c r="AT11" i="1"/>
  <c r="AO11" i="1"/>
  <c r="AW11" i="1"/>
  <c r="AD11" i="1"/>
  <c r="AY11" i="1"/>
  <c r="AQ11" i="1"/>
  <c r="AE11" i="1"/>
  <c r="AN11" i="1"/>
  <c r="AP11" i="1"/>
  <c r="Z11" i="1"/>
  <c r="Y11" i="1"/>
  <c r="AC11" i="1"/>
  <c r="AX11" i="1"/>
  <c r="AR11" i="1"/>
  <c r="AI11" i="1"/>
  <c r="AK11" i="1"/>
  <c r="AG11" i="1"/>
  <c r="AJ11" i="1"/>
  <c r="AZ11" i="1"/>
  <c r="AV11" i="1"/>
  <c r="AL11" i="1"/>
  <c r="X11" i="1"/>
  <c r="AS11" i="1"/>
  <c r="W11" i="1"/>
  <c r="W27" i="1" s="1"/>
  <c r="AF11" i="1"/>
  <c r="AA11" i="1"/>
  <c r="AM11" i="1"/>
  <c r="AB11" i="1"/>
  <c r="Y17" i="3" l="1"/>
  <c r="Y13" i="3"/>
  <c r="Y16" i="3"/>
  <c r="AD22" i="3"/>
  <c r="AD18" i="3"/>
  <c r="Y15" i="3"/>
  <c r="Y14" i="3"/>
  <c r="X15" i="3"/>
  <c r="Y19" i="3"/>
  <c r="X22" i="3"/>
  <c r="AD15" i="3"/>
  <c r="AD20" i="3"/>
  <c r="AD14" i="3"/>
  <c r="AD21" i="3"/>
  <c r="AD19" i="3"/>
  <c r="AD17" i="3"/>
  <c r="AE14" i="3"/>
  <c r="AE18" i="3"/>
  <c r="AE21" i="3"/>
  <c r="AE19" i="3"/>
  <c r="AE15" i="3"/>
  <c r="AE22" i="3"/>
  <c r="AE17" i="3"/>
  <c r="AE20" i="3"/>
  <c r="AE13" i="3"/>
  <c r="AD16" i="3"/>
  <c r="AE16" i="3"/>
  <c r="Y21" i="3"/>
  <c r="Y22" i="3"/>
  <c r="AA16" i="3"/>
  <c r="Z21" i="3"/>
  <c r="Z16" i="3"/>
  <c r="AA19" i="3"/>
  <c r="AB15" i="3"/>
  <c r="AA13" i="3"/>
  <c r="AA22" i="3"/>
  <c r="Z13" i="3"/>
  <c r="Z20" i="3"/>
  <c r="Z17" i="3"/>
  <c r="Z14" i="3"/>
  <c r="AF21" i="3"/>
  <c r="AB20" i="3"/>
  <c r="AB17" i="3"/>
  <c r="AF17" i="3"/>
  <c r="AF20" i="3"/>
  <c r="AA15" i="3"/>
  <c r="AA21" i="3"/>
  <c r="AB13" i="3"/>
  <c r="AF18" i="3"/>
  <c r="Z18" i="3"/>
  <c r="Z22" i="3"/>
  <c r="AB14" i="3"/>
  <c r="AA18" i="3"/>
  <c r="AG16" i="3"/>
  <c r="AG15" i="3"/>
  <c r="AG21" i="3"/>
  <c r="AC21" i="3"/>
  <c r="AC18" i="3"/>
  <c r="AC14" i="3"/>
  <c r="X13" i="3"/>
  <c r="X20" i="3"/>
  <c r="X21" i="3"/>
  <c r="X19" i="3"/>
  <c r="X18" i="3"/>
  <c r="X14" i="3"/>
  <c r="X17" i="3"/>
  <c r="X16" i="3"/>
  <c r="AB18" i="3"/>
  <c r="AB21" i="3"/>
  <c r="AB19" i="3"/>
  <c r="AB16" i="3"/>
  <c r="AF19" i="3"/>
  <c r="AF15" i="3"/>
  <c r="AF14" i="3"/>
  <c r="AF13" i="3"/>
  <c r="AF22" i="3"/>
  <c r="AG22" i="3"/>
  <c r="AG14" i="3"/>
  <c r="AG20" i="3"/>
  <c r="AC19" i="3"/>
  <c r="AC20" i="3"/>
  <c r="AC17" i="3"/>
  <c r="AC16" i="3"/>
  <c r="AG17" i="3"/>
  <c r="AG18" i="3"/>
  <c r="AC13" i="3"/>
  <c r="AC15" i="3"/>
  <c r="AC22" i="3"/>
  <c r="AG13" i="3"/>
  <c r="AG19" i="3"/>
  <c r="Z15" i="3"/>
  <c r="Z19" i="3"/>
  <c r="AA17" i="3"/>
  <c r="AA20" i="3"/>
  <c r="AA14" i="3"/>
  <c r="W22" i="1"/>
  <c r="AL27" i="1"/>
  <c r="AL15" i="1"/>
  <c r="AL23" i="1"/>
  <c r="AL28" i="1"/>
  <c r="AL14" i="1"/>
  <c r="AL22" i="1"/>
  <c r="AL32" i="1"/>
  <c r="AL19" i="1"/>
  <c r="AL31" i="1"/>
  <c r="AL30" i="1"/>
  <c r="AL17" i="1"/>
  <c r="AL18" i="1"/>
  <c r="AL24" i="1"/>
  <c r="AL13" i="1"/>
  <c r="AL26" i="1"/>
  <c r="AL16" i="1"/>
  <c r="AL20" i="1"/>
  <c r="AL29" i="1"/>
  <c r="AL21" i="1"/>
  <c r="AL25" i="1"/>
  <c r="AB21" i="1"/>
  <c r="AB20" i="1"/>
  <c r="AB27" i="1"/>
  <c r="AB22" i="1"/>
  <c r="AB13" i="1"/>
  <c r="AB28" i="1"/>
  <c r="AB29" i="1"/>
  <c r="AB17" i="1"/>
  <c r="AB14" i="1"/>
  <c r="AB26" i="1"/>
  <c r="AB15" i="1"/>
  <c r="AB16" i="1"/>
  <c r="AB19" i="1"/>
  <c r="AB25" i="1"/>
  <c r="AB24" i="1"/>
  <c r="AB18" i="1"/>
  <c r="AB23" i="1"/>
  <c r="AB32" i="1"/>
  <c r="AB31" i="1"/>
  <c r="AB30" i="1"/>
  <c r="AC20" i="1"/>
  <c r="AC25" i="1"/>
  <c r="AC19" i="1"/>
  <c r="AC27" i="1"/>
  <c r="AC17" i="1"/>
  <c r="AC29" i="1"/>
  <c r="AC16" i="1"/>
  <c r="AC14" i="1"/>
  <c r="AC30" i="1"/>
  <c r="AC15" i="1"/>
  <c r="AC23" i="1"/>
  <c r="AC24" i="1"/>
  <c r="AC26" i="1"/>
  <c r="AC31" i="1"/>
  <c r="AC18" i="1"/>
  <c r="AC32" i="1"/>
  <c r="AC28" i="1"/>
  <c r="AC21" i="1"/>
  <c r="AC22" i="1"/>
  <c r="AC13" i="1"/>
  <c r="AD15" i="1"/>
  <c r="AD20" i="1"/>
  <c r="AD27" i="1"/>
  <c r="AD14" i="1"/>
  <c r="AD29" i="1"/>
  <c r="AD19" i="1"/>
  <c r="AD18" i="1"/>
  <c r="AD24" i="1"/>
  <c r="AD16" i="1"/>
  <c r="AD13" i="1"/>
  <c r="AD25" i="1"/>
  <c r="AD28" i="1"/>
  <c r="AD32" i="1"/>
  <c r="AD31" i="1"/>
  <c r="AD22" i="1"/>
  <c r="AD17" i="1"/>
  <c r="AD30" i="1"/>
  <c r="AD23" i="1"/>
  <c r="AD26" i="1"/>
  <c r="AD21" i="1"/>
  <c r="AM14" i="1"/>
  <c r="AM16" i="1"/>
  <c r="AM20" i="1"/>
  <c r="AM29" i="1"/>
  <c r="AM32" i="1"/>
  <c r="AM19" i="1"/>
  <c r="AM18" i="1"/>
  <c r="AM28" i="1"/>
  <c r="AM15" i="1"/>
  <c r="AM22" i="1"/>
  <c r="AM25" i="1"/>
  <c r="AM24" i="1"/>
  <c r="AM30" i="1"/>
  <c r="AM31" i="1"/>
  <c r="AM27" i="1"/>
  <c r="AM23" i="1"/>
  <c r="AM26" i="1"/>
  <c r="AM13" i="1"/>
  <c r="AM17" i="1"/>
  <c r="AM21" i="1"/>
  <c r="Y16" i="1"/>
  <c r="Y28" i="1"/>
  <c r="Y15" i="1"/>
  <c r="Y18" i="1"/>
  <c r="Y23" i="1"/>
  <c r="Y21" i="1"/>
  <c r="Y14" i="1"/>
  <c r="Y31" i="1"/>
  <c r="Y22" i="1"/>
  <c r="Y24" i="1"/>
  <c r="Y13" i="1"/>
  <c r="Y20" i="1"/>
  <c r="Y17" i="1"/>
  <c r="Y29" i="1"/>
  <c r="Y19" i="1"/>
  <c r="Y30" i="1"/>
  <c r="Y25" i="1"/>
  <c r="Y27" i="1"/>
  <c r="Y26" i="1"/>
  <c r="Y32" i="1"/>
  <c r="AA17" i="1"/>
  <c r="AA22" i="1"/>
  <c r="AA25" i="1"/>
  <c r="AA15" i="1"/>
  <c r="AA13" i="1"/>
  <c r="AA14" i="1"/>
  <c r="AA28" i="1"/>
  <c r="AA32" i="1"/>
  <c r="AA21" i="1"/>
  <c r="AA24" i="1"/>
  <c r="AA26" i="1"/>
  <c r="AA16" i="1"/>
  <c r="AA19" i="1"/>
  <c r="AA20" i="1"/>
  <c r="AA31" i="1"/>
  <c r="AA27" i="1"/>
  <c r="AA23" i="1"/>
  <c r="AA30" i="1"/>
  <c r="AA29" i="1"/>
  <c r="AA18" i="1"/>
  <c r="AJ16" i="1"/>
  <c r="AJ27" i="1"/>
  <c r="AJ14" i="1"/>
  <c r="AJ32" i="1"/>
  <c r="AJ21" i="1"/>
  <c r="AJ23" i="1"/>
  <c r="AJ29" i="1"/>
  <c r="AJ30" i="1"/>
  <c r="AJ13" i="1"/>
  <c r="AJ19" i="1"/>
  <c r="AJ20" i="1"/>
  <c r="AJ28" i="1"/>
  <c r="AJ15" i="1"/>
  <c r="AJ26" i="1"/>
  <c r="AJ25" i="1"/>
  <c r="AJ17" i="1"/>
  <c r="AJ31" i="1"/>
  <c r="AJ18" i="1"/>
  <c r="AJ24" i="1"/>
  <c r="AJ22" i="1"/>
  <c r="Z26" i="1"/>
  <c r="Z27" i="1"/>
  <c r="Z21" i="1"/>
  <c r="Z15" i="1"/>
  <c r="Z23" i="1"/>
  <c r="Z29" i="1"/>
  <c r="Z14" i="1"/>
  <c r="Z17" i="1"/>
  <c r="Z20" i="1"/>
  <c r="Z13" i="1"/>
  <c r="Z22" i="1"/>
  <c r="Z25" i="1"/>
  <c r="Z30" i="1"/>
  <c r="Z32" i="1"/>
  <c r="Z19" i="1"/>
  <c r="Z24" i="1"/>
  <c r="Z16" i="1"/>
  <c r="Z18" i="1"/>
  <c r="Z31" i="1"/>
  <c r="Z28" i="1"/>
  <c r="AO27" i="1"/>
  <c r="AO17" i="1"/>
  <c r="AO28" i="1"/>
  <c r="AO14" i="1"/>
  <c r="AO23" i="1"/>
  <c r="AO25" i="1"/>
  <c r="AO31" i="1"/>
  <c r="AO21" i="1"/>
  <c r="AO32" i="1"/>
  <c r="AO16" i="1"/>
  <c r="AO15" i="1"/>
  <c r="AO20" i="1"/>
  <c r="AO30" i="1"/>
  <c r="AO19" i="1"/>
  <c r="AO22" i="1"/>
  <c r="AO26" i="1"/>
  <c r="AO29" i="1"/>
  <c r="AO18" i="1"/>
  <c r="AO13" i="1"/>
  <c r="AO24" i="1"/>
  <c r="AF28" i="1"/>
  <c r="AF15" i="1"/>
  <c r="AF22" i="1"/>
  <c r="AF18" i="1"/>
  <c r="AF24" i="1"/>
  <c r="AF32" i="1"/>
  <c r="AF19" i="1"/>
  <c r="AF20" i="1"/>
  <c r="AF17" i="1"/>
  <c r="AF16" i="1"/>
  <c r="AF27" i="1"/>
  <c r="AF26" i="1"/>
  <c r="AF23" i="1"/>
  <c r="AF30" i="1"/>
  <c r="AF29" i="1"/>
  <c r="AF14" i="1"/>
  <c r="AF25" i="1"/>
  <c r="AF13" i="1"/>
  <c r="AF21" i="1"/>
  <c r="AF31" i="1"/>
  <c r="AG16" i="1"/>
  <c r="AG21" i="1"/>
  <c r="AG15" i="1"/>
  <c r="AG30" i="1"/>
  <c r="AG20" i="1"/>
  <c r="AG24" i="1"/>
  <c r="AG19" i="1"/>
  <c r="AG14" i="1"/>
  <c r="AG17" i="1"/>
  <c r="AG13" i="1"/>
  <c r="AG28" i="1"/>
  <c r="AG23" i="1"/>
  <c r="AG31" i="1"/>
  <c r="AG18" i="1"/>
  <c r="AG27" i="1"/>
  <c r="AG22" i="1"/>
  <c r="AG26" i="1"/>
  <c r="AG29" i="1"/>
  <c r="AG25" i="1"/>
  <c r="AG32" i="1"/>
  <c r="AP22" i="1"/>
  <c r="AP17" i="1"/>
  <c r="AP21" i="1"/>
  <c r="AP19" i="1"/>
  <c r="AP20" i="1"/>
  <c r="AP18" i="1"/>
  <c r="AP23" i="1"/>
  <c r="AP26" i="1"/>
  <c r="AP29" i="1"/>
  <c r="AP15" i="1"/>
  <c r="AP32" i="1"/>
  <c r="AP24" i="1"/>
  <c r="AP14" i="1"/>
  <c r="AP31" i="1"/>
  <c r="AP13" i="1"/>
  <c r="AP27" i="1"/>
  <c r="AP30" i="1"/>
  <c r="AP25" i="1"/>
  <c r="AP28" i="1"/>
  <c r="AP16" i="1"/>
  <c r="AK20" i="1"/>
  <c r="AK17" i="1"/>
  <c r="AK32" i="1"/>
  <c r="AK27" i="1"/>
  <c r="AK18" i="1"/>
  <c r="AK21" i="1"/>
  <c r="AK28" i="1"/>
  <c r="AK16" i="1"/>
  <c r="AK14" i="1"/>
  <c r="AK23" i="1"/>
  <c r="AK30" i="1"/>
  <c r="AK29" i="1"/>
  <c r="AK31" i="1"/>
  <c r="AK25" i="1"/>
  <c r="AK26" i="1"/>
  <c r="AK22" i="1"/>
  <c r="AK13" i="1"/>
  <c r="AK19" i="1"/>
  <c r="AK15" i="1"/>
  <c r="AK24" i="1"/>
  <c r="AN32" i="1"/>
  <c r="AN27" i="1"/>
  <c r="AN21" i="1"/>
  <c r="AN25" i="1"/>
  <c r="AN15" i="1"/>
  <c r="AN19" i="1"/>
  <c r="AN20" i="1"/>
  <c r="AN23" i="1"/>
  <c r="AN22" i="1"/>
  <c r="AN28" i="1"/>
  <c r="AN30" i="1"/>
  <c r="AN29" i="1"/>
  <c r="AN16" i="1"/>
  <c r="AN31" i="1"/>
  <c r="AN14" i="1"/>
  <c r="AN24" i="1"/>
  <c r="AN26" i="1"/>
  <c r="AN13" i="1"/>
  <c r="AN17" i="1"/>
  <c r="AN18" i="1"/>
  <c r="AH26" i="1"/>
  <c r="AH27" i="1"/>
  <c r="AH15" i="1"/>
  <c r="AH20" i="1"/>
  <c r="AH32" i="1"/>
  <c r="AH14" i="1"/>
  <c r="AH28" i="1"/>
  <c r="AH13" i="1"/>
  <c r="AH22" i="1"/>
  <c r="AH29" i="1"/>
  <c r="AH24" i="1"/>
  <c r="AH19" i="1"/>
  <c r="AH16" i="1"/>
  <c r="AH18" i="1"/>
  <c r="AH23" i="1"/>
  <c r="AH17" i="1"/>
  <c r="AH21" i="1"/>
  <c r="AH25" i="1"/>
  <c r="AH31" i="1"/>
  <c r="AH30" i="1"/>
  <c r="AI29" i="1"/>
  <c r="AI19" i="1"/>
  <c r="AI25" i="1"/>
  <c r="AI24" i="1"/>
  <c r="AI27" i="1"/>
  <c r="AI22" i="1"/>
  <c r="AI31" i="1"/>
  <c r="AI30" i="1"/>
  <c r="AI21" i="1"/>
  <c r="AI14" i="1"/>
  <c r="AI16" i="1"/>
  <c r="AI32" i="1"/>
  <c r="AI18" i="1"/>
  <c r="AI23" i="1"/>
  <c r="AI13" i="1"/>
  <c r="AI17" i="1"/>
  <c r="AI15" i="1"/>
  <c r="AI28" i="1"/>
  <c r="AI26" i="1"/>
  <c r="AI20" i="1"/>
  <c r="AE25" i="1"/>
  <c r="AE24" i="1"/>
  <c r="AE16" i="1"/>
  <c r="AE14" i="1"/>
  <c r="AE19" i="1"/>
  <c r="AE21" i="1"/>
  <c r="AE32" i="1"/>
  <c r="AE27" i="1"/>
  <c r="AE13" i="1"/>
  <c r="AE29" i="1"/>
  <c r="AE28" i="1"/>
  <c r="AE18" i="1"/>
  <c r="AE22" i="1"/>
  <c r="AE30" i="1"/>
  <c r="AE17" i="1"/>
  <c r="AE31" i="1"/>
  <c r="AE23" i="1"/>
  <c r="AE26" i="1"/>
  <c r="AE15" i="1"/>
  <c r="AE20" i="1"/>
  <c r="X21" i="1"/>
  <c r="X18" i="1"/>
  <c r="X22" i="1"/>
  <c r="X28" i="1"/>
  <c r="X30" i="1"/>
  <c r="X25" i="1"/>
  <c r="X31" i="1"/>
  <c r="X24" i="1"/>
  <c r="X26" i="1"/>
  <c r="X14" i="1"/>
  <c r="X32" i="1"/>
  <c r="X29" i="1"/>
  <c r="X20" i="1"/>
  <c r="X15" i="1"/>
  <c r="X17" i="1"/>
  <c r="X19" i="1"/>
  <c r="X16" i="1"/>
  <c r="X27" i="1"/>
  <c r="X13" i="1"/>
  <c r="X23" i="1"/>
  <c r="W29" i="1"/>
  <c r="W20" i="1"/>
  <c r="W17" i="1"/>
  <c r="W23" i="1"/>
  <c r="W18" i="1"/>
  <c r="W15" i="1"/>
  <c r="W25" i="1"/>
  <c r="W31" i="1"/>
  <c r="W30" i="1"/>
  <c r="W24" i="1"/>
  <c r="W32" i="1"/>
  <c r="W26" i="1"/>
  <c r="W16" i="1"/>
  <c r="W21" i="1"/>
  <c r="W14" i="1"/>
  <c r="W19" i="1"/>
  <c r="W28" i="1"/>
  <c r="W13" i="1"/>
</calcChain>
</file>

<file path=xl/sharedStrings.xml><?xml version="1.0" encoding="utf-8"?>
<sst xmlns="http://schemas.openxmlformats.org/spreadsheetml/2006/main" count="115" uniqueCount="48">
  <si>
    <t>Costanti</t>
  </si>
  <si>
    <t>f2</t>
  </si>
  <si>
    <t>D</t>
  </si>
  <si>
    <t>a</t>
  </si>
  <si>
    <t>D+a</t>
  </si>
  <si>
    <t>D^2 circa</t>
  </si>
  <si>
    <t>Giri/min iniziali</t>
  </si>
  <si>
    <t>Giri/min finali</t>
  </si>
  <si>
    <t>omega0</t>
  </si>
  <si>
    <t>omega</t>
  </si>
  <si>
    <t>Errore giri/min</t>
  </si>
  <si>
    <t>Errore omega</t>
  </si>
  <si>
    <t>errore delta</t>
  </si>
  <si>
    <t>delta</t>
  </si>
  <si>
    <t>Contributi all'errore finale</t>
  </si>
  <si>
    <t>c</t>
  </si>
  <si>
    <t>errore</t>
  </si>
  <si>
    <t>errori</t>
  </si>
  <si>
    <t>errors</t>
  </si>
  <si>
    <t>values</t>
  </si>
  <si>
    <t>n</t>
  </si>
  <si>
    <t>Distanze</t>
  </si>
  <si>
    <t>D1</t>
  </si>
  <si>
    <t>D2</t>
  </si>
  <si>
    <t>D3</t>
  </si>
  <si>
    <t>f</t>
  </si>
  <si>
    <t>misura</t>
  </si>
  <si>
    <t>Dtot</t>
  </si>
  <si>
    <t>errore relativo</t>
  </si>
  <si>
    <t>distanze focali</t>
  </si>
  <si>
    <t>lente 1</t>
  </si>
  <si>
    <t>lente 2</t>
  </si>
  <si>
    <t>delta 1</t>
  </si>
  <si>
    <t>delta 2</t>
  </si>
  <si>
    <t>specchio mobile</t>
  </si>
  <si>
    <t>slente due</t>
  </si>
  <si>
    <t>errore percentuale</t>
  </si>
  <si>
    <t>z</t>
  </si>
  <si>
    <t>clockwise</t>
  </si>
  <si>
    <t>counterclockwise</t>
  </si>
  <si>
    <t>p</t>
  </si>
  <si>
    <t>C simple average</t>
  </si>
  <si>
    <t>C dev</t>
  </si>
  <si>
    <t>errore sistematico</t>
  </si>
  <si>
    <t>Errore totale</t>
  </si>
  <si>
    <t>C</t>
  </si>
  <si>
    <t>Errore strumentale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</si>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</sst>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c'!$U$13:$U$42</c:f>
                <c:numCache>
                  <c:formatCode>General</c:formatCode>
                  <c:ptCount val="30"/>
                  <c:pt idx="1">
                    <c:v>598573.99341923627</c:v>
                  </c:pt>
                  <c:pt idx="2">
                    <c:v>543335.87108051963</c:v>
                  </c:pt>
                  <c:pt idx="3">
                    <c:v>597871.4417837722</c:v>
                  </c:pt>
                  <c:pt idx="4">
                    <c:v>582415.3058034631</c:v>
                  </c:pt>
                  <c:pt idx="5">
                    <c:v>549395.37893643428</c:v>
                  </c:pt>
                  <c:pt idx="6">
                    <c:v>536229.04087913514</c:v>
                  </c:pt>
                  <c:pt idx="7">
                    <c:v>545044.96303987887</c:v>
                  </c:pt>
                  <c:pt idx="8">
                    <c:v>582447.23996870616</c:v>
                  </c:pt>
                  <c:pt idx="9">
                    <c:v>543578.25139475719</c:v>
                  </c:pt>
                  <c:pt idx="10">
                    <c:v>562577.4662019402</c:v>
                  </c:pt>
                  <c:pt idx="11">
                    <c:v>554012.14682665758</c:v>
                  </c:pt>
                  <c:pt idx="12">
                    <c:v>591587.5077109664</c:v>
                  </c:pt>
                  <c:pt idx="13">
                    <c:v>587098.98337325337</c:v>
                  </c:pt>
                  <c:pt idx="14">
                    <c:v>577345.54129886278</c:v>
                  </c:pt>
                  <c:pt idx="15">
                    <c:v>574288.49229047529</c:v>
                  </c:pt>
                  <c:pt idx="16">
                    <c:v>567254.98103808647</c:v>
                  </c:pt>
                  <c:pt idx="17">
                    <c:v>573633.41036010522</c:v>
                  </c:pt>
                  <c:pt idx="18">
                    <c:v>554923.35101551923</c:v>
                  </c:pt>
                  <c:pt idx="19">
                    <c:v>561727.00895900454</c:v>
                  </c:pt>
                </c:numCache>
              </c:numRef>
            </c:plus>
            <c:minus>
              <c:numRef>
                <c:f>'Misura di c'!$U$13:$U$41</c:f>
                <c:numCache>
                  <c:formatCode>General</c:formatCode>
                  <c:ptCount val="29"/>
                  <c:pt idx="1">
                    <c:v>598573.99341923627</c:v>
                  </c:pt>
                  <c:pt idx="2">
                    <c:v>543335.87108051963</c:v>
                  </c:pt>
                  <c:pt idx="3">
                    <c:v>597871.4417837722</c:v>
                  </c:pt>
                  <c:pt idx="4">
                    <c:v>582415.3058034631</c:v>
                  </c:pt>
                  <c:pt idx="5">
                    <c:v>549395.37893643428</c:v>
                  </c:pt>
                  <c:pt idx="6">
                    <c:v>536229.04087913514</c:v>
                  </c:pt>
                  <c:pt idx="7">
                    <c:v>545044.96303987887</c:v>
                  </c:pt>
                  <c:pt idx="8">
                    <c:v>582447.23996870616</c:v>
                  </c:pt>
                  <c:pt idx="9">
                    <c:v>543578.25139475719</c:v>
                  </c:pt>
                  <c:pt idx="10">
                    <c:v>562577.4662019402</c:v>
                  </c:pt>
                  <c:pt idx="11">
                    <c:v>554012.14682665758</c:v>
                  </c:pt>
                  <c:pt idx="12">
                    <c:v>591587.5077109664</c:v>
                  </c:pt>
                  <c:pt idx="13">
                    <c:v>587098.98337325337</c:v>
                  </c:pt>
                  <c:pt idx="14">
                    <c:v>577345.54129886278</c:v>
                  </c:pt>
                  <c:pt idx="15">
                    <c:v>574288.49229047529</c:v>
                  </c:pt>
                  <c:pt idx="16">
                    <c:v>567254.98103808647</c:v>
                  </c:pt>
                  <c:pt idx="17">
                    <c:v>573633.41036010522</c:v>
                  </c:pt>
                  <c:pt idx="18">
                    <c:v>554923.35101551923</c:v>
                  </c:pt>
                  <c:pt idx="19">
                    <c:v>561727.00895900454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c'!$T$13:$T$42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xVal>
          <c:yVal>
            <c:numRef>
              <c:f>'Misura di c'!$V$13:$V$42</c:f>
              <c:numCache>
                <c:formatCode>General</c:formatCode>
                <c:ptCount val="30"/>
                <c:pt idx="1">
                  <c:v>309712059.55000132</c:v>
                </c:pt>
                <c:pt idx="2">
                  <c:v>281130943.72591871</c:v>
                </c:pt>
                <c:pt idx="3">
                  <c:v>309348547.74302012</c:v>
                </c:pt>
                <c:pt idx="4">
                  <c:v>301351287.98938149</c:v>
                </c:pt>
                <c:pt idx="5">
                  <c:v>284266233.06115103</c:v>
                </c:pt>
                <c:pt idx="6">
                  <c:v>277453752.53027427</c:v>
                </c:pt>
                <c:pt idx="7">
                  <c:v>282015256.10252202</c:v>
                </c:pt>
                <c:pt idx="8">
                  <c:v>301367811.25333238</c:v>
                </c:pt>
                <c:pt idx="9">
                  <c:v>281256355.29932851</c:v>
                </c:pt>
                <c:pt idx="10">
                  <c:v>291086862.49218649</c:v>
                </c:pt>
                <c:pt idx="11">
                  <c:v>286655024.935615</c:v>
                </c:pt>
                <c:pt idx="12">
                  <c:v>306097136.58055419</c:v>
                </c:pt>
                <c:pt idx="13">
                  <c:v>303774700.03593844</c:v>
                </c:pt>
                <c:pt idx="14">
                  <c:v>298728108.19303924</c:v>
                </c:pt>
                <c:pt idx="15">
                  <c:v>297146340.60049045</c:v>
                </c:pt>
                <c:pt idx="16">
                  <c:v>293507085.83868241</c:v>
                </c:pt>
                <c:pt idx="17">
                  <c:v>296807390.40208662</c:v>
                </c:pt>
                <c:pt idx="18">
                  <c:v>287126497.01610231</c:v>
                </c:pt>
                <c:pt idx="19">
                  <c:v>290646821.88373274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34-4331-8644-7D9C2B6A8D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 (2)'!$U$13:$U$42</c:f>
                <c:numCache>
                  <c:formatCode>General</c:formatCode>
                  <c:ptCount val="30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numCache>
              </c:numRef>
            </c:plus>
            <c:minus>
              <c:numRef>
                <c:f>'Misura di c (2)'!$U$13:$U$41</c:f>
                <c:numCache>
                  <c:formatCode>General</c:formatCode>
                  <c:ptCount val="29"/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(2)'!$U$13:$U$22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(2)'!$W$13:$W$22</c:f>
              <c:numCache>
                <c:formatCode>General</c:formatCode>
                <c:ptCount val="10"/>
                <c:pt idx="0">
                  <c:v>319301847.21995014</c:v>
                </c:pt>
                <c:pt idx="1">
                  <c:v>288628374.74495649</c:v>
                </c:pt>
                <c:pt idx="2">
                  <c:v>313727999.51286864</c:v>
                </c:pt>
                <c:pt idx="3">
                  <c:v>332391649.84912354</c:v>
                </c:pt>
                <c:pt idx="4">
                  <c:v>301684507.14578134</c:v>
                </c:pt>
                <c:pt idx="5">
                  <c:v>315559406.61662453</c:v>
                </c:pt>
                <c:pt idx="6">
                  <c:v>314758458.75283343</c:v>
                </c:pt>
                <c:pt idx="7">
                  <c:v>303854326.43175352</c:v>
                </c:pt>
                <c:pt idx="8">
                  <c:v>323856945.45115757</c:v>
                </c:pt>
                <c:pt idx="9">
                  <c:v>308631910.18068045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05-48EB-9733-93D757319E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'Misura di c (3)'!$U$13:$U$42</c:f>
                <c:numCache>
                  <c:formatCode>General</c:formatCode>
                  <c:ptCount val="30"/>
                  <c:pt idx="0">
                    <c:v>569773.85121620854</c:v>
                  </c:pt>
                  <c:pt idx="1">
                    <c:v>581293.04799615452</c:v>
                  </c:pt>
                  <c:pt idx="2">
                    <c:v>562606.88453424396</c:v>
                  </c:pt>
                  <c:pt idx="3">
                    <c:v>563044.95356839872</c:v>
                  </c:pt>
                  <c:pt idx="4">
                    <c:v>573122.05948618765</c:v>
                  </c:pt>
                  <c:pt idx="5">
                    <c:v>567977.86969458289</c:v>
                  </c:pt>
                  <c:pt idx="6">
                    <c:v>579242.63631590002</c:v>
                  </c:pt>
                  <c:pt idx="7">
                    <c:v>574598.86653840484</c:v>
                  </c:pt>
                  <c:pt idx="8">
                    <c:v>568381.83688497602</c:v>
                  </c:pt>
                  <c:pt idx="9">
                    <c:v>579448.47947024123</c:v>
                  </c:pt>
                </c:numCache>
              </c:numRef>
            </c:plus>
            <c:minus>
              <c:numRef>
                <c:f>'Misura di c (3)'!$U$13:$U$41</c:f>
                <c:numCache>
                  <c:formatCode>General</c:formatCode>
                  <c:ptCount val="29"/>
                  <c:pt idx="0">
                    <c:v>569773.85121620854</c:v>
                  </c:pt>
                  <c:pt idx="1">
                    <c:v>581293.04799615452</c:v>
                  </c:pt>
                  <c:pt idx="2">
                    <c:v>562606.88453424396</c:v>
                  </c:pt>
                  <c:pt idx="3">
                    <c:v>563044.95356839872</c:v>
                  </c:pt>
                  <c:pt idx="4">
                    <c:v>573122.05948618765</c:v>
                  </c:pt>
                  <c:pt idx="5">
                    <c:v>567977.86969458289</c:v>
                  </c:pt>
                  <c:pt idx="6">
                    <c:v>579242.63631590002</c:v>
                  </c:pt>
                  <c:pt idx="7">
                    <c:v>574598.86653840484</c:v>
                  </c:pt>
                  <c:pt idx="8">
                    <c:v>568381.83688497602</c:v>
                  </c:pt>
                  <c:pt idx="9">
                    <c:v>579448.47947024123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'Misura di c (3)'!$T$13:$T$42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'Misura di c (3)'!$V$13:$V$42</c:f>
              <c:numCache>
                <c:formatCode>General</c:formatCode>
                <c:ptCount val="30"/>
                <c:pt idx="0">
                  <c:v>294810390.82550448</c:v>
                </c:pt>
                <c:pt idx="1">
                  <c:v>300770613.28471857</c:v>
                </c:pt>
                <c:pt idx="2">
                  <c:v>291102084.02266806</c:v>
                </c:pt>
                <c:pt idx="3">
                  <c:v>291328748.16826212</c:v>
                </c:pt>
                <c:pt idx="4">
                  <c:v>296542809.02358556</c:v>
                </c:pt>
                <c:pt idx="5">
                  <c:v>293881120.35586876</c:v>
                </c:pt>
                <c:pt idx="6">
                  <c:v>299709696.453385</c:v>
                </c:pt>
                <c:pt idx="7">
                  <c:v>297306933.35696572</c:v>
                </c:pt>
                <c:pt idx="8">
                  <c:v>294090139.64488363</c:v>
                </c:pt>
                <c:pt idx="9">
                  <c:v>299816203.09746939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C-47CD-B5A4-5534AB394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670736"/>
        <c:axId val="408671064"/>
      </c:scatterChart>
      <c:valAx>
        <c:axId val="4086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1064"/>
        <c:crosses val="autoZero"/>
        <c:crossBetween val="midCat"/>
      </c:valAx>
      <c:valAx>
        <c:axId val="408671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67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450272</xdr:colOff>
      <xdr:row>50</xdr:row>
      <xdr:rowOff>182273</xdr:rowOff>
    </xdr:from>
    <xdr:to>
      <xdr:col>38</xdr:col>
      <xdr:colOff>837277</xdr:colOff>
      <xdr:row>89</xdr:row>
      <xdr:rowOff>161310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73E401-5D88-43ED-8E18-3C96D341C4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536862</xdr:colOff>
      <xdr:row>24</xdr:row>
      <xdr:rowOff>160624</xdr:rowOff>
    </xdr:from>
    <xdr:to>
      <xdr:col>31</xdr:col>
      <xdr:colOff>606138</xdr:colOff>
      <xdr:row>49</xdr:row>
      <xdr:rowOff>162355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0C417A-493E-49FA-ADE9-6B654A3D4F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752</xdr:colOff>
      <xdr:row>44</xdr:row>
      <xdr:rowOff>26327</xdr:rowOff>
    </xdr:from>
    <xdr:to>
      <xdr:col>48</xdr:col>
      <xdr:colOff>435156</xdr:colOff>
      <xdr:row>94</xdr:row>
      <xdr:rowOff>8911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B241BE-B960-4B98-9881-730BDC772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6" sqref="B16"/>
    </sheetView>
  </sheetViews>
  <sheetFormatPr defaultRowHeight="14.25" x14ac:dyDescent="0.45"/>
  <cols>
    <col min="1" max="1" width="11.9296875" bestFit="1" customWidth="1"/>
  </cols>
  <sheetData>
    <row r="1" spans="1:4" x14ac:dyDescent="0.45">
      <c r="A1" t="s">
        <v>21</v>
      </c>
    </row>
    <row r="2" spans="1:4" x14ac:dyDescent="0.45">
      <c r="B2" t="s">
        <v>26</v>
      </c>
      <c r="C2" t="s">
        <v>16</v>
      </c>
      <c r="D2" t="s">
        <v>28</v>
      </c>
    </row>
    <row r="3" spans="1:4" x14ac:dyDescent="0.45">
      <c r="A3" t="s">
        <v>22</v>
      </c>
      <c r="B3">
        <v>6.3</v>
      </c>
      <c r="C3" s="1">
        <v>0.01</v>
      </c>
      <c r="D3" s="1">
        <f>C3/B3</f>
        <v>1.5873015873015873E-3</v>
      </c>
    </row>
    <row r="4" spans="1:4" x14ac:dyDescent="0.45">
      <c r="A4" t="s">
        <v>23</v>
      </c>
      <c r="B4">
        <v>0.6</v>
      </c>
      <c r="C4" s="1">
        <v>0.01</v>
      </c>
      <c r="D4" s="1">
        <f t="shared" ref="D4:D8" si="0">C4/B4</f>
        <v>1.6666666666666666E-2</v>
      </c>
    </row>
    <row r="5" spans="1:4" x14ac:dyDescent="0.45">
      <c r="A5" t="s">
        <v>24</v>
      </c>
      <c r="B5">
        <v>6.53</v>
      </c>
      <c r="C5" s="1">
        <v>0.01</v>
      </c>
      <c r="D5" s="1">
        <f t="shared" si="0"/>
        <v>1.5313935681470138E-3</v>
      </c>
    </row>
    <row r="6" spans="1:4" x14ac:dyDescent="0.45">
      <c r="A6" t="s">
        <v>27</v>
      </c>
      <c r="B6">
        <f>(B5+B4+B3)</f>
        <v>13.43</v>
      </c>
      <c r="C6">
        <f>SQRT(3)*2*(C5+C4+C3)</f>
        <v>0.10392304845413262</v>
      </c>
      <c r="D6" s="1">
        <f t="shared" si="0"/>
        <v>7.7381272117745814E-3</v>
      </c>
    </row>
    <row r="7" spans="1:4" x14ac:dyDescent="0.45">
      <c r="A7" t="s">
        <v>3</v>
      </c>
      <c r="B7" s="1">
        <f>B15-B16</f>
        <v>0.48499999999999999</v>
      </c>
      <c r="C7" s="1">
        <f>C15+C16</f>
        <v>6.0000000000000001E-3</v>
      </c>
      <c r="D7" s="1">
        <f t="shared" si="0"/>
        <v>1.2371134020618558E-2</v>
      </c>
    </row>
    <row r="8" spans="1:4" x14ac:dyDescent="0.45">
      <c r="A8" t="s">
        <v>25</v>
      </c>
      <c r="B8" s="1">
        <f>B13</f>
        <v>0.252</v>
      </c>
      <c r="C8">
        <f>0.0001</f>
        <v>1E-4</v>
      </c>
      <c r="D8" s="1">
        <f t="shared" si="0"/>
        <v>3.9682539682539683E-4</v>
      </c>
    </row>
    <row r="10" spans="1:4" x14ac:dyDescent="0.45">
      <c r="A10" t="s">
        <v>29</v>
      </c>
    </row>
    <row r="12" spans="1:4" x14ac:dyDescent="0.45">
      <c r="A12" t="s">
        <v>30</v>
      </c>
      <c r="B12" s="1">
        <v>4.8000000000000001E-2</v>
      </c>
    </row>
    <row r="13" spans="1:4" x14ac:dyDescent="0.45">
      <c r="A13" t="s">
        <v>31</v>
      </c>
      <c r="B13" s="1">
        <v>0.252</v>
      </c>
    </row>
    <row r="15" spans="1:4" x14ac:dyDescent="0.45">
      <c r="A15" t="s">
        <v>34</v>
      </c>
      <c r="B15" s="1">
        <v>0.872</v>
      </c>
      <c r="C15" s="1">
        <v>5.0000000000000001E-3</v>
      </c>
    </row>
    <row r="16" spans="1:4" x14ac:dyDescent="0.45">
      <c r="A16" t="s">
        <v>35</v>
      </c>
      <c r="B16" s="1">
        <v>0.38700000000000001</v>
      </c>
      <c r="C16" s="1">
        <v>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G1" zoomScale="19" zoomScaleNormal="79" workbookViewId="0">
      <selection activeCell="O31" sqref="O31"/>
    </sheetView>
  </sheetViews>
  <sheetFormatPr defaultRowHeight="14.25" x14ac:dyDescent="0.45"/>
  <cols>
    <col min="1" max="1" width="9.19921875" bestFit="1" customWidth="1"/>
    <col min="2" max="2" width="19" bestFit="1" customWidth="1"/>
    <col min="3" max="3" width="13.73046875" bestFit="1" customWidth="1"/>
    <col min="4" max="5" width="13.59765625" customWidth="1"/>
    <col min="6" max="7" width="9.265625" bestFit="1" customWidth="1"/>
    <col min="8" max="8" width="9.33203125" bestFit="1" customWidth="1"/>
    <col min="9" max="9" width="11.3984375" bestFit="1" customWidth="1"/>
    <col min="11" max="12" width="12" bestFit="1" customWidth="1"/>
    <col min="13" max="13" width="12.06640625" bestFit="1" customWidth="1"/>
    <col min="14" max="14" width="9.06640625" customWidth="1"/>
    <col min="15" max="15" width="12.3984375" bestFit="1" customWidth="1"/>
    <col min="16" max="16" width="10.06640625" bestFit="1" customWidth="1"/>
    <col min="17" max="17" width="15.9296875" bestFit="1" customWidth="1"/>
    <col min="18" max="18" width="15.53125" customWidth="1"/>
    <col min="20" max="21" width="9.46484375" bestFit="1" customWidth="1"/>
    <col min="22" max="24" width="12" bestFit="1" customWidth="1"/>
    <col min="25" max="25" width="12.1328125" bestFit="1" customWidth="1"/>
    <col min="26" max="26" width="11.9296875" bestFit="1" customWidth="1"/>
    <col min="27" max="27" width="9.9296875" bestFit="1" customWidth="1"/>
    <col min="28" max="30" width="11.9296875" bestFit="1" customWidth="1"/>
    <col min="31" max="34" width="11.796875" bestFit="1" customWidth="1"/>
    <col min="35" max="35" width="11.9296875" bestFit="1" customWidth="1"/>
    <col min="36" max="36" width="9.9296875" bestFit="1" customWidth="1"/>
    <col min="37" max="40" width="11.9296875" bestFit="1" customWidth="1"/>
    <col min="41" max="41" width="9.9296875" bestFit="1" customWidth="1"/>
    <col min="42" max="42" width="11.9296875" bestFit="1" customWidth="1"/>
    <col min="43" max="44" width="9.19921875" bestFit="1" customWidth="1"/>
    <col min="45" max="52" width="9.1328125" bestFit="1" customWidth="1"/>
  </cols>
  <sheetData>
    <row r="1" spans="1:52" x14ac:dyDescent="0.45">
      <c r="A1" t="s">
        <v>0</v>
      </c>
      <c r="C1" t="s">
        <v>17</v>
      </c>
      <c r="E1" t="s">
        <v>38</v>
      </c>
    </row>
    <row r="2" spans="1:52" x14ac:dyDescent="0.45">
      <c r="A2" t="s">
        <v>1</v>
      </c>
      <c r="B2" s="1">
        <f>Sheet1!B8</f>
        <v>0.252</v>
      </c>
      <c r="C2" s="1">
        <f>Sheet1!D8</f>
        <v>3.9682539682539683E-4</v>
      </c>
      <c r="E2" s="1"/>
    </row>
    <row r="3" spans="1:52" x14ac:dyDescent="0.45">
      <c r="A3" t="s">
        <v>2</v>
      </c>
      <c r="B3" s="1">
        <f>Sheet1!B6</f>
        <v>13.43</v>
      </c>
      <c r="C3" s="1">
        <f>Sheet1!D6</f>
        <v>7.7381272117745814E-3</v>
      </c>
      <c r="E3" s="1"/>
    </row>
    <row r="4" spans="1:52" x14ac:dyDescent="0.45">
      <c r="A4" t="s">
        <v>3</v>
      </c>
      <c r="B4" s="1">
        <f>Sheet1!B7</f>
        <v>0.48499999999999999</v>
      </c>
      <c r="C4" s="1">
        <f>Sheet1!D7</f>
        <v>1.2371134020618558E-2</v>
      </c>
      <c r="E4" s="1"/>
    </row>
    <row r="5" spans="1:52" x14ac:dyDescent="0.45">
      <c r="A5" t="s">
        <v>4</v>
      </c>
      <c r="B5" s="1">
        <f>B4+B3</f>
        <v>13.914999999999999</v>
      </c>
      <c r="C5">
        <f>SQRT(C4^2+C3^2)</f>
        <v>1.4591900825516604E-2</v>
      </c>
    </row>
    <row r="6" spans="1:52" x14ac:dyDescent="0.45">
      <c r="A6" t="s">
        <v>5</v>
      </c>
      <c r="B6" s="1">
        <f>B3^2</f>
        <v>180.36490000000001</v>
      </c>
      <c r="C6" s="1">
        <f>2*B3*C3</f>
        <v>0.20784609690826525</v>
      </c>
    </row>
    <row r="7" spans="1:52" x14ac:dyDescent="0.45">
      <c r="A7" t="s">
        <v>10</v>
      </c>
      <c r="B7">
        <v>0</v>
      </c>
    </row>
    <row r="8" spans="1:52" x14ac:dyDescent="0.45">
      <c r="A8" t="s">
        <v>11</v>
      </c>
      <c r="B8">
        <v>0</v>
      </c>
      <c r="O8">
        <f>AVERAGE(O13:O32)</f>
        <v>295163404.78359979</v>
      </c>
    </row>
    <row r="9" spans="1:52" x14ac:dyDescent="0.45">
      <c r="A9" t="s">
        <v>12</v>
      </c>
      <c r="B9" s="1">
        <f>0.00001*SQRT(2)</f>
        <v>1.4142135623730953E-5</v>
      </c>
      <c r="C9" s="1"/>
      <c r="E9" s="1"/>
    </row>
    <row r="10" spans="1:52" x14ac:dyDescent="0.45">
      <c r="A10" t="s">
        <v>0</v>
      </c>
      <c r="B10">
        <v>299792458</v>
      </c>
      <c r="O10">
        <f>_xlfn.STDEV.S(O13:O32)</f>
        <v>11908642.361601161</v>
      </c>
      <c r="P10">
        <f>O10/O8</f>
        <v>4.034593099484006E-2</v>
      </c>
      <c r="Q10">
        <f>O8-B10</f>
        <v>-4629053.2164002061</v>
      </c>
      <c r="R10">
        <f>Q10/O10</f>
        <v>-0.3887137656704146</v>
      </c>
      <c r="V10" t="s">
        <v>20</v>
      </c>
      <c r="W10">
        <v>1</v>
      </c>
      <c r="X10">
        <v>2</v>
      </c>
      <c r="Y10">
        <v>3</v>
      </c>
      <c r="Z10">
        <v>4</v>
      </c>
      <c r="AA10">
        <v>5</v>
      </c>
      <c r="AB10">
        <v>6</v>
      </c>
      <c r="AC10">
        <v>7</v>
      </c>
      <c r="AD10">
        <v>8</v>
      </c>
      <c r="AE10">
        <v>9</v>
      </c>
      <c r="AF10">
        <v>10</v>
      </c>
      <c r="AG10">
        <v>11</v>
      </c>
      <c r="AH10">
        <v>12</v>
      </c>
      <c r="AI10">
        <v>13</v>
      </c>
      <c r="AJ10">
        <v>14</v>
      </c>
      <c r="AK10">
        <v>15</v>
      </c>
      <c r="AL10">
        <v>16</v>
      </c>
      <c r="AM10">
        <v>17</v>
      </c>
      <c r="AN10">
        <v>18</v>
      </c>
      <c r="AO10">
        <v>19</v>
      </c>
      <c r="AP10">
        <v>20</v>
      </c>
      <c r="AQ10">
        <v>21</v>
      </c>
      <c r="AR10">
        <v>22</v>
      </c>
      <c r="AS10">
        <v>23</v>
      </c>
      <c r="AT10">
        <v>24</v>
      </c>
      <c r="AU10">
        <v>25</v>
      </c>
      <c r="AV10">
        <v>26</v>
      </c>
      <c r="AW10">
        <v>27</v>
      </c>
      <c r="AX10">
        <v>28</v>
      </c>
      <c r="AY10">
        <v>29</v>
      </c>
      <c r="AZ10">
        <v>30</v>
      </c>
    </row>
    <row r="11" spans="1:52" x14ac:dyDescent="0.45">
      <c r="I11" t="s">
        <v>14</v>
      </c>
      <c r="U11" t="s">
        <v>18</v>
      </c>
      <c r="W11">
        <f t="array" ref="W11:AZ11">TRANSPOSE(U13:U42)</f>
        <v>0</v>
      </c>
      <c r="X11">
        <v>598573.99341923627</v>
      </c>
      <c r="Y11">
        <v>543335.87108051963</v>
      </c>
      <c r="Z11">
        <v>597871.4417837722</v>
      </c>
      <c r="AA11">
        <v>582415.3058034631</v>
      </c>
      <c r="AB11">
        <v>549395.37893643428</v>
      </c>
      <c r="AC11">
        <v>536229.04087913514</v>
      </c>
      <c r="AD11">
        <v>545044.96303987887</v>
      </c>
      <c r="AE11">
        <v>582447.23996870616</v>
      </c>
      <c r="AF11">
        <v>543578.25139475719</v>
      </c>
      <c r="AG11">
        <v>562577.4662019402</v>
      </c>
      <c r="AH11">
        <v>554012.14682665758</v>
      </c>
      <c r="AI11">
        <v>591587.5077109664</v>
      </c>
      <c r="AJ11">
        <v>587098.98337325337</v>
      </c>
      <c r="AK11">
        <v>577345.54129886278</v>
      </c>
      <c r="AL11">
        <v>574288.49229047529</v>
      </c>
      <c r="AM11">
        <v>567254.98103808647</v>
      </c>
      <c r="AN11">
        <v>573633.41036010522</v>
      </c>
      <c r="AO11">
        <v>554923.35101551923</v>
      </c>
      <c r="AP11">
        <v>561727.00895900454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16</v>
      </c>
      <c r="Q12" t="s">
        <v>36</v>
      </c>
      <c r="R12" t="s">
        <v>37</v>
      </c>
      <c r="T12" t="s">
        <v>20</v>
      </c>
      <c r="V12" t="s">
        <v>19</v>
      </c>
      <c r="W12">
        <f t="array" ref="W12:AZ12">TRANSPOSE(V13:V42)</f>
        <v>0</v>
      </c>
      <c r="X12">
        <v>309712059.55000132</v>
      </c>
      <c r="Y12">
        <v>281130943.72591871</v>
      </c>
      <c r="Z12">
        <v>309348547.74302012</v>
      </c>
      <c r="AA12">
        <v>301351287.98938149</v>
      </c>
      <c r="AB12">
        <v>284266233.06115103</v>
      </c>
      <c r="AC12">
        <v>277453752.53027427</v>
      </c>
      <c r="AD12">
        <v>282015256.10252202</v>
      </c>
      <c r="AE12">
        <v>301367811.25333238</v>
      </c>
      <c r="AF12">
        <v>281256355.29932851</v>
      </c>
      <c r="AG12">
        <v>291086862.49218649</v>
      </c>
      <c r="AH12">
        <v>286655024.935615</v>
      </c>
      <c r="AI12">
        <v>306097136.58055419</v>
      </c>
      <c r="AJ12">
        <v>303774700.03593844</v>
      </c>
      <c r="AK12">
        <v>298728108.19303924</v>
      </c>
      <c r="AL12">
        <v>297146340.60049045</v>
      </c>
      <c r="AM12">
        <v>293507085.83868241</v>
      </c>
      <c r="AN12">
        <v>296807390.40208662</v>
      </c>
      <c r="AO12">
        <v>287126497.01610231</v>
      </c>
      <c r="AP12">
        <v>290646821.88373274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>
        <v>1</v>
      </c>
      <c r="B13">
        <v>61</v>
      </c>
      <c r="C13">
        <v>913</v>
      </c>
      <c r="D13" s="1">
        <v>9.9500000000000005E-3</v>
      </c>
      <c r="E13" s="1">
        <v>1.017E-2</v>
      </c>
      <c r="F13">
        <f>ABS(E13-D13)</f>
        <v>2.1999999999999971E-4</v>
      </c>
      <c r="G13">
        <f>2*PI()*B13</f>
        <v>383.27430373795477</v>
      </c>
      <c r="H13">
        <f>2*PI()*C13</f>
        <v>5736.5481854549625</v>
      </c>
      <c r="K13">
        <f>((4*$B$3*(2*$B$4+$B$3-2*$B$2)*$B$2*(H13-G13))/(($B$5-$B$2)^2*F13)*$C$3)^2</f>
        <v>36002588104.127327</v>
      </c>
      <c r="L13">
        <f>((4*$B$6*$B$2*(G13-H13)/(($B$5-$B$2)^2*F13))*$C$4)^2</f>
        <v>85951493954.675735</v>
      </c>
      <c r="M13">
        <f>((4*$B$6*$B$5*(H13-G13)/(($B$5-$B$2)^2*F13))*$C$2)^2</f>
        <v>269648907076.04382</v>
      </c>
      <c r="O13">
        <f>4*$B$2*$B$6*ABS(H13-G13)/(($B$5-$B$2)*F13)</f>
        <v>323789880.43863964</v>
      </c>
      <c r="P13">
        <f>SQRT(K13+L13+M13)</f>
        <v>625781.90221102349</v>
      </c>
      <c r="Q13" s="2">
        <f>P13/O13</f>
        <v>1.9326789996131871E-3</v>
      </c>
      <c r="R13" s="2">
        <f>(O13-$B$10)/P13</f>
        <v>38.347901008085294</v>
      </c>
      <c r="T13">
        <v>1</v>
      </c>
      <c r="W13" t="e">
        <f>ABS(($V13-W$12)/SQRT($U13^2+W$11^2))</f>
        <v>#DIV/0!</v>
      </c>
      <c r="X13">
        <f t="shared" ref="X13:AP22" si="0">ABS(($V13-X$12)/SQRT($U13^2+X$11^2))</f>
        <v>517.41649813556398</v>
      </c>
      <c r="Y13">
        <f t="shared" si="0"/>
        <v>517.41649813556398</v>
      </c>
      <c r="Z13">
        <f t="shared" si="0"/>
        <v>517.41649813556398</v>
      </c>
      <c r="AA13">
        <f t="shared" si="0"/>
        <v>517.41649813556398</v>
      </c>
      <c r="AB13">
        <f t="shared" si="0"/>
        <v>517.41649813556398</v>
      </c>
      <c r="AC13">
        <f t="shared" si="0"/>
        <v>517.41649813556398</v>
      </c>
      <c r="AD13">
        <f t="shared" si="0"/>
        <v>517.41649813556398</v>
      </c>
      <c r="AE13">
        <f t="shared" si="0"/>
        <v>517.41649813556387</v>
      </c>
      <c r="AF13">
        <f t="shared" si="0"/>
        <v>517.41649813556398</v>
      </c>
      <c r="AG13">
        <f t="shared" si="0"/>
        <v>517.41649813556398</v>
      </c>
      <c r="AH13">
        <f t="shared" si="0"/>
        <v>517.41649813556387</v>
      </c>
      <c r="AI13">
        <f t="shared" si="0"/>
        <v>517.41649813556398</v>
      </c>
      <c r="AJ13">
        <f t="shared" si="0"/>
        <v>517.41649813556398</v>
      </c>
      <c r="AK13">
        <f t="shared" si="0"/>
        <v>517.41649813556398</v>
      </c>
      <c r="AL13">
        <f t="shared" si="0"/>
        <v>517.41649813556376</v>
      </c>
      <c r="AM13">
        <f t="shared" si="0"/>
        <v>517.41649813556387</v>
      </c>
      <c r="AN13">
        <f t="shared" si="0"/>
        <v>517.41649813556398</v>
      </c>
      <c r="AO13">
        <f t="shared" si="0"/>
        <v>517.41649813556398</v>
      </c>
      <c r="AP13">
        <f t="shared" si="0"/>
        <v>517.41649813556398</v>
      </c>
    </row>
    <row r="14" spans="1:52" x14ac:dyDescent="0.45">
      <c r="A14">
        <v>2</v>
      </c>
      <c r="B14">
        <v>82</v>
      </c>
      <c r="C14">
        <v>934</v>
      </c>
      <c r="D14" s="1">
        <v>9.9399999999999992E-3</v>
      </c>
      <c r="E14" s="1">
        <v>1.017E-2</v>
      </c>
      <c r="F14">
        <f t="shared" ref="F14:F21" si="1">ABS(E14-D14)</f>
        <v>2.3000000000000104E-4</v>
      </c>
      <c r="G14">
        <f t="shared" ref="G14:G21" si="2">2*PI()*B14</f>
        <v>515.22119518872603</v>
      </c>
      <c r="H14">
        <f t="shared" ref="H14:H21" si="3">2*PI()*C14</f>
        <v>5868.4950769057332</v>
      </c>
      <c r="K14">
        <f t="shared" ref="K14:K21" si="4">((4*$B$3*(2*$B$4+$B$3-2*$B$2)*$B$2*(H14-G14))/(($B$5-$B$2)^2*F14)*$C$3)^2</f>
        <v>32939986091.488522</v>
      </c>
      <c r="L14">
        <f t="shared" ref="L14:L21" si="5">((4*$B$6*$B$2*(G14-H14)/(($B$5-$B$2)^2*F14))*$C$4)^2</f>
        <v>78639930196.715652</v>
      </c>
      <c r="M14">
        <f t="shared" ref="M14:M21" si="6">((4*$B$6*$B$5*(H14-G14)/(($B$5-$B$2)^2*F14))*$C$2)^2</f>
        <v>246710909309.64777</v>
      </c>
      <c r="O14">
        <f t="shared" ref="O14:O21" si="7">4*$B$2*$B$6*ABS(H14-G14)/(($B$5-$B$2)*F14)</f>
        <v>309712059.55000132</v>
      </c>
      <c r="P14">
        <f t="shared" ref="P14:P21" si="8">SQRT(K14+L14+M14)</f>
        <v>598573.99341923627</v>
      </c>
      <c r="Q14" s="2">
        <f t="shared" ref="Q14:Q21" si="9">P14/O14</f>
        <v>1.9326789996131867E-3</v>
      </c>
      <c r="R14" s="2">
        <f>(O14-$B$10)/P14</f>
        <v>16.572055684106068</v>
      </c>
      <c r="T14">
        <v>2</v>
      </c>
      <c r="U14">
        <f t="shared" ref="U14:U32" si="10">P14</f>
        <v>598573.99341923627</v>
      </c>
      <c r="V14">
        <f t="shared" ref="V14:V32" si="11">O14</f>
        <v>309712059.55000132</v>
      </c>
      <c r="W14">
        <f t="shared" ref="W14:AL32" si="12">ABS(($V14-W$12)/SQRT($U14^2+W$11^2))</f>
        <v>517.41649813556398</v>
      </c>
      <c r="X14">
        <f t="shared" si="12"/>
        <v>0</v>
      </c>
      <c r="Y14">
        <f t="shared" si="12"/>
        <v>35.355324208539017</v>
      </c>
      <c r="Z14">
        <f t="shared" si="12"/>
        <v>0.42967545678311542</v>
      </c>
      <c r="AA14">
        <f t="shared" si="12"/>
        <v>10.010937390200713</v>
      </c>
      <c r="AB14">
        <f t="shared" si="12"/>
        <v>31.318655289740626</v>
      </c>
      <c r="AC14">
        <f t="shared" si="12"/>
        <v>40.140396057536478</v>
      </c>
      <c r="AD14">
        <f t="shared" si="12"/>
        <v>34.212757641161843</v>
      </c>
      <c r="AE14">
        <f t="shared" si="12"/>
        <v>9.9908865160494233</v>
      </c>
      <c r="AF14">
        <f t="shared" si="12"/>
        <v>35.193095007833342</v>
      </c>
      <c r="AG14">
        <f t="shared" si="12"/>
        <v>22.67349209307103</v>
      </c>
      <c r="AH14">
        <f t="shared" si="12"/>
        <v>28.269668104224571</v>
      </c>
      <c r="AI14">
        <f t="shared" si="12"/>
        <v>4.2953708427075901</v>
      </c>
      <c r="AJ14">
        <f t="shared" si="12"/>
        <v>7.0814645388606259</v>
      </c>
      <c r="AK14">
        <f t="shared" si="12"/>
        <v>13.207640442785245</v>
      </c>
      <c r="AL14">
        <f t="shared" si="12"/>
        <v>15.148239510217007</v>
      </c>
      <c r="AM14">
        <f t="shared" si="0"/>
        <v>19.650419629259705</v>
      </c>
      <c r="AN14">
        <f t="shared" si="0"/>
        <v>15.565358699414356</v>
      </c>
      <c r="AO14">
        <f t="shared" si="0"/>
        <v>27.670599894114002</v>
      </c>
      <c r="AP14">
        <f t="shared" si="0"/>
        <v>23.225639351554921</v>
      </c>
    </row>
    <row r="15" spans="1:52" x14ac:dyDescent="0.45">
      <c r="A15">
        <v>3</v>
      </c>
      <c r="B15">
        <v>110</v>
      </c>
      <c r="C15">
        <v>917</v>
      </c>
      <c r="D15" s="1">
        <v>9.9399999999999992E-3</v>
      </c>
      <c r="E15" s="1">
        <v>1.018E-2</v>
      </c>
      <c r="F15">
        <f t="shared" si="1"/>
        <v>2.4000000000000063E-4</v>
      </c>
      <c r="G15">
        <f t="shared" si="2"/>
        <v>691.15038378975453</v>
      </c>
      <c r="H15">
        <f t="shared" si="3"/>
        <v>5761.6809266836808</v>
      </c>
      <c r="K15">
        <f t="shared" si="4"/>
        <v>27140914691.72673</v>
      </c>
      <c r="L15">
        <f t="shared" si="5"/>
        <v>64795401883.424278</v>
      </c>
      <c r="M15">
        <f t="shared" si="6"/>
        <v>203277552227.67609</v>
      </c>
      <c r="O15">
        <f t="shared" si="7"/>
        <v>281130943.72591871</v>
      </c>
      <c r="P15">
        <f t="shared" si="8"/>
        <v>543335.87108051963</v>
      </c>
      <c r="Q15" s="2">
        <f t="shared" si="9"/>
        <v>1.9326789996131867E-3</v>
      </c>
      <c r="R15" s="2">
        <f>(O15-$B$10)/P15</f>
        <v>-34.346184868982718</v>
      </c>
      <c r="T15">
        <v>3</v>
      </c>
      <c r="U15">
        <f t="shared" si="10"/>
        <v>543335.87108051963</v>
      </c>
      <c r="V15">
        <f t="shared" si="11"/>
        <v>281130943.72591871</v>
      </c>
      <c r="W15">
        <f t="shared" si="12"/>
        <v>517.41649813556398</v>
      </c>
      <c r="X15">
        <f t="shared" si="0"/>
        <v>35.355324208539017</v>
      </c>
      <c r="Y15">
        <f t="shared" si="0"/>
        <v>0</v>
      </c>
      <c r="Z15">
        <f t="shared" si="0"/>
        <v>34.928124173303694</v>
      </c>
      <c r="AA15">
        <f t="shared" si="0"/>
        <v>25.386312035079399</v>
      </c>
      <c r="AB15">
        <f t="shared" si="0"/>
        <v>4.0576313056253452</v>
      </c>
      <c r="AC15">
        <f t="shared" si="0"/>
        <v>4.8169599846259166</v>
      </c>
      <c r="AD15">
        <f t="shared" si="0"/>
        <v>1.1490509344255384</v>
      </c>
      <c r="AE15">
        <f t="shared" si="0"/>
        <v>25.406311892314037</v>
      </c>
      <c r="AF15">
        <f t="shared" si="0"/>
        <v>0.16317640917287454</v>
      </c>
      <c r="AG15">
        <f t="shared" si="0"/>
        <v>12.729446550790533</v>
      </c>
      <c r="AH15">
        <f t="shared" si="0"/>
        <v>7.1188544797704587</v>
      </c>
      <c r="AI15">
        <f t="shared" si="0"/>
        <v>31.081976349131757</v>
      </c>
      <c r="AJ15">
        <f t="shared" si="0"/>
        <v>28.306927187436511</v>
      </c>
      <c r="AK15">
        <f t="shared" si="0"/>
        <v>22.196046723406763</v>
      </c>
      <c r="AL15">
        <f t="shared" si="0"/>
        <v>20.25771008745496</v>
      </c>
      <c r="AM15">
        <f t="shared" si="0"/>
        <v>15.755982587794934</v>
      </c>
      <c r="AN15">
        <f t="shared" si="0"/>
        <v>19.840914693679636</v>
      </c>
      <c r="AO15">
        <f t="shared" si="0"/>
        <v>7.7199632931271998</v>
      </c>
      <c r="AP15">
        <f t="shared" si="0"/>
        <v>12.176339350554157</v>
      </c>
    </row>
    <row r="16" spans="1:52" x14ac:dyDescent="0.45">
      <c r="A16">
        <v>4</v>
      </c>
      <c r="B16">
        <v>108</v>
      </c>
      <c r="C16">
        <v>959</v>
      </c>
      <c r="D16" s="1">
        <v>9.9500000000000005E-3</v>
      </c>
      <c r="E16" s="1">
        <v>1.018E-2</v>
      </c>
      <c r="F16">
        <f t="shared" si="1"/>
        <v>2.299999999999993E-4</v>
      </c>
      <c r="G16">
        <f t="shared" si="2"/>
        <v>678.58401317539528</v>
      </c>
      <c r="H16">
        <f t="shared" si="3"/>
        <v>6025.574709585223</v>
      </c>
      <c r="K16">
        <f t="shared" si="4"/>
        <v>32862707558.35817</v>
      </c>
      <c r="L16">
        <f t="shared" si="5"/>
        <v>78455437755.39537</v>
      </c>
      <c r="M16">
        <f t="shared" si="6"/>
        <v>246132115586.85303</v>
      </c>
      <c r="O16">
        <f t="shared" si="7"/>
        <v>309348547.74302012</v>
      </c>
      <c r="P16">
        <f t="shared" si="8"/>
        <v>597871.4417837722</v>
      </c>
      <c r="Q16" s="2">
        <f t="shared" si="9"/>
        <v>1.9326789996131865E-3</v>
      </c>
      <c r="R16" s="2">
        <f t="shared" ref="R16:R23" si="13">(O16-$B$10)/P16</f>
        <v>15.983519324002431</v>
      </c>
      <c r="T16">
        <v>4</v>
      </c>
      <c r="U16">
        <f t="shared" si="10"/>
        <v>597871.4417837722</v>
      </c>
      <c r="V16">
        <f t="shared" si="11"/>
        <v>309348547.74302012</v>
      </c>
      <c r="W16">
        <f t="shared" si="12"/>
        <v>517.41649813556398</v>
      </c>
      <c r="X16">
        <f t="shared" si="0"/>
        <v>0.42967545678311542</v>
      </c>
      <c r="Y16">
        <f t="shared" si="0"/>
        <v>34.928124173303694</v>
      </c>
      <c r="Z16">
        <f t="shared" si="0"/>
        <v>0</v>
      </c>
      <c r="AA16">
        <f t="shared" si="0"/>
        <v>9.5814543528421439</v>
      </c>
      <c r="AB16">
        <f t="shared" si="0"/>
        <v>30.890919508389544</v>
      </c>
      <c r="AC16">
        <f t="shared" si="0"/>
        <v>39.713915382893894</v>
      </c>
      <c r="AD16">
        <f t="shared" si="0"/>
        <v>33.785399358583895</v>
      </c>
      <c r="AE16">
        <f t="shared" si="0"/>
        <v>9.5614026914631047</v>
      </c>
      <c r="AF16">
        <f t="shared" si="0"/>
        <v>34.765872185969023</v>
      </c>
      <c r="AG16">
        <f t="shared" si="0"/>
        <v>22.244828155643422</v>
      </c>
      <c r="AH16">
        <f t="shared" si="0"/>
        <v>27.841570843093042</v>
      </c>
      <c r="AI16">
        <f t="shared" si="0"/>
        <v>3.8657286976619707</v>
      </c>
      <c r="AJ16">
        <f t="shared" si="0"/>
        <v>6.6518835804469401</v>
      </c>
      <c r="AK16">
        <f t="shared" si="0"/>
        <v>12.778303534182093</v>
      </c>
      <c r="AL16">
        <f t="shared" si="0"/>
        <v>14.71901130045641</v>
      </c>
      <c r="AM16">
        <f t="shared" si="0"/>
        <v>19.221501740878477</v>
      </c>
      <c r="AN16">
        <f t="shared" si="0"/>
        <v>15.136155825301776</v>
      </c>
      <c r="AO16">
        <f t="shared" si="0"/>
        <v>27.242435979832933</v>
      </c>
      <c r="AP16">
        <f t="shared" si="0"/>
        <v>22.797025750375596</v>
      </c>
    </row>
    <row r="17" spans="1:42" x14ac:dyDescent="0.45">
      <c r="A17">
        <v>5</v>
      </c>
      <c r="B17">
        <v>100</v>
      </c>
      <c r="C17">
        <v>929</v>
      </c>
      <c r="D17" s="1">
        <v>9.9500000000000005E-3</v>
      </c>
      <c r="E17" s="1">
        <v>1.018E-2</v>
      </c>
      <c r="F17">
        <f t="shared" si="1"/>
        <v>2.299999999999993E-4</v>
      </c>
      <c r="G17">
        <f t="shared" si="2"/>
        <v>628.31853071795865</v>
      </c>
      <c r="H17">
        <f t="shared" si="3"/>
        <v>5837.0791503698356</v>
      </c>
      <c r="K17">
        <f t="shared" si="4"/>
        <v>31185541037.797005</v>
      </c>
      <c r="L17">
        <f t="shared" si="5"/>
        <v>74451420943.157578</v>
      </c>
      <c r="M17">
        <f t="shared" si="6"/>
        <v>233570626453.18689</v>
      </c>
      <c r="O17">
        <f t="shared" si="7"/>
        <v>301351287.98938149</v>
      </c>
      <c r="P17">
        <f t="shared" si="8"/>
        <v>582415.3058034631</v>
      </c>
      <c r="Q17" s="2">
        <f t="shared" si="9"/>
        <v>1.9326789996131865E-3</v>
      </c>
      <c r="R17" s="2">
        <f t="shared" si="13"/>
        <v>2.6764921420308991</v>
      </c>
      <c r="T17">
        <v>5</v>
      </c>
      <c r="U17">
        <f t="shared" si="10"/>
        <v>582415.3058034631</v>
      </c>
      <c r="V17">
        <f t="shared" si="11"/>
        <v>301351287.98938149</v>
      </c>
      <c r="W17">
        <f t="shared" si="12"/>
        <v>517.41649813556398</v>
      </c>
      <c r="X17">
        <f t="shared" si="0"/>
        <v>10.010937390200713</v>
      </c>
      <c r="Y17">
        <f t="shared" si="0"/>
        <v>25.386312035079399</v>
      </c>
      <c r="Z17">
        <f t="shared" si="0"/>
        <v>9.5814543528421439</v>
      </c>
      <c r="AA17">
        <f t="shared" si="0"/>
        <v>0</v>
      </c>
      <c r="AB17">
        <f t="shared" si="0"/>
        <v>21.338939988484313</v>
      </c>
      <c r="AC17">
        <f t="shared" si="0"/>
        <v>30.186046032738123</v>
      </c>
      <c r="AD17">
        <f t="shared" si="0"/>
        <v>24.240561267408697</v>
      </c>
      <c r="AE17">
        <f t="shared" si="0"/>
        <v>2.0060241485179021E-2</v>
      </c>
      <c r="AF17">
        <f t="shared" si="0"/>
        <v>25.223623280199959</v>
      </c>
      <c r="AG17">
        <f t="shared" si="0"/>
        <v>12.675985268977026</v>
      </c>
      <c r="AH17">
        <f t="shared" si="0"/>
        <v>18.282879446057724</v>
      </c>
      <c r="AI17">
        <f t="shared" si="0"/>
        <v>5.7167142514498464</v>
      </c>
      <c r="AJ17">
        <f t="shared" si="0"/>
        <v>2.9304427759523888</v>
      </c>
      <c r="AK17">
        <f t="shared" si="0"/>
        <v>3.1986775631983839</v>
      </c>
      <c r="AL17">
        <f t="shared" si="0"/>
        <v>5.1409417606594507</v>
      </c>
      <c r="AM17">
        <f t="shared" si="0"/>
        <v>9.6483424995202984</v>
      </c>
      <c r="AN17">
        <f t="shared" si="0"/>
        <v>5.5584648814426112</v>
      </c>
      <c r="AO17">
        <f t="shared" si="0"/>
        <v>17.682523738491014</v>
      </c>
      <c r="AP17">
        <f t="shared" si="0"/>
        <v>13.229059672060222</v>
      </c>
    </row>
    <row r="18" spans="1:42" x14ac:dyDescent="0.45">
      <c r="A18">
        <v>6</v>
      </c>
      <c r="B18">
        <v>118</v>
      </c>
      <c r="C18">
        <v>1002</v>
      </c>
      <c r="D18" s="1">
        <v>9.9399999999999992E-3</v>
      </c>
      <c r="E18" s="1">
        <v>1.0200000000000001E-2</v>
      </c>
      <c r="F18">
        <f t="shared" si="1"/>
        <v>2.6000000000000155E-4</v>
      </c>
      <c r="G18">
        <f t="shared" si="2"/>
        <v>741.41586624719116</v>
      </c>
      <c r="H18">
        <f t="shared" si="3"/>
        <v>6295.7516777939454</v>
      </c>
      <c r="K18">
        <f t="shared" si="4"/>
        <v>27749663942.63065</v>
      </c>
      <c r="L18">
        <f t="shared" si="5"/>
        <v>66248711501.267662</v>
      </c>
      <c r="M18">
        <f t="shared" si="6"/>
        <v>207836906952.80997</v>
      </c>
      <c r="O18">
        <f t="shared" si="7"/>
        <v>284266233.06115103</v>
      </c>
      <c r="P18">
        <f t="shared" si="8"/>
        <v>549395.37893643428</v>
      </c>
      <c r="Q18" s="2">
        <f t="shared" si="9"/>
        <v>1.9326789996131865E-3</v>
      </c>
      <c r="R18" s="2">
        <f t="shared" si="13"/>
        <v>-28.260567041728567</v>
      </c>
      <c r="T18">
        <v>6</v>
      </c>
      <c r="U18">
        <f t="shared" si="10"/>
        <v>549395.37893643428</v>
      </c>
      <c r="V18">
        <f t="shared" si="11"/>
        <v>284266233.06115103</v>
      </c>
      <c r="W18">
        <f t="shared" si="12"/>
        <v>517.41649813556398</v>
      </c>
      <c r="X18">
        <f t="shared" si="0"/>
        <v>31.318655289740626</v>
      </c>
      <c r="Y18">
        <f t="shared" si="0"/>
        <v>4.0576313056253452</v>
      </c>
      <c r="Z18">
        <f t="shared" si="0"/>
        <v>30.890919508389544</v>
      </c>
      <c r="AA18">
        <f t="shared" si="0"/>
        <v>21.338939988484313</v>
      </c>
      <c r="AB18">
        <f t="shared" si="0"/>
        <v>0</v>
      </c>
      <c r="AC18">
        <f t="shared" si="0"/>
        <v>8.873781510314382</v>
      </c>
      <c r="AD18">
        <f t="shared" si="0"/>
        <v>2.9086436893369254</v>
      </c>
      <c r="AE18">
        <f t="shared" si="0"/>
        <v>21.358957553440607</v>
      </c>
      <c r="AF18">
        <f t="shared" si="0"/>
        <v>3.8944669357999757</v>
      </c>
      <c r="AG18">
        <f t="shared" si="0"/>
        <v>8.6739069014002155</v>
      </c>
      <c r="AH18">
        <f t="shared" si="0"/>
        <v>3.0616360836430556</v>
      </c>
      <c r="AI18">
        <f t="shared" si="0"/>
        <v>27.040258998346964</v>
      </c>
      <c r="AJ18">
        <f t="shared" si="0"/>
        <v>24.262301381446921</v>
      </c>
      <c r="AK18">
        <f t="shared" si="0"/>
        <v>18.146043943200535</v>
      </c>
      <c r="AL18">
        <f t="shared" si="0"/>
        <v>16.206297176886078</v>
      </c>
      <c r="AM18">
        <f t="shared" si="0"/>
        <v>11.701843849782467</v>
      </c>
      <c r="AN18">
        <f t="shared" si="0"/>
        <v>15.789217158153564</v>
      </c>
      <c r="AO18">
        <f t="shared" si="0"/>
        <v>3.6628676926459556</v>
      </c>
      <c r="AP18">
        <f t="shared" si="0"/>
        <v>8.1205811975422169</v>
      </c>
    </row>
    <row r="19" spans="1:42" x14ac:dyDescent="0.45">
      <c r="A19">
        <v>7</v>
      </c>
      <c r="B19">
        <v>103</v>
      </c>
      <c r="C19">
        <v>999</v>
      </c>
      <c r="D19" s="1">
        <v>9.9299999999999996E-3</v>
      </c>
      <c r="E19" s="1">
        <v>1.0200000000000001E-2</v>
      </c>
      <c r="F19">
        <f t="shared" si="1"/>
        <v>2.7000000000000114E-4</v>
      </c>
      <c r="G19">
        <f t="shared" si="2"/>
        <v>647.16808663949735</v>
      </c>
      <c r="H19">
        <f t="shared" si="3"/>
        <v>6276.9021218724065</v>
      </c>
      <c r="K19">
        <f t="shared" si="4"/>
        <v>26435552099.81802</v>
      </c>
      <c r="L19">
        <f t="shared" si="5"/>
        <v>63111440486.567245</v>
      </c>
      <c r="M19">
        <f t="shared" si="6"/>
        <v>197994591695.77194</v>
      </c>
      <c r="O19">
        <f t="shared" si="7"/>
        <v>277453752.53027427</v>
      </c>
      <c r="P19">
        <f t="shared" si="8"/>
        <v>536229.04087913514</v>
      </c>
      <c r="Q19" s="2">
        <f t="shared" si="9"/>
        <v>1.9326789996131867E-3</v>
      </c>
      <c r="R19" s="2">
        <f t="shared" si="13"/>
        <v>-41.658887838491431</v>
      </c>
      <c r="T19">
        <v>7</v>
      </c>
      <c r="U19">
        <f t="shared" si="10"/>
        <v>536229.04087913514</v>
      </c>
      <c r="V19">
        <f t="shared" si="11"/>
        <v>277453752.53027427</v>
      </c>
      <c r="W19">
        <f t="shared" si="12"/>
        <v>517.41649813556398</v>
      </c>
      <c r="X19">
        <f t="shared" si="0"/>
        <v>40.140396057536478</v>
      </c>
      <c r="Y19">
        <f t="shared" si="0"/>
        <v>4.8169599846259166</v>
      </c>
      <c r="Z19">
        <f t="shared" si="0"/>
        <v>39.713915382893894</v>
      </c>
      <c r="AA19">
        <f t="shared" si="0"/>
        <v>30.186046032738123</v>
      </c>
      <c r="AB19">
        <f t="shared" si="0"/>
        <v>8.873781510314382</v>
      </c>
      <c r="AC19">
        <f t="shared" si="0"/>
        <v>0</v>
      </c>
      <c r="AD19">
        <f t="shared" si="0"/>
        <v>5.965856746849612</v>
      </c>
      <c r="AE19">
        <f t="shared" si="0"/>
        <v>30.206020923667012</v>
      </c>
      <c r="AF19">
        <f t="shared" si="0"/>
        <v>4.980118117312526</v>
      </c>
      <c r="AG19">
        <f t="shared" si="0"/>
        <v>17.541385353729201</v>
      </c>
      <c r="AH19">
        <f t="shared" si="0"/>
        <v>11.933903887799369</v>
      </c>
      <c r="AI19">
        <f t="shared" si="0"/>
        <v>35.873877197984669</v>
      </c>
      <c r="AJ19">
        <f t="shared" si="0"/>
        <v>33.102825757188874</v>
      </c>
      <c r="AK19">
        <f t="shared" si="0"/>
        <v>26.999533915299661</v>
      </c>
      <c r="AL19">
        <f t="shared" si="0"/>
        <v>25.063254976135713</v>
      </c>
      <c r="AM19">
        <f t="shared" si="0"/>
        <v>20.565656525098319</v>
      </c>
      <c r="AN19">
        <f t="shared" si="0"/>
        <v>24.646880046304865</v>
      </c>
      <c r="AO19">
        <f t="shared" si="0"/>
        <v>12.534747075479943</v>
      </c>
      <c r="AP19">
        <f t="shared" si="0"/>
        <v>16.988647623992541</v>
      </c>
    </row>
    <row r="20" spans="1:42" x14ac:dyDescent="0.45">
      <c r="A20">
        <v>8</v>
      </c>
      <c r="B20">
        <v>100</v>
      </c>
      <c r="C20">
        <v>977</v>
      </c>
      <c r="D20" s="1">
        <v>9.9399999999999992E-3</v>
      </c>
      <c r="E20" s="1">
        <v>1.0200000000000001E-2</v>
      </c>
      <c r="F20">
        <f t="shared" si="1"/>
        <v>2.6000000000000155E-4</v>
      </c>
      <c r="G20">
        <f t="shared" si="2"/>
        <v>628.31853071795865</v>
      </c>
      <c r="H20">
        <f t="shared" si="3"/>
        <v>6138.6720451144556</v>
      </c>
      <c r="K20">
        <f t="shared" si="4"/>
        <v>27311929626.916378</v>
      </c>
      <c r="L20">
        <f t="shared" si="5"/>
        <v>65203677786.412148</v>
      </c>
      <c r="M20">
        <f t="shared" si="6"/>
        <v>204558404321.81442</v>
      </c>
      <c r="O20">
        <f t="shared" si="7"/>
        <v>282015256.10252202</v>
      </c>
      <c r="P20">
        <f t="shared" si="8"/>
        <v>545044.96303987887</v>
      </c>
      <c r="Q20" s="2">
        <f t="shared" si="9"/>
        <v>1.9326789996131867E-3</v>
      </c>
      <c r="R20" s="2">
        <f t="shared" si="13"/>
        <v>-32.616028223303282</v>
      </c>
      <c r="T20">
        <v>8</v>
      </c>
      <c r="U20">
        <f t="shared" si="10"/>
        <v>545044.96303987887</v>
      </c>
      <c r="V20">
        <f t="shared" si="11"/>
        <v>282015256.10252202</v>
      </c>
      <c r="W20">
        <f t="shared" si="12"/>
        <v>517.41649813556398</v>
      </c>
      <c r="X20">
        <f t="shared" si="0"/>
        <v>34.212757641161843</v>
      </c>
      <c r="Y20">
        <f t="shared" si="0"/>
        <v>1.1490509344255384</v>
      </c>
      <c r="Z20">
        <f t="shared" si="0"/>
        <v>33.785399358583895</v>
      </c>
      <c r="AA20">
        <f t="shared" si="0"/>
        <v>24.240561267408697</v>
      </c>
      <c r="AB20">
        <f t="shared" si="0"/>
        <v>2.9086436893369254</v>
      </c>
      <c r="AC20">
        <f t="shared" si="0"/>
        <v>5.965856746849612</v>
      </c>
      <c r="AD20">
        <f t="shared" si="0"/>
        <v>0</v>
      </c>
      <c r="AE20">
        <f t="shared" si="0"/>
        <v>24.260566448132561</v>
      </c>
      <c r="AF20">
        <f t="shared" si="0"/>
        <v>0.98587538832623167</v>
      </c>
      <c r="AG20">
        <f t="shared" si="0"/>
        <v>11.581186457215095</v>
      </c>
      <c r="AH20">
        <f t="shared" si="0"/>
        <v>5.9700315496514653</v>
      </c>
      <c r="AI20">
        <f t="shared" si="0"/>
        <v>29.937914652512756</v>
      </c>
      <c r="AJ20">
        <f t="shared" si="0"/>
        <v>27.16199916857645</v>
      </c>
      <c r="AK20">
        <f t="shared" si="0"/>
        <v>21.049501627853964</v>
      </c>
      <c r="AL20">
        <f t="shared" si="0"/>
        <v>19.110735625589488</v>
      </c>
      <c r="AM20">
        <f t="shared" si="0"/>
        <v>14.608166304388117</v>
      </c>
      <c r="AN20">
        <f t="shared" si="0"/>
        <v>18.693853165921389</v>
      </c>
      <c r="AO20">
        <f t="shared" si="0"/>
        <v>6.5711845115407668</v>
      </c>
      <c r="AP20">
        <f t="shared" si="0"/>
        <v>11.02800876701663</v>
      </c>
    </row>
    <row r="21" spans="1:42" x14ac:dyDescent="0.45">
      <c r="A21">
        <v>9</v>
      </c>
      <c r="B21">
        <v>107</v>
      </c>
      <c r="C21">
        <v>900</v>
      </c>
      <c r="D21" s="1">
        <v>9.9399999999999992E-3</v>
      </c>
      <c r="E21" s="1">
        <v>1.0160000000000001E-2</v>
      </c>
      <c r="F21">
        <f t="shared" si="1"/>
        <v>2.2000000000000144E-4</v>
      </c>
      <c r="G21">
        <f t="shared" si="2"/>
        <v>672.30082786821572</v>
      </c>
      <c r="H21">
        <f t="shared" si="3"/>
        <v>5654.8667764616275</v>
      </c>
      <c r="K21">
        <f t="shared" si="4"/>
        <v>31188960973.754116</v>
      </c>
      <c r="L21">
        <f t="shared" si="5"/>
        <v>74459585595.206863</v>
      </c>
      <c r="M21">
        <f t="shared" si="6"/>
        <v>233596240778.20255</v>
      </c>
      <c r="O21">
        <f t="shared" si="7"/>
        <v>301367811.25333238</v>
      </c>
      <c r="P21">
        <f t="shared" si="8"/>
        <v>582447.23996870616</v>
      </c>
      <c r="Q21" s="2">
        <f t="shared" si="9"/>
        <v>1.9326789996131869E-3</v>
      </c>
      <c r="R21" s="2">
        <f t="shared" si="13"/>
        <v>2.7047140843469659</v>
      </c>
      <c r="T21">
        <v>9</v>
      </c>
      <c r="U21">
        <f t="shared" si="10"/>
        <v>582447.23996870616</v>
      </c>
      <c r="V21">
        <f t="shared" si="11"/>
        <v>301367811.25333238</v>
      </c>
      <c r="W21">
        <f t="shared" si="12"/>
        <v>517.41649813556387</v>
      </c>
      <c r="X21">
        <f t="shared" si="0"/>
        <v>9.9908865160494233</v>
      </c>
      <c r="Y21">
        <f t="shared" si="0"/>
        <v>25.406311892314037</v>
      </c>
      <c r="Z21">
        <f t="shared" si="0"/>
        <v>9.5614026914631047</v>
      </c>
      <c r="AA21">
        <f t="shared" si="0"/>
        <v>2.0060241485179021E-2</v>
      </c>
      <c r="AB21">
        <f t="shared" si="0"/>
        <v>21.358957553440607</v>
      </c>
      <c r="AC21">
        <f t="shared" si="0"/>
        <v>30.206020923667012</v>
      </c>
      <c r="AD21">
        <f t="shared" si="0"/>
        <v>24.260566448132561</v>
      </c>
      <c r="AE21">
        <f t="shared" si="0"/>
        <v>0</v>
      </c>
      <c r="AF21">
        <f t="shared" si="0"/>
        <v>25.243623908276572</v>
      </c>
      <c r="AG21">
        <f t="shared" si="0"/>
        <v>12.696030438506346</v>
      </c>
      <c r="AH21">
        <f t="shared" si="0"/>
        <v>18.302908352138331</v>
      </c>
      <c r="AI21">
        <f t="shared" si="0"/>
        <v>5.6966570601269044</v>
      </c>
      <c r="AJ21">
        <f t="shared" si="0"/>
        <v>2.9103833332830042</v>
      </c>
      <c r="AK21">
        <f t="shared" si="0"/>
        <v>3.2187368403691963</v>
      </c>
      <c r="AL21">
        <f t="shared" si="0"/>
        <v>5.1609995170976974</v>
      </c>
      <c r="AM21">
        <f t="shared" si="0"/>
        <v>9.6683940043302172</v>
      </c>
      <c r="AN21">
        <f t="shared" si="0"/>
        <v>5.5785222186988053</v>
      </c>
      <c r="AO21">
        <f t="shared" si="0"/>
        <v>17.702554667201117</v>
      </c>
      <c r="AP21">
        <f t="shared" si="0"/>
        <v>13.249103498906644</v>
      </c>
    </row>
    <row r="22" spans="1:42" x14ac:dyDescent="0.45">
      <c r="A22">
        <v>10</v>
      </c>
      <c r="B22">
        <v>109</v>
      </c>
      <c r="C22">
        <v>950</v>
      </c>
      <c r="D22" s="1">
        <v>9.9399999999999992E-3</v>
      </c>
      <c r="E22" s="1">
        <v>1.0189999999999999E-2</v>
      </c>
      <c r="F22">
        <f t="shared" ref="F22:F32" si="14">ABS(E22-D22)</f>
        <v>2.5000000000000022E-4</v>
      </c>
      <c r="G22">
        <f t="shared" ref="G22:G32" si="15">2*PI()*B22</f>
        <v>684.86719848257485</v>
      </c>
      <c r="H22">
        <f t="shared" ref="H22:H32" si="16">2*PI()*C22</f>
        <v>5969.0260418206071</v>
      </c>
      <c r="K22">
        <f t="shared" ref="K22:K32" si="17">((4*$B$3*(2*$B$4+$B$3-2*$B$2)*$B$2*(H22-G22))/(($B$5-$B$2)^2*F22)*$C$3)^2</f>
        <v>27165135035.305122</v>
      </c>
      <c r="L22">
        <f t="shared" ref="L22:L32" si="18">((4*$B$6*$B$2*(G22-H22)/(($B$5-$B$2)^2*F22))*$C$4)^2</f>
        <v>64853224801.838837</v>
      </c>
      <c r="M22">
        <f t="shared" ref="M22:M32" si="19">((4*$B$6*$B$5*(H22-G22)/(($B$5-$B$2)^2*F22))*$C$2)^2</f>
        <v>203458955552.23788</v>
      </c>
      <c r="O22">
        <f t="shared" ref="O22:O32" si="20">4*$B$2*$B$6*ABS(H22-G22)/(($B$5-$B$2)*F22)</f>
        <v>281256355.29932851</v>
      </c>
      <c r="P22">
        <f t="shared" ref="P22:P32" si="21">SQRT(K22+L22+M22)</f>
        <v>543578.25139475719</v>
      </c>
      <c r="Q22" s="2">
        <f t="shared" ref="Q22:Q32" si="22">P22/O22</f>
        <v>1.9326789996131867E-3</v>
      </c>
      <c r="R22" s="2">
        <f t="shared" si="13"/>
        <v>-34.100155135180735</v>
      </c>
      <c r="T22">
        <v>10</v>
      </c>
      <c r="U22">
        <f t="shared" si="10"/>
        <v>543578.25139475719</v>
      </c>
      <c r="V22">
        <f t="shared" si="11"/>
        <v>281256355.29932851</v>
      </c>
      <c r="W22">
        <f t="shared" si="12"/>
        <v>517.41649813556398</v>
      </c>
      <c r="X22">
        <f t="shared" si="0"/>
        <v>35.193095007833342</v>
      </c>
      <c r="Y22">
        <f t="shared" si="0"/>
        <v>0.16317640917287454</v>
      </c>
      <c r="Z22">
        <f t="shared" si="0"/>
        <v>34.765872185969023</v>
      </c>
      <c r="AA22">
        <f t="shared" si="0"/>
        <v>25.223623280199959</v>
      </c>
      <c r="AB22">
        <f t="shared" si="0"/>
        <v>3.8944669357999757</v>
      </c>
      <c r="AC22">
        <f t="shared" si="0"/>
        <v>4.980118117312526</v>
      </c>
      <c r="AD22">
        <f t="shared" si="0"/>
        <v>0.98587538832623167</v>
      </c>
      <c r="AE22">
        <f t="shared" si="0"/>
        <v>25.243623908276572</v>
      </c>
      <c r="AF22">
        <f t="shared" si="0"/>
        <v>0</v>
      </c>
      <c r="AG22">
        <f t="shared" ref="X22:AP31" si="23">ABS(($V22-AG$12)/SQRT($U22^2+AG$11^2))</f>
        <v>12.566392001720788</v>
      </c>
      <c r="AH22">
        <f t="shared" si="23"/>
        <v>6.9557157952041626</v>
      </c>
      <c r="AI22">
        <f t="shared" si="23"/>
        <v>30.919531677522929</v>
      </c>
      <c r="AJ22">
        <f t="shared" si="23"/>
        <v>28.144357437203531</v>
      </c>
      <c r="AK22">
        <f t="shared" si="23"/>
        <v>22.03324279341151</v>
      </c>
      <c r="AL22">
        <f t="shared" si="23"/>
        <v>20.094843738623521</v>
      </c>
      <c r="AM22">
        <f t="shared" si="23"/>
        <v>15.592993329582372</v>
      </c>
      <c r="AN22">
        <f t="shared" si="23"/>
        <v>19.678035669738438</v>
      </c>
      <c r="AO22">
        <f t="shared" si="23"/>
        <v>7.5568313291921738</v>
      </c>
      <c r="AP22">
        <f t="shared" si="23"/>
        <v>12.01327437684939</v>
      </c>
    </row>
    <row r="23" spans="1:42" x14ac:dyDescent="0.45">
      <c r="A23">
        <v>11</v>
      </c>
      <c r="B23">
        <v>119</v>
      </c>
      <c r="C23">
        <v>1442</v>
      </c>
      <c r="D23" s="1">
        <v>9.9500000000000005E-3</v>
      </c>
      <c r="E23" s="1">
        <v>1.0330000000000001E-2</v>
      </c>
      <c r="F23">
        <f t="shared" si="14"/>
        <v>3.8000000000000013E-4</v>
      </c>
      <c r="G23">
        <f t="shared" si="15"/>
        <v>747.69905155437073</v>
      </c>
      <c r="H23">
        <f t="shared" si="16"/>
        <v>9060.3532129529631</v>
      </c>
      <c r="K23">
        <f t="shared" si="17"/>
        <v>29097279722.704929</v>
      </c>
      <c r="L23">
        <f t="shared" si="18"/>
        <v>69465968806.194595</v>
      </c>
      <c r="M23">
        <f t="shared" si="19"/>
        <v>217930156949.29565</v>
      </c>
      <c r="O23">
        <f t="shared" si="20"/>
        <v>291086862.49218649</v>
      </c>
      <c r="P23">
        <f t="shared" si="21"/>
        <v>562577.4662019402</v>
      </c>
      <c r="Q23" s="2">
        <f t="shared" si="22"/>
        <v>1.9326789996131867E-3</v>
      </c>
      <c r="R23" s="2">
        <f t="shared" si="13"/>
        <v>-15.474483126006673</v>
      </c>
      <c r="T23">
        <v>11</v>
      </c>
      <c r="U23">
        <f t="shared" si="10"/>
        <v>562577.4662019402</v>
      </c>
      <c r="V23">
        <f t="shared" si="11"/>
        <v>291086862.49218649</v>
      </c>
      <c r="W23">
        <f t="shared" si="12"/>
        <v>517.41649813556398</v>
      </c>
      <c r="X23">
        <f t="shared" si="23"/>
        <v>22.67349209307103</v>
      </c>
      <c r="Y23">
        <f t="shared" si="23"/>
        <v>12.729446550790533</v>
      </c>
      <c r="Z23">
        <f t="shared" si="23"/>
        <v>22.244828155643422</v>
      </c>
      <c r="AA23">
        <f t="shared" si="23"/>
        <v>12.675985268977026</v>
      </c>
      <c r="AB23">
        <f t="shared" si="23"/>
        <v>8.6739069014002155</v>
      </c>
      <c r="AC23">
        <f t="shared" si="23"/>
        <v>17.541385353729201</v>
      </c>
      <c r="AD23">
        <f t="shared" si="23"/>
        <v>11.581186457215095</v>
      </c>
      <c r="AE23">
        <f t="shared" si="23"/>
        <v>12.696030438506346</v>
      </c>
      <c r="AF23">
        <f t="shared" si="23"/>
        <v>12.566392001720788</v>
      </c>
      <c r="AG23">
        <f t="shared" si="23"/>
        <v>0</v>
      </c>
      <c r="AH23">
        <f t="shared" si="23"/>
        <v>5.6129667609327605</v>
      </c>
      <c r="AI23">
        <f t="shared" si="23"/>
        <v>18.386479657436475</v>
      </c>
      <c r="AJ23">
        <f t="shared" si="23"/>
        <v>15.603722130537927</v>
      </c>
      <c r="AK23">
        <f t="shared" si="23"/>
        <v>9.4791020751229187</v>
      </c>
      <c r="AL23">
        <f t="shared" si="23"/>
        <v>7.5373366831532973</v>
      </c>
      <c r="AM23">
        <f t="shared" si="23"/>
        <v>3.0293725032015</v>
      </c>
      <c r="AN23">
        <f t="shared" si="23"/>
        <v>7.1198624758854177</v>
      </c>
      <c r="AO23">
        <f t="shared" si="23"/>
        <v>5.0117826412398712</v>
      </c>
      <c r="AP23">
        <f t="shared" si="23"/>
        <v>0.55350773049472857</v>
      </c>
    </row>
    <row r="24" spans="1:42" x14ac:dyDescent="0.45">
      <c r="A24">
        <v>12</v>
      </c>
      <c r="B24">
        <v>120</v>
      </c>
      <c r="C24" s="1">
        <v>1440</v>
      </c>
      <c r="D24" s="1">
        <v>9.9399999999999992E-3</v>
      </c>
      <c r="E24" s="1">
        <v>1.0325000000000001E-2</v>
      </c>
      <c r="F24">
        <f t="shared" si="14"/>
        <v>3.8500000000000166E-4</v>
      </c>
      <c r="G24">
        <f t="shared" si="15"/>
        <v>753.98223686155029</v>
      </c>
      <c r="H24">
        <f t="shared" si="16"/>
        <v>9047.7868423386044</v>
      </c>
      <c r="K24">
        <f t="shared" si="17"/>
        <v>28218004432.870762</v>
      </c>
      <c r="L24">
        <f t="shared" si="18"/>
        <v>67366813474.914047</v>
      </c>
      <c r="M24">
        <f t="shared" si="19"/>
        <v>211344640923.69717</v>
      </c>
      <c r="O24">
        <f t="shared" si="20"/>
        <v>286655024.935615</v>
      </c>
      <c r="P24">
        <f t="shared" si="21"/>
        <v>554012.14682665758</v>
      </c>
      <c r="Q24" s="2">
        <f t="shared" si="22"/>
        <v>1.9326789996131871E-3</v>
      </c>
      <c r="R24" s="2">
        <f t="shared" ref="R24:R32" si="24">(O24-$B$10)/P24</f>
        <v>-23.713258165250139</v>
      </c>
      <c r="T24">
        <v>12</v>
      </c>
      <c r="U24">
        <f t="shared" si="10"/>
        <v>554012.14682665758</v>
      </c>
      <c r="V24">
        <f t="shared" si="11"/>
        <v>286655024.935615</v>
      </c>
      <c r="W24">
        <f t="shared" si="12"/>
        <v>517.41649813556387</v>
      </c>
      <c r="X24">
        <f t="shared" si="23"/>
        <v>28.269668104224571</v>
      </c>
      <c r="Y24">
        <f t="shared" si="23"/>
        <v>7.1188544797704587</v>
      </c>
      <c r="Z24">
        <f t="shared" si="23"/>
        <v>27.841570843093042</v>
      </c>
      <c r="AA24">
        <f t="shared" si="23"/>
        <v>18.282879446057724</v>
      </c>
      <c r="AB24">
        <f t="shared" si="23"/>
        <v>3.0616360836430556</v>
      </c>
      <c r="AC24">
        <f t="shared" si="23"/>
        <v>11.933903887799369</v>
      </c>
      <c r="AD24">
        <f t="shared" si="23"/>
        <v>5.9700315496514653</v>
      </c>
      <c r="AE24">
        <f t="shared" si="23"/>
        <v>18.302908352138331</v>
      </c>
      <c r="AF24">
        <f t="shared" si="23"/>
        <v>6.9557157952041626</v>
      </c>
      <c r="AG24">
        <f t="shared" si="23"/>
        <v>5.6129667609327605</v>
      </c>
      <c r="AH24">
        <f t="shared" si="23"/>
        <v>0</v>
      </c>
      <c r="AI24">
        <f t="shared" si="23"/>
        <v>23.98789119314246</v>
      </c>
      <c r="AJ24">
        <f t="shared" si="23"/>
        <v>21.208018327731345</v>
      </c>
      <c r="AK24">
        <f t="shared" si="23"/>
        <v>15.088321000670602</v>
      </c>
      <c r="AL24">
        <f t="shared" si="23"/>
        <v>13.147706558711214</v>
      </c>
      <c r="AM24">
        <f t="shared" si="23"/>
        <v>8.6416532152269809</v>
      </c>
      <c r="AN24">
        <f t="shared" si="23"/>
        <v>12.730454022720266</v>
      </c>
      <c r="AO24">
        <f t="shared" si="23"/>
        <v>0.60126309123575661</v>
      </c>
      <c r="AP24">
        <f t="shared" si="23"/>
        <v>5.0595324222928424</v>
      </c>
    </row>
    <row r="25" spans="1:42" x14ac:dyDescent="0.45">
      <c r="A25">
        <v>13</v>
      </c>
      <c r="B25">
        <v>102</v>
      </c>
      <c r="C25">
        <v>1420</v>
      </c>
      <c r="D25" s="1">
        <v>9.9399999999999992E-3</v>
      </c>
      <c r="E25" s="1">
        <v>1.03E-2</v>
      </c>
      <c r="F25">
        <f t="shared" si="14"/>
        <v>3.6000000000000094E-4</v>
      </c>
      <c r="G25">
        <f t="shared" si="15"/>
        <v>640.88490133231778</v>
      </c>
      <c r="H25">
        <f t="shared" si="16"/>
        <v>8922.1231361950122</v>
      </c>
      <c r="K25">
        <f t="shared" si="17"/>
        <v>32175530262.585087</v>
      </c>
      <c r="L25">
        <f t="shared" si="18"/>
        <v>76814891386.545288</v>
      </c>
      <c r="M25">
        <f t="shared" si="19"/>
        <v>240985357630.54239</v>
      </c>
      <c r="O25">
        <f t="shared" si="20"/>
        <v>306097136.58055419</v>
      </c>
      <c r="P25">
        <f t="shared" si="21"/>
        <v>591587.5077109664</v>
      </c>
      <c r="Q25" s="2">
        <f t="shared" si="22"/>
        <v>1.9326789996131865E-3</v>
      </c>
      <c r="R25" s="2">
        <f t="shared" si="24"/>
        <v>10.657220611281877</v>
      </c>
      <c r="T25">
        <v>13</v>
      </c>
      <c r="U25">
        <f t="shared" si="10"/>
        <v>591587.5077109664</v>
      </c>
      <c r="V25">
        <f t="shared" si="11"/>
        <v>306097136.58055419</v>
      </c>
      <c r="W25">
        <f t="shared" si="12"/>
        <v>517.41649813556398</v>
      </c>
      <c r="X25">
        <f t="shared" si="23"/>
        <v>4.2953708427075901</v>
      </c>
      <c r="Y25">
        <f t="shared" si="23"/>
        <v>31.081976349131757</v>
      </c>
      <c r="Z25">
        <f t="shared" si="23"/>
        <v>3.8657286976619707</v>
      </c>
      <c r="AA25">
        <f t="shared" si="23"/>
        <v>5.7167142514498464</v>
      </c>
      <c r="AB25">
        <f t="shared" si="23"/>
        <v>27.040258998346964</v>
      </c>
      <c r="AC25">
        <f t="shared" si="23"/>
        <v>35.873877197984669</v>
      </c>
      <c r="AD25">
        <f t="shared" si="23"/>
        <v>29.937914652512756</v>
      </c>
      <c r="AE25">
        <f t="shared" si="23"/>
        <v>5.6966570601269044</v>
      </c>
      <c r="AF25">
        <f t="shared" si="23"/>
        <v>30.919531677522929</v>
      </c>
      <c r="AG25">
        <f t="shared" si="23"/>
        <v>18.386479657436475</v>
      </c>
      <c r="AH25">
        <f t="shared" si="23"/>
        <v>23.98789119314246</v>
      </c>
      <c r="AI25">
        <f t="shared" si="23"/>
        <v>0</v>
      </c>
      <c r="AJ25">
        <f t="shared" si="23"/>
        <v>2.7864894268847262</v>
      </c>
      <c r="AK25">
        <f t="shared" si="23"/>
        <v>8.914630730979292</v>
      </c>
      <c r="AL25">
        <f t="shared" si="23"/>
        <v>10.856166410927516</v>
      </c>
      <c r="AM25">
        <f t="shared" si="23"/>
        <v>15.361101266672964</v>
      </c>
      <c r="AN25">
        <f t="shared" si="23"/>
        <v>11.27350664578606</v>
      </c>
      <c r="AO25">
        <f t="shared" si="23"/>
        <v>23.388202532404136</v>
      </c>
      <c r="AP25">
        <f t="shared" si="23"/>
        <v>18.939087658697304</v>
      </c>
    </row>
    <row r="26" spans="1:42" x14ac:dyDescent="0.45">
      <c r="A26">
        <v>14</v>
      </c>
      <c r="B26">
        <v>127</v>
      </c>
      <c r="C26">
        <v>1435</v>
      </c>
      <c r="D26" s="1">
        <v>9.9500000000000005E-3</v>
      </c>
      <c r="E26" s="1">
        <v>1.031E-2</v>
      </c>
      <c r="F26">
        <f t="shared" si="14"/>
        <v>3.5999999999999921E-4</v>
      </c>
      <c r="G26">
        <f t="shared" si="15"/>
        <v>797.96453401180747</v>
      </c>
      <c r="H26">
        <f t="shared" si="16"/>
        <v>9016.3709158027068</v>
      </c>
      <c r="K26">
        <f t="shared" si="17"/>
        <v>31689134688.812019</v>
      </c>
      <c r="L26">
        <f t="shared" si="18"/>
        <v>75653685250.535767</v>
      </c>
      <c r="M26">
        <f t="shared" si="19"/>
        <v>237342396338.55981</v>
      </c>
      <c r="O26">
        <f t="shared" si="20"/>
        <v>303774700.03593844</v>
      </c>
      <c r="P26">
        <f t="shared" si="21"/>
        <v>587098.98337325337</v>
      </c>
      <c r="Q26" s="2">
        <f t="shared" si="22"/>
        <v>1.9326789996131867E-3</v>
      </c>
      <c r="R26" s="2">
        <f t="shared" si="24"/>
        <v>6.7829142081935716</v>
      </c>
      <c r="T26">
        <v>14</v>
      </c>
      <c r="U26">
        <f t="shared" si="10"/>
        <v>587098.98337325337</v>
      </c>
      <c r="V26">
        <f t="shared" si="11"/>
        <v>303774700.03593844</v>
      </c>
      <c r="W26">
        <f t="shared" si="12"/>
        <v>517.41649813556398</v>
      </c>
      <c r="X26">
        <f t="shared" si="23"/>
        <v>7.0814645388606259</v>
      </c>
      <c r="Y26">
        <f t="shared" si="23"/>
        <v>28.306927187436511</v>
      </c>
      <c r="Z26">
        <f t="shared" si="23"/>
        <v>6.6518835804469401</v>
      </c>
      <c r="AA26">
        <f t="shared" si="23"/>
        <v>2.9304427759523888</v>
      </c>
      <c r="AB26">
        <f t="shared" si="23"/>
        <v>24.262301381446921</v>
      </c>
      <c r="AC26">
        <f t="shared" si="23"/>
        <v>33.102825757188874</v>
      </c>
      <c r="AD26">
        <f t="shared" si="23"/>
        <v>27.16199916857645</v>
      </c>
      <c r="AE26">
        <f t="shared" si="23"/>
        <v>2.9103833332830042</v>
      </c>
      <c r="AF26">
        <f t="shared" si="23"/>
        <v>28.144357437203531</v>
      </c>
      <c r="AG26">
        <f t="shared" si="23"/>
        <v>15.603722130537927</v>
      </c>
      <c r="AH26">
        <f t="shared" si="23"/>
        <v>21.208018327731345</v>
      </c>
      <c r="AI26">
        <f t="shared" si="23"/>
        <v>2.7864894268847262</v>
      </c>
      <c r="AJ26">
        <f t="shared" si="23"/>
        <v>0</v>
      </c>
      <c r="AK26">
        <f t="shared" si="23"/>
        <v>6.1288521110241794</v>
      </c>
      <c r="AL26">
        <f t="shared" si="23"/>
        <v>8.0708168499729727</v>
      </c>
      <c r="AM26">
        <f t="shared" si="23"/>
        <v>12.577125077358318</v>
      </c>
      <c r="AN26">
        <f t="shared" si="23"/>
        <v>8.4882621213014655</v>
      </c>
      <c r="AO26">
        <f t="shared" si="23"/>
        <v>20.607981843249856</v>
      </c>
      <c r="AP26">
        <f t="shared" si="23"/>
        <v>16.156578444026298</v>
      </c>
    </row>
    <row r="27" spans="1:42" x14ac:dyDescent="0.45">
      <c r="A27">
        <v>15</v>
      </c>
      <c r="B27">
        <v>114</v>
      </c>
      <c r="C27">
        <v>1436</v>
      </c>
      <c r="D27" s="1">
        <v>9.9399999999999992E-3</v>
      </c>
      <c r="E27" s="1">
        <v>1.031E-2</v>
      </c>
      <c r="F27">
        <f t="shared" si="14"/>
        <v>3.7000000000000054E-4</v>
      </c>
      <c r="G27">
        <f t="shared" si="15"/>
        <v>716.28312501847279</v>
      </c>
      <c r="H27">
        <f t="shared" si="16"/>
        <v>9022.6541011098852</v>
      </c>
      <c r="K27">
        <f t="shared" si="17"/>
        <v>30644980978.91328</v>
      </c>
      <c r="L27">
        <f t="shared" si="18"/>
        <v>73160904147.562103</v>
      </c>
      <c r="M27">
        <f t="shared" si="19"/>
        <v>229521988931.20151</v>
      </c>
      <c r="O27">
        <f t="shared" si="20"/>
        <v>298728108.19303924</v>
      </c>
      <c r="P27">
        <f t="shared" si="21"/>
        <v>577345.54129886278</v>
      </c>
      <c r="Q27" s="2">
        <f t="shared" si="22"/>
        <v>1.9326789996131865E-3</v>
      </c>
      <c r="R27" s="2">
        <f t="shared" si="24"/>
        <v>-1.8435230391946529</v>
      </c>
      <c r="T27">
        <v>15</v>
      </c>
      <c r="U27">
        <f t="shared" si="10"/>
        <v>577345.54129886278</v>
      </c>
      <c r="V27">
        <f t="shared" si="11"/>
        <v>298728108.19303924</v>
      </c>
      <c r="W27">
        <f t="shared" si="12"/>
        <v>517.41649813556398</v>
      </c>
      <c r="X27">
        <f t="shared" si="23"/>
        <v>13.207640442785245</v>
      </c>
      <c r="Y27">
        <f t="shared" si="23"/>
        <v>22.196046723406763</v>
      </c>
      <c r="Z27">
        <f t="shared" si="23"/>
        <v>12.778303534182093</v>
      </c>
      <c r="AA27">
        <f t="shared" si="23"/>
        <v>3.1986775631983839</v>
      </c>
      <c r="AB27">
        <f t="shared" si="23"/>
        <v>18.146043943200535</v>
      </c>
      <c r="AC27">
        <f t="shared" si="23"/>
        <v>26.999533915299661</v>
      </c>
      <c r="AD27">
        <f t="shared" si="23"/>
        <v>21.049501627853964</v>
      </c>
      <c r="AE27">
        <f t="shared" si="23"/>
        <v>3.2187368403691963</v>
      </c>
      <c r="AF27">
        <f t="shared" si="23"/>
        <v>22.03324279341151</v>
      </c>
      <c r="AG27">
        <f t="shared" si="23"/>
        <v>9.4791020751229187</v>
      </c>
      <c r="AH27">
        <f t="shared" si="23"/>
        <v>15.088321000670602</v>
      </c>
      <c r="AI27">
        <f t="shared" si="23"/>
        <v>8.914630730979292</v>
      </c>
      <c r="AJ27">
        <f t="shared" si="23"/>
        <v>6.1288521110241794</v>
      </c>
      <c r="AK27">
        <f t="shared" si="23"/>
        <v>0</v>
      </c>
      <c r="AL27">
        <f t="shared" si="23"/>
        <v>1.9424133321000547</v>
      </c>
      <c r="AM27">
        <f t="shared" si="23"/>
        <v>6.4505943986800354</v>
      </c>
      <c r="AN27">
        <f t="shared" si="23"/>
        <v>2.3599832284616538</v>
      </c>
      <c r="AO27">
        <f t="shared" si="23"/>
        <v>14.487671489654154</v>
      </c>
      <c r="AP27">
        <f t="shared" si="23"/>
        <v>10.032364053902873</v>
      </c>
    </row>
    <row r="28" spans="1:42" x14ac:dyDescent="0.45">
      <c r="A28">
        <v>16</v>
      </c>
      <c r="B28">
        <v>107</v>
      </c>
      <c r="C28">
        <v>1422</v>
      </c>
      <c r="D28" s="1">
        <v>9.9500000000000005E-3</v>
      </c>
      <c r="E28" s="1">
        <v>1.0319999999999999E-2</v>
      </c>
      <c r="F28">
        <f t="shared" si="14"/>
        <v>3.699999999999988E-4</v>
      </c>
      <c r="G28">
        <f t="shared" si="15"/>
        <v>672.30082786821572</v>
      </c>
      <c r="H28">
        <f t="shared" si="16"/>
        <v>8934.6895068093709</v>
      </c>
      <c r="K28">
        <f t="shared" si="17"/>
        <v>30321309363.284126</v>
      </c>
      <c r="L28">
        <f t="shared" si="18"/>
        <v>72388180285.777817</v>
      </c>
      <c r="M28">
        <f t="shared" si="19"/>
        <v>227097782728.20532</v>
      </c>
      <c r="O28">
        <f t="shared" si="20"/>
        <v>297146340.60049045</v>
      </c>
      <c r="P28">
        <f t="shared" si="21"/>
        <v>574288.49229047529</v>
      </c>
      <c r="Q28" s="2">
        <f t="shared" si="22"/>
        <v>1.9326789996131873E-3</v>
      </c>
      <c r="R28" s="2">
        <f t="shared" si="24"/>
        <v>-4.6076448249134376</v>
      </c>
      <c r="T28">
        <v>16</v>
      </c>
      <c r="U28">
        <f t="shared" si="10"/>
        <v>574288.49229047529</v>
      </c>
      <c r="V28">
        <f t="shared" si="11"/>
        <v>297146340.60049045</v>
      </c>
      <c r="W28">
        <f t="shared" si="12"/>
        <v>517.41649813556376</v>
      </c>
      <c r="X28">
        <f t="shared" si="23"/>
        <v>15.148239510217007</v>
      </c>
      <c r="Y28">
        <f t="shared" si="23"/>
        <v>20.25771008745496</v>
      </c>
      <c r="Z28">
        <f t="shared" si="23"/>
        <v>14.71901130045641</v>
      </c>
      <c r="AA28">
        <f t="shared" si="23"/>
        <v>5.1409417606594507</v>
      </c>
      <c r="AB28">
        <f t="shared" si="23"/>
        <v>16.206297176886078</v>
      </c>
      <c r="AC28">
        <f t="shared" si="23"/>
        <v>25.063254976135713</v>
      </c>
      <c r="AD28">
        <f t="shared" si="23"/>
        <v>19.110735625589488</v>
      </c>
      <c r="AE28">
        <f t="shared" si="23"/>
        <v>5.1609995170976974</v>
      </c>
      <c r="AF28">
        <f t="shared" si="23"/>
        <v>20.094843738623521</v>
      </c>
      <c r="AG28">
        <f t="shared" si="23"/>
        <v>7.5373366831532973</v>
      </c>
      <c r="AH28">
        <f t="shared" si="23"/>
        <v>13.147706558711214</v>
      </c>
      <c r="AI28">
        <f t="shared" si="23"/>
        <v>10.856166410927516</v>
      </c>
      <c r="AJ28">
        <f t="shared" si="23"/>
        <v>8.0708168499729727</v>
      </c>
      <c r="AK28">
        <f t="shared" si="23"/>
        <v>1.9424133321000547</v>
      </c>
      <c r="AL28">
        <f t="shared" si="23"/>
        <v>0</v>
      </c>
      <c r="AM28">
        <f t="shared" si="23"/>
        <v>4.5084448140392022</v>
      </c>
      <c r="AN28">
        <f t="shared" si="23"/>
        <v>0.41757883388437356</v>
      </c>
      <c r="AO28">
        <f t="shared" si="23"/>
        <v>12.546906523714425</v>
      </c>
      <c r="AP28">
        <f t="shared" si="23"/>
        <v>8.0906868198707311</v>
      </c>
    </row>
    <row r="29" spans="1:42" x14ac:dyDescent="0.45">
      <c r="A29">
        <v>17</v>
      </c>
      <c r="B29">
        <v>109</v>
      </c>
      <c r="C29" s="1">
        <v>1443</v>
      </c>
      <c r="D29" s="1">
        <v>9.9500000000000005E-3</v>
      </c>
      <c r="E29" s="1">
        <v>1.0330000000000001E-2</v>
      </c>
      <c r="F29">
        <f t="shared" si="14"/>
        <v>3.8000000000000013E-4</v>
      </c>
      <c r="G29">
        <f t="shared" si="15"/>
        <v>684.86719848257485</v>
      </c>
      <c r="H29">
        <f t="shared" si="16"/>
        <v>9066.6363982601433</v>
      </c>
      <c r="K29">
        <f t="shared" si="17"/>
        <v>29583146205.209366</v>
      </c>
      <c r="L29">
        <f t="shared" si="18"/>
        <v>70625911805.652802</v>
      </c>
      <c r="M29">
        <f t="shared" si="19"/>
        <v>221569155501.65765</v>
      </c>
      <c r="O29">
        <f t="shared" si="20"/>
        <v>293507085.83868241</v>
      </c>
      <c r="P29">
        <f t="shared" si="21"/>
        <v>567254.98103808647</v>
      </c>
      <c r="Q29" s="2">
        <f t="shared" si="22"/>
        <v>1.9326789996131867E-3</v>
      </c>
      <c r="R29" s="2">
        <f t="shared" si="24"/>
        <v>-11.080329607357958</v>
      </c>
      <c r="T29">
        <v>17</v>
      </c>
      <c r="U29">
        <f t="shared" si="10"/>
        <v>567254.98103808647</v>
      </c>
      <c r="V29">
        <f t="shared" si="11"/>
        <v>293507085.83868241</v>
      </c>
      <c r="W29">
        <f t="shared" si="12"/>
        <v>517.41649813556387</v>
      </c>
      <c r="X29">
        <f t="shared" si="23"/>
        <v>19.650419629259705</v>
      </c>
      <c r="Y29">
        <f t="shared" si="23"/>
        <v>15.755982587794934</v>
      </c>
      <c r="Z29">
        <f t="shared" si="23"/>
        <v>19.221501740878477</v>
      </c>
      <c r="AA29">
        <f t="shared" si="23"/>
        <v>9.6483424995202984</v>
      </c>
      <c r="AB29">
        <f t="shared" si="23"/>
        <v>11.701843849782467</v>
      </c>
      <c r="AC29">
        <f t="shared" si="23"/>
        <v>20.565656525098319</v>
      </c>
      <c r="AD29">
        <f t="shared" si="23"/>
        <v>14.608166304388117</v>
      </c>
      <c r="AE29">
        <f t="shared" si="23"/>
        <v>9.6683940043302172</v>
      </c>
      <c r="AF29">
        <f t="shared" si="23"/>
        <v>15.592993329582372</v>
      </c>
      <c r="AG29">
        <f t="shared" si="23"/>
        <v>3.0293725032015</v>
      </c>
      <c r="AH29">
        <f t="shared" si="23"/>
        <v>8.6416532152269809</v>
      </c>
      <c r="AI29">
        <f t="shared" si="23"/>
        <v>15.361101266672964</v>
      </c>
      <c r="AJ29">
        <f t="shared" si="23"/>
        <v>12.577125077358318</v>
      </c>
      <c r="AK29">
        <f t="shared" si="23"/>
        <v>6.4505943986800354</v>
      </c>
      <c r="AL29">
        <f t="shared" si="23"/>
        <v>4.5084448140392022</v>
      </c>
      <c r="AM29">
        <f t="shared" si="23"/>
        <v>0</v>
      </c>
      <c r="AN29">
        <f t="shared" si="23"/>
        <v>4.0909019392278365</v>
      </c>
      <c r="AO29">
        <f t="shared" si="23"/>
        <v>8.0405851797047347</v>
      </c>
      <c r="AP29">
        <f t="shared" si="23"/>
        <v>3.5828521837804876</v>
      </c>
    </row>
    <row r="30" spans="1:42" x14ac:dyDescent="0.45">
      <c r="A30">
        <v>18</v>
      </c>
      <c r="B30">
        <v>144</v>
      </c>
      <c r="C30">
        <v>1422</v>
      </c>
      <c r="D30" s="1">
        <v>9.9600000000000001E-3</v>
      </c>
      <c r="E30" s="1">
        <v>1.0319999999999999E-2</v>
      </c>
      <c r="F30">
        <f t="shared" si="14"/>
        <v>3.5999999999999921E-4</v>
      </c>
      <c r="G30">
        <f t="shared" si="15"/>
        <v>904.77868423386042</v>
      </c>
      <c r="H30">
        <f t="shared" si="16"/>
        <v>8934.6895068093709</v>
      </c>
      <c r="K30">
        <f t="shared" si="17"/>
        <v>30252174726.384823</v>
      </c>
      <c r="L30">
        <f t="shared" si="18"/>
        <v>72223130336.915176</v>
      </c>
      <c r="M30">
        <f t="shared" si="19"/>
        <v>226579984418.06491</v>
      </c>
      <c r="O30">
        <f t="shared" si="20"/>
        <v>296807390.40208662</v>
      </c>
      <c r="P30">
        <f t="shared" si="21"/>
        <v>573633.41036010522</v>
      </c>
      <c r="Q30" s="2">
        <f t="shared" si="22"/>
        <v>1.9326789996131865E-3</v>
      </c>
      <c r="R30" s="2">
        <f t="shared" si="24"/>
        <v>-5.2037896398668142</v>
      </c>
      <c r="T30">
        <v>18</v>
      </c>
      <c r="U30">
        <f t="shared" si="10"/>
        <v>573633.41036010522</v>
      </c>
      <c r="V30">
        <f t="shared" si="11"/>
        <v>296807390.40208662</v>
      </c>
      <c r="W30">
        <f t="shared" si="12"/>
        <v>517.41649813556398</v>
      </c>
      <c r="X30">
        <f t="shared" si="23"/>
        <v>15.565358699414356</v>
      </c>
      <c r="Y30">
        <f t="shared" si="23"/>
        <v>19.840914693679636</v>
      </c>
      <c r="Z30">
        <f t="shared" si="23"/>
        <v>15.136155825301776</v>
      </c>
      <c r="AA30">
        <f t="shared" si="23"/>
        <v>5.5584648814426112</v>
      </c>
      <c r="AB30">
        <f t="shared" si="23"/>
        <v>15.789217158153564</v>
      </c>
      <c r="AC30">
        <f t="shared" si="23"/>
        <v>24.646880046304865</v>
      </c>
      <c r="AD30">
        <f t="shared" si="23"/>
        <v>18.693853165921389</v>
      </c>
      <c r="AE30">
        <f t="shared" si="23"/>
        <v>5.5785222186988053</v>
      </c>
      <c r="AF30">
        <f t="shared" si="23"/>
        <v>19.678035669738438</v>
      </c>
      <c r="AG30">
        <f t="shared" si="23"/>
        <v>7.1198624758854177</v>
      </c>
      <c r="AH30">
        <f t="shared" si="23"/>
        <v>12.730454022720266</v>
      </c>
      <c r="AI30">
        <f t="shared" si="23"/>
        <v>11.27350664578606</v>
      </c>
      <c r="AJ30">
        <f t="shared" si="23"/>
        <v>8.4882621213014655</v>
      </c>
      <c r="AK30">
        <f t="shared" si="23"/>
        <v>2.3599832284616538</v>
      </c>
      <c r="AL30">
        <f t="shared" si="23"/>
        <v>0.41757883388437356</v>
      </c>
      <c r="AM30">
        <f t="shared" si="23"/>
        <v>4.0909019392278365</v>
      </c>
      <c r="AN30">
        <f t="shared" si="23"/>
        <v>0</v>
      </c>
      <c r="AO30">
        <f t="shared" si="23"/>
        <v>12.129624383787766</v>
      </c>
      <c r="AP30">
        <f t="shared" si="23"/>
        <v>7.6732290217800454</v>
      </c>
    </row>
    <row r="31" spans="1:42" x14ac:dyDescent="0.45">
      <c r="A31">
        <v>19</v>
      </c>
      <c r="B31">
        <v>128</v>
      </c>
      <c r="C31">
        <v>1433</v>
      </c>
      <c r="D31" s="1">
        <v>9.9399999999999992E-3</v>
      </c>
      <c r="E31" s="1">
        <v>1.0319999999999999E-2</v>
      </c>
      <c r="F31">
        <f t="shared" si="14"/>
        <v>3.8000000000000013E-4</v>
      </c>
      <c r="G31">
        <f t="shared" si="15"/>
        <v>804.24771931898704</v>
      </c>
      <c r="H31">
        <f t="shared" si="16"/>
        <v>9003.8045451883463</v>
      </c>
      <c r="K31">
        <f t="shared" si="17"/>
        <v>28310903150.070385</v>
      </c>
      <c r="L31">
        <f t="shared" si="18"/>
        <v>67588597072.990021</v>
      </c>
      <c r="M31">
        <f t="shared" si="19"/>
        <v>212040425279.23276</v>
      </c>
      <c r="O31">
        <f t="shared" si="20"/>
        <v>287126497.01610231</v>
      </c>
      <c r="P31">
        <f t="shared" si="21"/>
        <v>554923.35101551923</v>
      </c>
      <c r="Q31" s="2">
        <f t="shared" si="22"/>
        <v>1.9326789996131867E-3</v>
      </c>
      <c r="R31" s="2">
        <f t="shared" si="24"/>
        <v>-22.824703557200756</v>
      </c>
      <c r="T31">
        <v>19</v>
      </c>
      <c r="U31">
        <f t="shared" si="10"/>
        <v>554923.35101551923</v>
      </c>
      <c r="V31">
        <f t="shared" si="11"/>
        <v>287126497.01610231</v>
      </c>
      <c r="W31">
        <f t="shared" si="12"/>
        <v>517.41649813556398</v>
      </c>
      <c r="X31">
        <f t="shared" si="23"/>
        <v>27.670599894114002</v>
      </c>
      <c r="Y31">
        <f t="shared" si="23"/>
        <v>7.7199632931271998</v>
      </c>
      <c r="Z31">
        <f t="shared" si="23"/>
        <v>27.242435979832933</v>
      </c>
      <c r="AA31">
        <f t="shared" ref="X31:AP32" si="25">ABS(($V31-AA$12)/SQRT($U31^2+AA$11^2))</f>
        <v>17.682523738491014</v>
      </c>
      <c r="AB31">
        <f t="shared" si="25"/>
        <v>3.6628676926459556</v>
      </c>
      <c r="AC31">
        <f t="shared" si="25"/>
        <v>12.534747075479943</v>
      </c>
      <c r="AD31">
        <f t="shared" si="25"/>
        <v>6.5711845115407668</v>
      </c>
      <c r="AE31">
        <f t="shared" si="25"/>
        <v>17.702554667201117</v>
      </c>
      <c r="AF31">
        <f t="shared" si="25"/>
        <v>7.5568313291921738</v>
      </c>
      <c r="AG31">
        <f t="shared" si="25"/>
        <v>5.0117826412398712</v>
      </c>
      <c r="AH31">
        <f t="shared" si="25"/>
        <v>0.60126309123575661</v>
      </c>
      <c r="AI31">
        <f t="shared" si="25"/>
        <v>23.388202532404136</v>
      </c>
      <c r="AJ31">
        <f t="shared" si="25"/>
        <v>20.607981843249856</v>
      </c>
      <c r="AK31">
        <f t="shared" si="25"/>
        <v>14.487671489654154</v>
      </c>
      <c r="AL31">
        <f t="shared" si="25"/>
        <v>12.546906523714425</v>
      </c>
      <c r="AM31">
        <f t="shared" si="25"/>
        <v>8.0405851797047347</v>
      </c>
      <c r="AN31">
        <f t="shared" si="25"/>
        <v>12.129624383787766</v>
      </c>
      <c r="AO31">
        <f t="shared" si="25"/>
        <v>0</v>
      </c>
      <c r="AP31">
        <f t="shared" si="25"/>
        <v>4.4583326553516649</v>
      </c>
    </row>
    <row r="32" spans="1:42" x14ac:dyDescent="0.45">
      <c r="A32">
        <v>20</v>
      </c>
      <c r="B32">
        <v>119</v>
      </c>
      <c r="C32">
        <v>1440</v>
      </c>
      <c r="D32" s="1">
        <v>9.9500000000000005E-3</v>
      </c>
      <c r="E32" s="1">
        <v>1.0330000000000001E-2</v>
      </c>
      <c r="F32">
        <f t="shared" si="14"/>
        <v>3.8000000000000013E-4</v>
      </c>
      <c r="G32">
        <f t="shared" si="15"/>
        <v>747.69905155437073</v>
      </c>
      <c r="H32">
        <f t="shared" si="16"/>
        <v>9047.7868423386044</v>
      </c>
      <c r="K32">
        <f t="shared" si="17"/>
        <v>29009372583.433586</v>
      </c>
      <c r="L32">
        <f t="shared" si="18"/>
        <v>69256101950.850739</v>
      </c>
      <c r="M32">
        <f t="shared" si="19"/>
        <v>217271758059.74521</v>
      </c>
      <c r="O32">
        <f t="shared" si="20"/>
        <v>290646821.88373274</v>
      </c>
      <c r="P32">
        <f t="shared" si="21"/>
        <v>561727.00895900454</v>
      </c>
      <c r="Q32" s="2">
        <f t="shared" si="22"/>
        <v>1.9326789996131862E-3</v>
      </c>
      <c r="R32" s="2">
        <f t="shared" si="24"/>
        <v>-16.281282492034709</v>
      </c>
      <c r="T32">
        <v>20</v>
      </c>
      <c r="U32">
        <f t="shared" si="10"/>
        <v>561727.00895900454</v>
      </c>
      <c r="V32">
        <f t="shared" si="11"/>
        <v>290646821.88373274</v>
      </c>
      <c r="W32">
        <f t="shared" si="12"/>
        <v>517.41649813556398</v>
      </c>
      <c r="X32">
        <f t="shared" si="25"/>
        <v>23.225639351554921</v>
      </c>
      <c r="Y32">
        <f t="shared" si="25"/>
        <v>12.176339350554157</v>
      </c>
      <c r="Z32">
        <f t="shared" si="25"/>
        <v>22.797025750375596</v>
      </c>
      <c r="AA32">
        <f t="shared" si="25"/>
        <v>13.229059672060222</v>
      </c>
      <c r="AB32">
        <f t="shared" si="25"/>
        <v>8.1205811975422169</v>
      </c>
      <c r="AC32">
        <f t="shared" si="25"/>
        <v>16.988647623992541</v>
      </c>
      <c r="AD32">
        <f t="shared" si="25"/>
        <v>11.02800876701663</v>
      </c>
      <c r="AE32">
        <f t="shared" si="25"/>
        <v>13.249103498906644</v>
      </c>
      <c r="AF32">
        <f t="shared" si="25"/>
        <v>12.01327437684939</v>
      </c>
      <c r="AG32">
        <f t="shared" si="25"/>
        <v>0.55350773049472857</v>
      </c>
      <c r="AH32">
        <f t="shared" si="25"/>
        <v>5.0595324222928424</v>
      </c>
      <c r="AI32">
        <f t="shared" si="25"/>
        <v>18.939087658697304</v>
      </c>
      <c r="AJ32">
        <f t="shared" si="25"/>
        <v>16.156578444026298</v>
      </c>
      <c r="AK32">
        <f t="shared" si="25"/>
        <v>10.032364053902873</v>
      </c>
      <c r="AL32">
        <f t="shared" si="25"/>
        <v>8.0906868198707311</v>
      </c>
      <c r="AM32">
        <f t="shared" si="25"/>
        <v>3.5828521837804876</v>
      </c>
      <c r="AN32">
        <f t="shared" si="25"/>
        <v>7.6732290217800454</v>
      </c>
      <c r="AO32">
        <f t="shared" si="25"/>
        <v>4.4583326553516649</v>
      </c>
      <c r="AP32">
        <f t="shared" si="25"/>
        <v>0</v>
      </c>
    </row>
    <row r="33" spans="17:18" x14ac:dyDescent="0.45">
      <c r="Q33" s="2"/>
      <c r="R33" s="2"/>
    </row>
    <row r="34" spans="17:18" x14ac:dyDescent="0.45">
      <c r="Q34" s="2"/>
      <c r="R34" s="2"/>
    </row>
    <row r="35" spans="17:18" x14ac:dyDescent="0.45">
      <c r="Q35" s="2"/>
      <c r="R35" s="2"/>
    </row>
    <row r="36" spans="17:18" x14ac:dyDescent="0.45">
      <c r="Q36" s="2"/>
      <c r="R36" s="2"/>
    </row>
    <row r="37" spans="17:18" x14ac:dyDescent="0.45">
      <c r="Q37" s="2"/>
      <c r="R37" s="2"/>
    </row>
    <row r="38" spans="17:18" x14ac:dyDescent="0.45">
      <c r="Q38" s="2"/>
      <c r="R38" s="2"/>
    </row>
    <row r="39" spans="17:18" x14ac:dyDescent="0.45">
      <c r="Q39" s="2"/>
      <c r="R39" s="2"/>
    </row>
    <row r="40" spans="17:18" x14ac:dyDescent="0.45">
      <c r="Q40" s="2"/>
      <c r="R40" s="2"/>
    </row>
    <row r="41" spans="17:18" x14ac:dyDescent="0.45">
      <c r="Q41" s="2"/>
      <c r="R41" s="2"/>
    </row>
    <row r="42" spans="17:18" x14ac:dyDescent="0.45">
      <c r="Q42" s="2"/>
      <c r="R42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tabSelected="1" topLeftCell="A2" zoomScale="85" zoomScaleNormal="55" workbookViewId="0">
      <selection activeCell="D28" sqref="D28"/>
    </sheetView>
  </sheetViews>
  <sheetFormatPr defaultRowHeight="14.25" x14ac:dyDescent="0.45"/>
  <cols>
    <col min="1" max="1" width="14.53125" customWidth="1"/>
    <col min="2" max="2" width="16.53125" customWidth="1"/>
    <col min="3" max="3" width="13.6640625" customWidth="1"/>
    <col min="4" max="5" width="13.59765625" customWidth="1"/>
    <col min="6" max="7" width="9.1328125" customWidth="1"/>
    <col min="8" max="8" width="9.19921875" customWidth="1"/>
    <col min="9" max="9" width="11.3984375" customWidth="1"/>
    <col min="11" max="12" width="11.86328125" customWidth="1"/>
    <col min="13" max="13" width="14.3984375" bestFit="1" customWidth="1"/>
    <col min="14" max="14" width="9.06640625" customWidth="1"/>
    <col min="15" max="15" width="12.265625" customWidth="1"/>
    <col min="16" max="16" width="15.53125" bestFit="1" customWidth="1"/>
    <col min="17" max="17" width="15.796875" customWidth="1"/>
    <col min="18" max="18" width="15.53125" customWidth="1"/>
    <col min="20" max="21" width="9.33203125" customWidth="1"/>
    <col min="22" max="24" width="11.86328125" customWidth="1"/>
    <col min="25" max="25" width="12" customWidth="1"/>
    <col min="26" max="26" width="11.796875" customWidth="1"/>
    <col min="27" max="27" width="9.796875" customWidth="1"/>
    <col min="28" max="30" width="11.796875" customWidth="1"/>
    <col min="31" max="44" width="9.1328125" customWidth="1"/>
  </cols>
  <sheetData>
    <row r="1" spans="1:33" x14ac:dyDescent="0.45">
      <c r="A1" t="s">
        <v>0</v>
      </c>
      <c r="C1" t="s">
        <v>17</v>
      </c>
      <c r="E1" t="s">
        <v>39</v>
      </c>
    </row>
    <row r="2" spans="1:33" x14ac:dyDescent="0.45">
      <c r="A2" t="s">
        <v>1</v>
      </c>
      <c r="B2" s="1">
        <f>Sheet1!B8</f>
        <v>0.252</v>
      </c>
      <c r="C2" s="1">
        <f>Sheet1!D8</f>
        <v>3.9682539682539683E-4</v>
      </c>
      <c r="E2" s="1"/>
    </row>
    <row r="3" spans="1:33" x14ac:dyDescent="0.45">
      <c r="A3" t="s">
        <v>2</v>
      </c>
      <c r="B3" s="1">
        <f>Sheet1!B6</f>
        <v>13.43</v>
      </c>
      <c r="C3" s="1">
        <f>Sheet1!D6</f>
        <v>7.7381272117745814E-3</v>
      </c>
      <c r="E3" s="1"/>
    </row>
    <row r="4" spans="1:33" x14ac:dyDescent="0.45">
      <c r="A4" t="s">
        <v>3</v>
      </c>
      <c r="B4" s="1">
        <f>Sheet1!B7</f>
        <v>0.48499999999999999</v>
      </c>
      <c r="C4" s="1">
        <f>Sheet1!D7</f>
        <v>1.2371134020618558E-2</v>
      </c>
      <c r="E4" s="1"/>
    </row>
    <row r="5" spans="1:33" x14ac:dyDescent="0.45">
      <c r="A5" t="s">
        <v>4</v>
      </c>
      <c r="B5" s="1">
        <f>B4+B3</f>
        <v>13.914999999999999</v>
      </c>
      <c r="C5">
        <f>SQRT(C4^2+C3^2)</f>
        <v>1.4591900825516604E-2</v>
      </c>
    </row>
    <row r="6" spans="1:33" x14ac:dyDescent="0.45">
      <c r="A6" t="s">
        <v>5</v>
      </c>
      <c r="B6" s="1">
        <f>B3^2</f>
        <v>180.36490000000001</v>
      </c>
      <c r="C6" s="1">
        <f>2*B3*C3</f>
        <v>0.20784609690826525</v>
      </c>
    </row>
    <row r="7" spans="1:33" x14ac:dyDescent="0.45">
      <c r="A7" t="s">
        <v>10</v>
      </c>
      <c r="B7">
        <v>0</v>
      </c>
    </row>
    <row r="8" spans="1:33" x14ac:dyDescent="0.45">
      <c r="A8" t="s">
        <v>11</v>
      </c>
      <c r="B8">
        <v>0</v>
      </c>
    </row>
    <row r="9" spans="1:33" x14ac:dyDescent="0.45">
      <c r="A9" t="s">
        <v>12</v>
      </c>
      <c r="B9" s="1">
        <f>0.00001*SQRT(2)</f>
        <v>1.4142135623730953E-5</v>
      </c>
      <c r="C9" s="1"/>
      <c r="E9" s="1"/>
    </row>
    <row r="10" spans="1:33" x14ac:dyDescent="0.45">
      <c r="A10" t="s">
        <v>0</v>
      </c>
      <c r="B10">
        <v>299792458</v>
      </c>
      <c r="W10" t="s">
        <v>20</v>
      </c>
      <c r="X10">
        <f t="array" ref="X10:AG12">TRANSPOSE(U13:W22)</f>
        <v>1</v>
      </c>
      <c r="Y10">
        <v>2</v>
      </c>
      <c r="Z10">
        <v>3</v>
      </c>
      <c r="AA10">
        <v>4</v>
      </c>
      <c r="AB10">
        <v>5</v>
      </c>
      <c r="AC10">
        <v>6</v>
      </c>
      <c r="AD10">
        <v>7</v>
      </c>
      <c r="AE10">
        <v>8</v>
      </c>
      <c r="AF10">
        <v>9</v>
      </c>
      <c r="AG10">
        <v>10</v>
      </c>
    </row>
    <row r="11" spans="1:33" x14ac:dyDescent="0.45">
      <c r="I11" t="s">
        <v>14</v>
      </c>
      <c r="V11" t="s">
        <v>18</v>
      </c>
      <c r="X11">
        <v>319301847.21995014</v>
      </c>
      <c r="Y11">
        <v>288628374.74495649</v>
      </c>
      <c r="Z11">
        <v>313727999.51286864</v>
      </c>
      <c r="AA11">
        <v>332391649.84912354</v>
      </c>
      <c r="AB11">
        <v>301684507.14578134</v>
      </c>
      <c r="AC11">
        <v>315559406.61662453</v>
      </c>
      <c r="AD11">
        <v>314758458.75283343</v>
      </c>
      <c r="AE11">
        <v>303854326.43175352</v>
      </c>
      <c r="AF11">
        <v>323856945.45115757</v>
      </c>
      <c r="AG11">
        <v>308631910.18068045</v>
      </c>
    </row>
    <row r="12" spans="1:33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43</v>
      </c>
      <c r="Q12" t="s">
        <v>44</v>
      </c>
      <c r="R12" t="s">
        <v>36</v>
      </c>
      <c r="S12" t="s">
        <v>37</v>
      </c>
      <c r="U12" t="s">
        <v>20</v>
      </c>
      <c r="W12" t="s">
        <v>19</v>
      </c>
      <c r="X12">
        <v>319301847.21995014</v>
      </c>
      <c r="Y12">
        <v>288628374.74495649</v>
      </c>
      <c r="Z12">
        <v>313727999.51286864</v>
      </c>
      <c r="AA12">
        <v>332391649.84912354</v>
      </c>
      <c r="AB12">
        <v>301684507.14578134</v>
      </c>
      <c r="AC12">
        <v>315559406.61662453</v>
      </c>
      <c r="AD12">
        <v>314758458.75283343</v>
      </c>
      <c r="AE12">
        <v>303854326.43175352</v>
      </c>
      <c r="AF12">
        <v>323856945.45115757</v>
      </c>
      <c r="AG12">
        <v>308631910.18068045</v>
      </c>
    </row>
    <row r="13" spans="1:33" x14ac:dyDescent="0.45">
      <c r="A13">
        <v>1</v>
      </c>
      <c r="B13">
        <v>118</v>
      </c>
      <c r="C13">
        <v>920</v>
      </c>
      <c r="D13" s="1">
        <v>9.8700000000000003E-3</v>
      </c>
      <c r="E13" s="1">
        <v>9.6600000000000002E-3</v>
      </c>
      <c r="F13">
        <f>ABS(E13-D13)</f>
        <v>2.1000000000000012E-4</v>
      </c>
      <c r="G13">
        <f>2*PI()*B13</f>
        <v>741.41586624719116</v>
      </c>
      <c r="H13">
        <f>2*PI()*C13</f>
        <v>5780.5304826052197</v>
      </c>
      <c r="K13">
        <f>((4*$B$3*(2*$B$4+$B$3-2*$B$2)*$B$2*(H13-G13))/(($B$5-$B$2)^2*F13)*$C$3)^2</f>
        <v>35011445453.781517</v>
      </c>
      <c r="L13">
        <f>((4*$B$6*$B$2*(G13-H13)/(($B$5-$B$2)^2*F13))*$C$4)^2</f>
        <v>83585269857.868317</v>
      </c>
      <c r="M13">
        <f>((4*$B$6*$B$5*(H13-G13)/(($B$5-$B$2)^2*F13))*$C$2)^2</f>
        <v>262225537076.94189</v>
      </c>
      <c r="O13">
        <f>4*$B$2*$B$6*ABS(H13-G13)/(($B$5-$B$2)*F13)</f>
        <v>319301847.21995014</v>
      </c>
      <c r="P13">
        <f>SQRT(K13+L13+M13)</f>
        <v>617107.97465969576</v>
      </c>
      <c r="Q13">
        <f>SQRT(P13^2+$N$26^2)</f>
        <v>12320623.382668762</v>
      </c>
      <c r="R13" s="2">
        <f>Q13/O13</f>
        <v>3.8586132494816842E-2</v>
      </c>
      <c r="S13" s="2">
        <f>(O13-$B$10)/Q13</f>
        <v>1.5834741972061015</v>
      </c>
      <c r="U13">
        <v>1</v>
      </c>
      <c r="V13">
        <f>O13</f>
        <v>319301847.21995014</v>
      </c>
      <c r="W13">
        <f>O13</f>
        <v>319301847.21995014</v>
      </c>
      <c r="X13">
        <f>ABS(($W13-X$12)/SQRT($V13^2+X$11^2))</f>
        <v>0</v>
      </c>
      <c r="Y13">
        <f>ABS(($W13-Y$12)/SQRT($V13^2+Y$11^2))</f>
        <v>7.1264313296398651E-2</v>
      </c>
      <c r="Z13">
        <f>ABS(($W13-Z$12)/SQRT($V13^2+Z$11^2))</f>
        <v>1.245171221639919E-2</v>
      </c>
      <c r="AA13">
        <f>ABS(($W13-AA$12)/SQRT($V13^2+AA$11^2))</f>
        <v>2.8399920238839266E-2</v>
      </c>
      <c r="AB13">
        <f>ABS(($W13-AB$12)/SQRT($V13^2+AB$11^2))</f>
        <v>4.0105005224552584E-2</v>
      </c>
      <c r="AC13">
        <f>ABS(($W13-AC$12)/SQRT($V13^2+AC$11^2))</f>
        <v>8.3364959972964496E-3</v>
      </c>
      <c r="AD13">
        <f>ABS(($W13-AD$12)/SQRT($V13^2+AD$11^2))</f>
        <v>1.0133352586359974E-2</v>
      </c>
      <c r="AE13">
        <f>ABS(($W13-AE$12)/SQRT($V13^2+AE$11^2))</f>
        <v>3.5046405985715498E-2</v>
      </c>
      <c r="AF13">
        <f>ABS(($W13-AF$12)/SQRT($V13^2+AF$11^2))</f>
        <v>1.0015753827872976E-2</v>
      </c>
      <c r="AG13">
        <f>ABS(($W13-AG$12)/SQRT($V13^2+AG$11^2))</f>
        <v>2.4027043518391997E-2</v>
      </c>
    </row>
    <row r="14" spans="1:33" x14ac:dyDescent="0.45">
      <c r="A14">
        <v>2</v>
      </c>
      <c r="B14">
        <v>114</v>
      </c>
      <c r="C14">
        <v>908</v>
      </c>
      <c r="D14" s="1">
        <v>9.8799999999999999E-3</v>
      </c>
      <c r="E14" s="1">
        <v>9.6500000000000006E-3</v>
      </c>
      <c r="F14">
        <f t="shared" ref="F14:F22" si="0">ABS(E14-D14)</f>
        <v>2.299999999999993E-4</v>
      </c>
      <c r="G14">
        <f t="shared" ref="G14:H22" si="1">2*PI()*B14</f>
        <v>716.28312501847279</v>
      </c>
      <c r="H14">
        <f t="shared" si="1"/>
        <v>5705.132258919064</v>
      </c>
      <c r="K14">
        <f t="shared" ref="K14:K22" si="2">((4*$B$3*(2*$B$4+$B$3-2*$B$2)*$B$2*(H14-G14))/(($B$5-$B$2)^2*F14)*$C$3)^2</f>
        <v>28607850447.957253</v>
      </c>
      <c r="L14">
        <f t="shared" ref="L14:L22" si="3">((4*$B$6*$B$2*(G14-H14)/(($B$5-$B$2)^2*F14))*$C$4)^2</f>
        <v>68297520103.894402</v>
      </c>
      <c r="M14">
        <f t="shared" ref="M14:M22" si="4">((4*$B$6*$B$5*(H14-G14)/(($B$5-$B$2)^2*F14))*$C$2)^2</f>
        <v>214264474119.91031</v>
      </c>
      <c r="O14">
        <f t="shared" ref="O14:O22" si="5">4*$B$2*$B$6*ABS(H14-G14)/(($B$5-$B$2)*F14)</f>
        <v>288628374.74495649</v>
      </c>
      <c r="P14">
        <f t="shared" ref="P14:P22" si="6">SQRT(K14+L14+M14)</f>
        <v>557825.99856206228</v>
      </c>
      <c r="Q14">
        <f t="shared" ref="Q14:Q22" si="7">SQRT(P14^2+$N$26^2)</f>
        <v>12317796.399106758</v>
      </c>
      <c r="R14" s="2">
        <f t="shared" ref="R14:R22" si="8">Q14/O14</f>
        <v>4.2677011260556945E-2</v>
      </c>
      <c r="S14" s="2">
        <f t="shared" ref="S14:S22" si="9">(O14-$B$10)/Q14</f>
        <v>-0.90633769980587486</v>
      </c>
      <c r="U14">
        <v>2</v>
      </c>
      <c r="V14">
        <f t="shared" ref="V14:V22" si="10">O14</f>
        <v>288628374.74495649</v>
      </c>
      <c r="W14">
        <f>O14</f>
        <v>288628374.74495649</v>
      </c>
      <c r="X14">
        <f>ABS(($W14-X$12)/SQRT($V14^2+X$11^2))</f>
        <v>7.1264313296398651E-2</v>
      </c>
      <c r="Y14">
        <f>ABS(($W14-Y$12)/SQRT($V14^2+Y$11^2))</f>
        <v>0</v>
      </c>
      <c r="Z14">
        <f>ABS(($W14-Z$12)/SQRT($V14^2+Z$11^2))</f>
        <v>5.8877858861322116E-2</v>
      </c>
      <c r="AA14">
        <f>ABS(($W14-AA$12)/SQRT($V14^2+AA$11^2))</f>
        <v>9.9413078066296137E-2</v>
      </c>
      <c r="AB14">
        <f>ABS(($W14-AB$12)/SQRT($V14^2+AB$11^2))</f>
        <v>3.12709507618339E-2</v>
      </c>
      <c r="AC14">
        <f>ABS(($W14-AC$12)/SQRT($V14^2+AC$11^2))</f>
        <v>6.2974546038662468E-2</v>
      </c>
      <c r="AD14">
        <f>ABS(($W14-AD$12)/SQRT($V14^2+AD$11^2))</f>
        <v>6.1186149254549412E-2</v>
      </c>
      <c r="AE14">
        <f>ABS(($W14-AE$12)/SQRT($V14^2+AE$11^2))</f>
        <v>3.6331255862580451E-2</v>
      </c>
      <c r="AF14">
        <f>ABS(($W14-AF$12)/SQRT($V14^2+AF$11^2))</f>
        <v>8.1207687723254415E-2</v>
      </c>
      <c r="AG14">
        <f>ABS(($W14-AG$12)/SQRT($V14^2+AG$11^2))</f>
        <v>4.7338520193498261E-2</v>
      </c>
    </row>
    <row r="15" spans="1:33" x14ac:dyDescent="0.45">
      <c r="A15">
        <v>3</v>
      </c>
      <c r="B15">
        <v>127</v>
      </c>
      <c r="C15">
        <v>915</v>
      </c>
      <c r="D15" s="1">
        <v>9.8600000000000007E-3</v>
      </c>
      <c r="E15" s="1">
        <v>9.6500000000000006E-3</v>
      </c>
      <c r="F15">
        <f t="shared" si="0"/>
        <v>2.1000000000000012E-4</v>
      </c>
      <c r="G15">
        <f t="shared" si="1"/>
        <v>797.96453401180747</v>
      </c>
      <c r="H15">
        <f t="shared" si="1"/>
        <v>5749.1145560693212</v>
      </c>
      <c r="K15">
        <f t="shared" si="2"/>
        <v>33799769568.990398</v>
      </c>
      <c r="L15">
        <f t="shared" si="3"/>
        <v>80692551362.591263</v>
      </c>
      <c r="M15">
        <f t="shared" si="4"/>
        <v>253150437333.57468</v>
      </c>
      <c r="O15">
        <f t="shared" si="5"/>
        <v>313727999.51286864</v>
      </c>
      <c r="P15">
        <f t="shared" si="6"/>
        <v>606335.51624917728</v>
      </c>
      <c r="Q15">
        <f t="shared" si="7"/>
        <v>12320088.516055427</v>
      </c>
      <c r="R15" s="2">
        <f t="shared" si="8"/>
        <v>3.926996804615801E-2</v>
      </c>
      <c r="S15" s="2">
        <f t="shared" si="9"/>
        <v>1.1311234894707105</v>
      </c>
      <c r="U15">
        <v>3</v>
      </c>
      <c r="V15">
        <f t="shared" si="10"/>
        <v>313727999.51286864</v>
      </c>
      <c r="W15">
        <f>O15</f>
        <v>313727999.51286864</v>
      </c>
      <c r="X15">
        <f>ABS(($W15-X$12)/SQRT($V15^2+X$11^2))</f>
        <v>1.245171221639919E-2</v>
      </c>
      <c r="Y15">
        <f>ABS(($W15-Y$12)/SQRT($V15^2+Y$11^2))</f>
        <v>5.8877858861322116E-2</v>
      </c>
      <c r="Z15">
        <f>ABS(($W15-Z$12)/SQRT($V15^2+Z$11^2))</f>
        <v>0</v>
      </c>
      <c r="AA15">
        <f>ABS(($W15-AA$12)/SQRT($V15^2+AA$11^2))</f>
        <v>4.0833586752111246E-2</v>
      </c>
      <c r="AB15">
        <f>ABS(($W15-AB$12)/SQRT($V15^2+AB$11^2))</f>
        <v>2.7670561702722626E-2</v>
      </c>
      <c r="AC15">
        <f>ABS(($W15-AC$12)/SQRT($V15^2+AC$11^2))</f>
        <v>4.1157502451861176E-3</v>
      </c>
      <c r="AD15">
        <f>ABS(($W15-AD$12)/SQRT($V15^2+AD$11^2))</f>
        <v>2.3187253355886513E-3</v>
      </c>
      <c r="AE15">
        <f>ABS(($W15-AE$12)/SQRT($V15^2+AE$11^2))</f>
        <v>2.2607023510502554E-2</v>
      </c>
      <c r="AF15">
        <f>ABS(($W15-AF$12)/SQRT($V15^2+AF$11^2))</f>
        <v>2.2463964333694943E-2</v>
      </c>
      <c r="AG15">
        <f>ABS(($W15-AG$12)/SQRT($V15^2+AG$11^2))</f>
        <v>1.1579661446170479E-2</v>
      </c>
    </row>
    <row r="16" spans="1:33" x14ac:dyDescent="0.45">
      <c r="A16">
        <v>4</v>
      </c>
      <c r="B16">
        <v>113</v>
      </c>
      <c r="C16">
        <v>928</v>
      </c>
      <c r="D16" s="1">
        <v>9.8650000000000005E-3</v>
      </c>
      <c r="E16" s="1">
        <v>9.6600000000000002E-3</v>
      </c>
      <c r="F16">
        <f t="shared" si="0"/>
        <v>2.0500000000000032E-4</v>
      </c>
      <c r="G16">
        <f t="shared" si="1"/>
        <v>709.99993971129322</v>
      </c>
      <c r="H16">
        <f t="shared" si="1"/>
        <v>5830.7959650626563</v>
      </c>
      <c r="K16">
        <f t="shared" si="2"/>
        <v>37940879095.064117</v>
      </c>
      <c r="L16">
        <f t="shared" si="3"/>
        <v>90578911458.885895</v>
      </c>
      <c r="M16">
        <f t="shared" si="4"/>
        <v>284166142497.83649</v>
      </c>
      <c r="O16">
        <f t="shared" si="5"/>
        <v>332391649.84912354</v>
      </c>
      <c r="P16">
        <f t="shared" si="6"/>
        <v>642406.36131018074</v>
      </c>
      <c r="Q16">
        <f t="shared" si="7"/>
        <v>12321916.418245478</v>
      </c>
      <c r="R16" s="2">
        <f t="shared" si="8"/>
        <v>3.7070475217528896E-2</v>
      </c>
      <c r="S16" s="2">
        <f t="shared" si="9"/>
        <v>2.6456267631269448</v>
      </c>
      <c r="U16">
        <v>4</v>
      </c>
      <c r="V16">
        <f t="shared" si="10"/>
        <v>332391649.84912354</v>
      </c>
      <c r="W16">
        <f>O16</f>
        <v>332391649.84912354</v>
      </c>
      <c r="X16">
        <f>ABS(($W16-X$12)/SQRT($V16^2+X$11^2))</f>
        <v>2.8399920238839266E-2</v>
      </c>
      <c r="Y16">
        <f>ABS(($W16-Y$12)/SQRT($V16^2+Y$11^2))</f>
        <v>9.9413078066296137E-2</v>
      </c>
      <c r="Z16">
        <f>ABS(($W16-Z$12)/SQRT($V16^2+Z$11^2))</f>
        <v>4.0833586752111246E-2</v>
      </c>
      <c r="AA16">
        <f>ABS(($W16-AA$12)/SQRT($V16^2+AA$11^2))</f>
        <v>0</v>
      </c>
      <c r="AB16">
        <f>ABS(($W16-AB$12)/SQRT($V16^2+AB$11^2))</f>
        <v>6.8407592435985543E-2</v>
      </c>
      <c r="AC16">
        <f>ABS(($W16-AC$12)/SQRT($V16^2+AC$11^2))</f>
        <v>3.6725549617639741E-2</v>
      </c>
      <c r="AD16">
        <f>ABS(($W16-AD$12)/SQRT($V16^2+AD$11^2))</f>
        <v>3.8519419020561975E-2</v>
      </c>
      <c r="AE16">
        <f>ABS(($W16-AE$12)/SQRT($V16^2+AE$11^2))</f>
        <v>6.3367529648175352E-2</v>
      </c>
      <c r="AF16">
        <f>ABS(($W16-AF$12)/SQRT($V16^2+AF$11^2))</f>
        <v>1.8390704665522686E-2</v>
      </c>
      <c r="AG16">
        <f>ABS(($W16-AG$12)/SQRT($V16^2+AG$11^2))</f>
        <v>5.2382300014737516E-2</v>
      </c>
    </row>
    <row r="17" spans="1:33" x14ac:dyDescent="0.45">
      <c r="A17">
        <v>5</v>
      </c>
      <c r="B17">
        <v>97</v>
      </c>
      <c r="C17">
        <v>963</v>
      </c>
      <c r="D17" s="1">
        <v>9.8700000000000003E-3</v>
      </c>
      <c r="E17" s="1">
        <v>9.6299999999999997E-3</v>
      </c>
      <c r="F17">
        <f t="shared" si="0"/>
        <v>2.4000000000000063E-4</v>
      </c>
      <c r="G17">
        <f t="shared" si="1"/>
        <v>609.46897479641984</v>
      </c>
      <c r="H17">
        <f t="shared" si="1"/>
        <v>6050.7074508139413</v>
      </c>
      <c r="K17">
        <f t="shared" si="2"/>
        <v>31254545985.557911</v>
      </c>
      <c r="L17">
        <f t="shared" si="3"/>
        <v>74616161276.079208</v>
      </c>
      <c r="M17">
        <f t="shared" si="4"/>
        <v>234087453429.42398</v>
      </c>
      <c r="O17">
        <f t="shared" si="5"/>
        <v>301684507.14578134</v>
      </c>
      <c r="P17">
        <f t="shared" si="6"/>
        <v>583059.31146930589</v>
      </c>
      <c r="Q17">
        <f t="shared" si="7"/>
        <v>12318964.909677546</v>
      </c>
      <c r="R17" s="2">
        <f t="shared" si="8"/>
        <v>4.0833932859948692E-2</v>
      </c>
      <c r="S17" s="2">
        <f t="shared" si="9"/>
        <v>0.15358832171808365</v>
      </c>
      <c r="U17">
        <v>5</v>
      </c>
      <c r="V17">
        <f t="shared" si="10"/>
        <v>301684507.14578134</v>
      </c>
      <c r="W17">
        <f>O17</f>
        <v>301684507.14578134</v>
      </c>
      <c r="X17">
        <f>ABS(($W17-X$12)/SQRT($V17^2+X$11^2))</f>
        <v>4.0105005224552584E-2</v>
      </c>
      <c r="Y17">
        <f>ABS(($W17-Y$12)/SQRT($V17^2+Y$11^2))</f>
        <v>3.12709507618339E-2</v>
      </c>
      <c r="Z17">
        <f>ABS(($W17-Z$12)/SQRT($V17^2+Z$11^2))</f>
        <v>2.7670561702722626E-2</v>
      </c>
      <c r="AA17">
        <f>ABS(($W17-AA$12)/SQRT($V17^2+AA$11^2))</f>
        <v>6.8407592435985543E-2</v>
      </c>
      <c r="AB17">
        <f>ABS(($W17-AB$12)/SQRT($V17^2+AB$11^2))</f>
        <v>0</v>
      </c>
      <c r="AC17">
        <f>ABS(($W17-AC$12)/SQRT($V17^2+AC$11^2))</f>
        <v>3.1781788316648837E-2</v>
      </c>
      <c r="AD17">
        <f>ABS(($W17-AD$12)/SQRT($V17^2+AD$11^2))</f>
        <v>2.9986882425639575E-2</v>
      </c>
      <c r="AE17">
        <f>ABS(($W17-AE$12)/SQRT($V17^2+AE$11^2))</f>
        <v>5.0675002029728347E-3</v>
      </c>
      <c r="AF17">
        <f>ABS(($W17-AF$12)/SQRT($V17^2+AF$11^2))</f>
        <v>5.0095615213721433E-2</v>
      </c>
      <c r="AG17">
        <f>ABS(($W17-AG$12)/SQRT($V17^2+AG$11^2))</f>
        <v>1.6097346906827858E-2</v>
      </c>
    </row>
    <row r="18" spans="1:33" x14ac:dyDescent="0.45">
      <c r="A18">
        <v>6</v>
      </c>
      <c r="B18">
        <v>79</v>
      </c>
      <c r="C18">
        <v>1400</v>
      </c>
      <c r="D18" s="1">
        <v>9.8799999999999999E-3</v>
      </c>
      <c r="E18" s="1">
        <v>9.5300000000000003E-3</v>
      </c>
      <c r="F18">
        <f t="shared" si="0"/>
        <v>3.4999999999999962E-4</v>
      </c>
      <c r="G18">
        <f t="shared" si="1"/>
        <v>496.37163926718733</v>
      </c>
      <c r="H18">
        <f t="shared" si="1"/>
        <v>8796.45943005142</v>
      </c>
      <c r="K18">
        <f t="shared" si="2"/>
        <v>34195537967.737312</v>
      </c>
      <c r="L18">
        <f t="shared" si="3"/>
        <v>81637396911.860184</v>
      </c>
      <c r="M18">
        <f t="shared" si="4"/>
        <v>256114627459.81464</v>
      </c>
      <c r="O18">
        <f t="shared" si="5"/>
        <v>315559406.61662453</v>
      </c>
      <c r="P18">
        <f t="shared" si="6"/>
        <v>609875.03829834855</v>
      </c>
      <c r="Q18">
        <f t="shared" si="7"/>
        <v>12320263.221519055</v>
      </c>
      <c r="R18" s="2">
        <f t="shared" si="8"/>
        <v>3.9042611195194171E-2</v>
      </c>
      <c r="S18" s="2">
        <f t="shared" si="9"/>
        <v>1.2797574478023621</v>
      </c>
      <c r="U18">
        <v>6</v>
      </c>
      <c r="V18">
        <f t="shared" si="10"/>
        <v>315559406.61662453</v>
      </c>
      <c r="W18">
        <f>O18</f>
        <v>315559406.61662453</v>
      </c>
      <c r="X18">
        <f>ABS(($W18-X$12)/SQRT($V18^2+X$11^2))</f>
        <v>8.3364959972964496E-3</v>
      </c>
      <c r="Y18">
        <f>ABS(($W18-Y$12)/SQRT($V18^2+Y$11^2))</f>
        <v>6.2974546038662468E-2</v>
      </c>
      <c r="Z18">
        <f>ABS(($W18-Z$12)/SQRT($V18^2+Z$11^2))</f>
        <v>4.1157502451861176E-3</v>
      </c>
      <c r="AA18">
        <f>ABS(($W18-AA$12)/SQRT($V18^2+AA$11^2))</f>
        <v>3.6725549617639741E-2</v>
      </c>
      <c r="AB18">
        <f>ABS(($W18-AB$12)/SQRT($V18^2+AB$11^2))</f>
        <v>3.1781788316648837E-2</v>
      </c>
      <c r="AC18">
        <f>ABS(($W18-AC$12)/SQRT($V18^2+AC$11^2))</f>
        <v>0</v>
      </c>
      <c r="AD18">
        <f>ABS(($W18-AD$12)/SQRT($V18^2+AD$11^2))</f>
        <v>1.797046346727401E-3</v>
      </c>
      <c r="AE18">
        <f>ABS(($W18-AE$12)/SQRT($V18^2+AE$11^2))</f>
        <v>2.6719666433810883E-2</v>
      </c>
      <c r="AF18">
        <f>ABS(($W18-AF$12)/SQRT($V18^2+AF$11^2))</f>
        <v>1.835033467893896E-2</v>
      </c>
      <c r="AG18">
        <f>ABS(($W18-AG$12)/SQRT($V18^2+AG$11^2))</f>
        <v>1.5694476745139456E-2</v>
      </c>
    </row>
    <row r="19" spans="1:33" x14ac:dyDescent="0.45">
      <c r="A19">
        <v>7</v>
      </c>
      <c r="B19">
        <v>115</v>
      </c>
      <c r="C19">
        <v>1395</v>
      </c>
      <c r="D19" s="1">
        <v>9.8799999999999999E-3</v>
      </c>
      <c r="E19" s="1">
        <v>9.5399999999999999E-3</v>
      </c>
      <c r="F19">
        <f t="shared" si="0"/>
        <v>3.4000000000000002E-4</v>
      </c>
      <c r="G19">
        <f t="shared" si="1"/>
        <v>722.56631032565247</v>
      </c>
      <c r="H19">
        <f t="shared" si="1"/>
        <v>8765.0435035155224</v>
      </c>
      <c r="K19">
        <f t="shared" si="2"/>
        <v>34022169127.829067</v>
      </c>
      <c r="L19">
        <f t="shared" si="3"/>
        <v>81223501367.678604</v>
      </c>
      <c r="M19">
        <f t="shared" si="4"/>
        <v>254816145304.39044</v>
      </c>
      <c r="O19">
        <f t="shared" si="5"/>
        <v>314758458.75283343</v>
      </c>
      <c r="P19">
        <f t="shared" si="6"/>
        <v>608327.06318221462</v>
      </c>
      <c r="Q19">
        <f t="shared" si="7"/>
        <v>12320186.690995213</v>
      </c>
      <c r="R19" s="2">
        <f t="shared" si="8"/>
        <v>3.9141717556412797E-2</v>
      </c>
      <c r="S19" s="2">
        <f t="shared" si="9"/>
        <v>1.2147543806111341</v>
      </c>
      <c r="U19">
        <v>7</v>
      </c>
      <c r="V19">
        <f t="shared" si="10"/>
        <v>314758458.75283343</v>
      </c>
      <c r="W19">
        <f>O19</f>
        <v>314758458.75283343</v>
      </c>
      <c r="X19">
        <f>ABS(($W19-X$12)/SQRT($V19^2+X$11^2))</f>
        <v>1.0133352586359974E-2</v>
      </c>
      <c r="Y19">
        <f>ABS(($W19-Y$12)/SQRT($V19^2+Y$11^2))</f>
        <v>6.1186149254549412E-2</v>
      </c>
      <c r="Z19">
        <f>ABS(($W19-Z$12)/SQRT($V19^2+Z$11^2))</f>
        <v>2.3187253355886513E-3</v>
      </c>
      <c r="AA19">
        <f>ABS(($W19-AA$12)/SQRT($V19^2+AA$11^2))</f>
        <v>3.8519419020561975E-2</v>
      </c>
      <c r="AB19">
        <f>ABS(($W19-AB$12)/SQRT($V19^2+AB$11^2))</f>
        <v>2.9986882425639575E-2</v>
      </c>
      <c r="AC19">
        <f>ABS(($W19-AC$12)/SQRT($V19^2+AC$11^2))</f>
        <v>1.797046346727401E-3</v>
      </c>
      <c r="AD19">
        <f>ABS(($W19-AD$12)/SQRT($V19^2+AD$11^2))</f>
        <v>0</v>
      </c>
      <c r="AE19">
        <f>ABS(($W19-AE$12)/SQRT($V19^2+AE$11^2))</f>
        <v>2.4924115872237852E-2</v>
      </c>
      <c r="AF19">
        <f>ABS(($W19-AF$12)/SQRT($V19^2+AF$11^2))</f>
        <v>2.0146550628927194E-2</v>
      </c>
      <c r="AG19">
        <f>ABS(($W19-AG$12)/SQRT($V19^2+AG$11^2))</f>
        <v>1.3897920345438753E-2</v>
      </c>
    </row>
    <row r="20" spans="1:33" x14ac:dyDescent="0.45">
      <c r="A20">
        <v>8</v>
      </c>
      <c r="B20">
        <v>113</v>
      </c>
      <c r="C20">
        <v>1385</v>
      </c>
      <c r="D20" s="1">
        <v>9.8899999999999995E-3</v>
      </c>
      <c r="E20" s="1">
        <v>9.5399999999999999E-3</v>
      </c>
      <c r="F20">
        <f t="shared" si="0"/>
        <v>3.4999999999999962E-4</v>
      </c>
      <c r="G20">
        <f t="shared" si="1"/>
        <v>709.99993971129322</v>
      </c>
      <c r="H20">
        <f t="shared" si="1"/>
        <v>8702.2116504437272</v>
      </c>
      <c r="K20">
        <f t="shared" si="2"/>
        <v>31705749780.773922</v>
      </c>
      <c r="L20">
        <f t="shared" si="3"/>
        <v>75693351620.414215</v>
      </c>
      <c r="M20">
        <f t="shared" si="4"/>
        <v>237466838541.86853</v>
      </c>
      <c r="O20">
        <f t="shared" si="5"/>
        <v>303854326.43175352</v>
      </c>
      <c r="P20">
        <f t="shared" si="6"/>
        <v>587252.87563626003</v>
      </c>
      <c r="Q20">
        <f t="shared" si="7"/>
        <v>12319164.104155717</v>
      </c>
      <c r="R20" s="2">
        <f t="shared" si="8"/>
        <v>4.0542993903766693E-2</v>
      </c>
      <c r="S20" s="2">
        <f t="shared" si="9"/>
        <v>0.3297194840016211</v>
      </c>
      <c r="U20">
        <v>8</v>
      </c>
      <c r="V20">
        <f t="shared" si="10"/>
        <v>303854326.43175352</v>
      </c>
      <c r="W20">
        <f>O20</f>
        <v>303854326.43175352</v>
      </c>
      <c r="X20">
        <f>ABS(($W20-X$12)/SQRT($V20^2+X$11^2))</f>
        <v>3.5046405985715498E-2</v>
      </c>
      <c r="Y20">
        <f>ABS(($W20-Y$12)/SQRT($V20^2+Y$11^2))</f>
        <v>3.6331255862580451E-2</v>
      </c>
      <c r="Z20">
        <f>ABS(($W20-Z$12)/SQRT($V20^2+Z$11^2))</f>
        <v>2.2607023510502554E-2</v>
      </c>
      <c r="AA20">
        <f>ABS(($W20-AA$12)/SQRT($V20^2+AA$11^2))</f>
        <v>6.3367529648175352E-2</v>
      </c>
      <c r="AB20">
        <f>ABS(($W20-AB$12)/SQRT($V20^2+AB$11^2))</f>
        <v>5.0675002029728347E-3</v>
      </c>
      <c r="AC20">
        <f>ABS(($W20-AC$12)/SQRT($V20^2+AC$11^2))</f>
        <v>2.6719666433810883E-2</v>
      </c>
      <c r="AD20">
        <f>ABS(($W20-AD$12)/SQRT($V20^2+AD$11^2))</f>
        <v>2.4924115872237852E-2</v>
      </c>
      <c r="AE20">
        <f>ABS(($W20-AE$12)/SQRT($V20^2+AE$11^2))</f>
        <v>0</v>
      </c>
      <c r="AF20">
        <f>ABS(($W20-AF$12)/SQRT($V20^2+AF$11^2))</f>
        <v>4.5042402355778909E-2</v>
      </c>
      <c r="AG20">
        <f>ABS(($W20-AG$12)/SQRT($V20^2+AG$11^2))</f>
        <v>1.1030971454898003E-2</v>
      </c>
    </row>
    <row r="21" spans="1:33" x14ac:dyDescent="0.45">
      <c r="A21">
        <v>9</v>
      </c>
      <c r="B21">
        <v>79</v>
      </c>
      <c r="C21">
        <v>1396</v>
      </c>
      <c r="D21" s="1">
        <v>9.8799999999999999E-3</v>
      </c>
      <c r="E21" s="1">
        <v>9.5399999999999999E-3</v>
      </c>
      <c r="F21">
        <f t="shared" si="0"/>
        <v>3.4000000000000002E-4</v>
      </c>
      <c r="G21">
        <f t="shared" si="1"/>
        <v>496.37163926718733</v>
      </c>
      <c r="H21">
        <f t="shared" si="1"/>
        <v>8771.3266888227026</v>
      </c>
      <c r="K21">
        <f t="shared" si="2"/>
        <v>36017503728.246529</v>
      </c>
      <c r="L21">
        <f t="shared" si="3"/>
        <v>85987103066.237534</v>
      </c>
      <c r="M21">
        <f t="shared" si="4"/>
        <v>269760620759.80643</v>
      </c>
      <c r="O21">
        <f t="shared" si="5"/>
        <v>323856945.45115757</v>
      </c>
      <c r="P21">
        <f t="shared" si="6"/>
        <v>625911.51735232549</v>
      </c>
      <c r="Q21">
        <f t="shared" si="7"/>
        <v>12321067.466446644</v>
      </c>
      <c r="R21" s="2">
        <f t="shared" si="8"/>
        <v>3.8044783783415394E-2</v>
      </c>
      <c r="S21" s="2">
        <f t="shared" si="9"/>
        <v>1.9531170912496991</v>
      </c>
      <c r="U21">
        <v>9</v>
      </c>
      <c r="V21">
        <f t="shared" si="10"/>
        <v>323856945.45115757</v>
      </c>
      <c r="W21">
        <f>O21</f>
        <v>323856945.45115757</v>
      </c>
      <c r="X21">
        <f>ABS(($W21-X$12)/SQRT($V21^2+X$11^2))</f>
        <v>1.0015753827872976E-2</v>
      </c>
      <c r="Y21">
        <f>ABS(($W21-Y$12)/SQRT($V21^2+Y$11^2))</f>
        <v>8.1207687723254415E-2</v>
      </c>
      <c r="Z21">
        <f>ABS(($W21-Z$12)/SQRT($V21^2+Z$11^2))</f>
        <v>2.2463964333694943E-2</v>
      </c>
      <c r="AA21">
        <f>ABS(($W21-AA$12)/SQRT($V21^2+AA$11^2))</f>
        <v>1.8390704665522686E-2</v>
      </c>
      <c r="AB21">
        <f>ABS(($W21-AB$12)/SQRT($V21^2+AB$11^2))</f>
        <v>5.0095615213721433E-2</v>
      </c>
      <c r="AC21">
        <f>ABS(($W21-AC$12)/SQRT($V21^2+AC$11^2))</f>
        <v>1.835033467893896E-2</v>
      </c>
      <c r="AD21">
        <f>ABS(($W21-AD$12)/SQRT($V21^2+AD$11^2))</f>
        <v>2.0146550628927194E-2</v>
      </c>
      <c r="AE21">
        <f>ABS(($W21-AE$12)/SQRT($V21^2+AE$11^2))</f>
        <v>4.5042402355778909E-2</v>
      </c>
      <c r="AF21">
        <f>ABS(($W21-AF$12)/SQRT($V21^2+AF$11^2))</f>
        <v>0</v>
      </c>
      <c r="AG21">
        <f>ABS(($W21-AG$12)/SQRT($V21^2+AG$11^2))</f>
        <v>3.4032561615503415E-2</v>
      </c>
    </row>
    <row r="22" spans="1:33" x14ac:dyDescent="0.45">
      <c r="A22">
        <v>10</v>
      </c>
      <c r="B22">
        <v>93</v>
      </c>
      <c r="C22">
        <v>1385</v>
      </c>
      <c r="D22" s="1">
        <v>9.8899999999999995E-3</v>
      </c>
      <c r="E22" s="1">
        <v>9.5399999999999999E-3</v>
      </c>
      <c r="F22">
        <f t="shared" si="0"/>
        <v>3.4999999999999962E-4</v>
      </c>
      <c r="G22">
        <f t="shared" si="1"/>
        <v>584.33623356770147</v>
      </c>
      <c r="H22">
        <f t="shared" si="1"/>
        <v>8702.2116504437272</v>
      </c>
      <c r="K22">
        <f t="shared" si="2"/>
        <v>32710624271.966721</v>
      </c>
      <c r="L22">
        <f t="shared" si="3"/>
        <v>78092358700.270889</v>
      </c>
      <c r="M22">
        <f t="shared" si="4"/>
        <v>244993056032.54034</v>
      </c>
      <c r="O22">
        <f t="shared" si="5"/>
        <v>308631910.18068045</v>
      </c>
      <c r="P22">
        <f t="shared" si="6"/>
        <v>596486.41141670442</v>
      </c>
      <c r="Q22">
        <f t="shared" si="7"/>
        <v>12319607.717950294</v>
      </c>
      <c r="R22" s="2">
        <f t="shared" si="8"/>
        <v>3.9916830734508635E-2</v>
      </c>
      <c r="S22" s="2">
        <f t="shared" si="9"/>
        <v>0.71751084799566489</v>
      </c>
      <c r="U22">
        <v>10</v>
      </c>
      <c r="V22">
        <f t="shared" si="10"/>
        <v>308631910.18068045</v>
      </c>
      <c r="W22">
        <f>O22</f>
        <v>308631910.18068045</v>
      </c>
      <c r="X22">
        <f>ABS(($W22-X$12)/SQRT($V22^2+X$11^2))</f>
        <v>2.4027043518391997E-2</v>
      </c>
      <c r="Y22">
        <f>ABS(($W22-Y$12)/SQRT($V22^2+Y$11^2))</f>
        <v>4.7338520193498261E-2</v>
      </c>
      <c r="Z22">
        <f>ABS(($W22-Z$12)/SQRT($V22^2+Z$11^2))</f>
        <v>1.1579661446170479E-2</v>
      </c>
      <c r="AA22">
        <f>ABS(($W22-AA$12)/SQRT($V22^2+AA$11^2))</f>
        <v>5.2382300014737516E-2</v>
      </c>
      <c r="AB22">
        <f>ABS(($W22-AB$12)/SQRT($V22^2+AB$11^2))</f>
        <v>1.6097346906827858E-2</v>
      </c>
      <c r="AC22">
        <f>ABS(($W22-AC$12)/SQRT($V22^2+AC$11^2))</f>
        <v>1.5694476745139456E-2</v>
      </c>
      <c r="AD22">
        <f>ABS(($W22-AD$12)/SQRT($V22^2+AD$11^2))</f>
        <v>1.3897920345438753E-2</v>
      </c>
      <c r="AE22">
        <f>ABS(($W22-AE$12)/SQRT($V22^2+AE$11^2))</f>
        <v>1.1030971454898003E-2</v>
      </c>
      <c r="AF22">
        <f>ABS(($W22-AF$12)/SQRT($V22^2+AF$11^2))</f>
        <v>3.4032561615503415E-2</v>
      </c>
      <c r="AG22">
        <f>ABS(($W22-AG$12)/SQRT($V22^2+AG$11^2))</f>
        <v>0</v>
      </c>
    </row>
    <row r="23" spans="1:33" x14ac:dyDescent="0.45">
      <c r="D23" s="1"/>
      <c r="E23" s="1"/>
      <c r="Q23" s="2"/>
      <c r="R23" s="2"/>
    </row>
    <row r="24" spans="1:33" x14ac:dyDescent="0.45">
      <c r="C24" s="1"/>
      <c r="D24" s="1"/>
      <c r="E24" s="1"/>
      <c r="Q24" s="2"/>
      <c r="R24" s="2"/>
    </row>
    <row r="25" spans="1:33" x14ac:dyDescent="0.45">
      <c r="D25" s="1"/>
      <c r="E25" s="1"/>
      <c r="M25" t="s">
        <v>41</v>
      </c>
      <c r="N25" t="s">
        <v>42</v>
      </c>
      <c r="Q25" s="2"/>
      <c r="R25" s="2"/>
    </row>
    <row r="26" spans="1:33" x14ac:dyDescent="0.45">
      <c r="D26" s="1"/>
      <c r="M26">
        <f>AVERAGE(O13:O22)</f>
        <v>312239542.59057295</v>
      </c>
      <c r="N26">
        <f>_xlfn.STDEV.S(O13:O22)</f>
        <v>12305159.010966728</v>
      </c>
      <c r="Q26" s="2"/>
      <c r="R26" s="2"/>
    </row>
    <row r="27" spans="1:33" x14ac:dyDescent="0.45">
      <c r="A27" t="s">
        <v>45</v>
      </c>
      <c r="B27" t="s">
        <v>46</v>
      </c>
      <c r="C27" t="s">
        <v>40</v>
      </c>
      <c r="Q27" s="2"/>
      <c r="R27" s="2"/>
    </row>
    <row r="28" spans="1:33" x14ac:dyDescent="0.45">
      <c r="A28">
        <f>O13</f>
        <v>319301847.21995014</v>
      </c>
      <c r="B28">
        <f>P13</f>
        <v>617107.97465969576</v>
      </c>
      <c r="C28">
        <f>1/B28^2</f>
        <v>2.6258969735297881E-12</v>
      </c>
      <c r="D28" t="s">
        <v>47</v>
      </c>
      <c r="Q28" s="2"/>
      <c r="R28" s="2"/>
    </row>
    <row r="29" spans="1:33" x14ac:dyDescent="0.45">
      <c r="A29">
        <f t="shared" ref="A29:B36" si="11">O14</f>
        <v>288628374.74495649</v>
      </c>
      <c r="B29">
        <f t="shared" si="11"/>
        <v>557825.99856206228</v>
      </c>
      <c r="Q29" s="2"/>
      <c r="R29" s="2"/>
    </row>
    <row r="30" spans="1:33" x14ac:dyDescent="0.45">
      <c r="A30">
        <f t="shared" si="11"/>
        <v>313727999.51286864</v>
      </c>
      <c r="B30">
        <f t="shared" si="11"/>
        <v>606335.51624917728</v>
      </c>
      <c r="Q30" s="2"/>
      <c r="R30" s="2"/>
    </row>
    <row r="31" spans="1:33" x14ac:dyDescent="0.45">
      <c r="A31">
        <f t="shared" si="11"/>
        <v>332391649.84912354</v>
      </c>
      <c r="B31">
        <f t="shared" si="11"/>
        <v>642406.36131018074</v>
      </c>
      <c r="Q31" s="2"/>
      <c r="R31" s="2"/>
    </row>
    <row r="32" spans="1:33" x14ac:dyDescent="0.45">
      <c r="A32">
        <f t="shared" si="11"/>
        <v>301684507.14578134</v>
      </c>
      <c r="B32">
        <f t="shared" si="11"/>
        <v>583059.31146930589</v>
      </c>
      <c r="Q32" s="2"/>
      <c r="R32" s="2"/>
    </row>
    <row r="33" spans="1:18" x14ac:dyDescent="0.45">
      <c r="A33">
        <f t="shared" si="11"/>
        <v>315559406.61662453</v>
      </c>
      <c r="B33">
        <f t="shared" si="11"/>
        <v>609875.03829834855</v>
      </c>
      <c r="Q33" s="2"/>
      <c r="R33" s="2"/>
    </row>
    <row r="34" spans="1:18" x14ac:dyDescent="0.45">
      <c r="A34">
        <f t="shared" si="11"/>
        <v>314758458.75283343</v>
      </c>
      <c r="B34">
        <f t="shared" si="11"/>
        <v>608327.06318221462</v>
      </c>
      <c r="Q34" s="2"/>
      <c r="R34" s="2"/>
    </row>
    <row r="35" spans="1:18" x14ac:dyDescent="0.45">
      <c r="A35">
        <f t="shared" si="11"/>
        <v>303854326.43175352</v>
      </c>
      <c r="B35">
        <f t="shared" si="11"/>
        <v>587252.87563626003</v>
      </c>
      <c r="Q35" s="2"/>
      <c r="R35" s="2"/>
    </row>
    <row r="36" spans="1:18" x14ac:dyDescent="0.45">
      <c r="A36">
        <f t="shared" si="11"/>
        <v>323856945.45115757</v>
      </c>
      <c r="B36">
        <f t="shared" si="11"/>
        <v>625911.51735232549</v>
      </c>
      <c r="Q36" s="2"/>
      <c r="R36" s="2"/>
    </row>
    <row r="37" spans="1:18" x14ac:dyDescent="0.45">
      <c r="A37">
        <f>O22</f>
        <v>308631910.18068045</v>
      </c>
      <c r="B37">
        <f>P22</f>
        <v>596486.41141670442</v>
      </c>
      <c r="Q37" s="2"/>
      <c r="R37" s="2"/>
    </row>
    <row r="38" spans="1:18" x14ac:dyDescent="0.45">
      <c r="Q38" s="2"/>
      <c r="R38" s="2"/>
    </row>
    <row r="39" spans="1:18" x14ac:dyDescent="0.45">
      <c r="Q39" s="2"/>
      <c r="R39" s="2"/>
    </row>
    <row r="40" spans="1:18" x14ac:dyDescent="0.45">
      <c r="Q40" s="2"/>
      <c r="R40" s="2"/>
    </row>
    <row r="41" spans="1:18" x14ac:dyDescent="0.45">
      <c r="Q41" s="2"/>
      <c r="R41" s="2"/>
    </row>
    <row r="42" spans="1:18" x14ac:dyDescent="0.45">
      <c r="Q42" s="2"/>
      <c r="R42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topLeftCell="E9" zoomScale="37" zoomScaleNormal="79" workbookViewId="0">
      <selection activeCell="F22" sqref="F22"/>
    </sheetView>
  </sheetViews>
  <sheetFormatPr defaultRowHeight="14.25" x14ac:dyDescent="0.45"/>
  <cols>
    <col min="1" max="1" width="14.53125" customWidth="1"/>
    <col min="2" max="2" width="16.53125" customWidth="1"/>
    <col min="3" max="3" width="13.6640625" customWidth="1"/>
    <col min="4" max="5" width="13.59765625" customWidth="1"/>
    <col min="6" max="7" width="9.1328125" customWidth="1"/>
    <col min="8" max="8" width="9.19921875" customWidth="1"/>
    <col min="9" max="9" width="11.3984375" customWidth="1"/>
    <col min="11" max="12" width="11.86328125" customWidth="1"/>
    <col min="13" max="13" width="11.9296875" customWidth="1"/>
    <col min="14" max="14" width="9.06640625" customWidth="1"/>
    <col min="15" max="15" width="12.265625" customWidth="1"/>
    <col min="16" max="16" width="9.9296875" customWidth="1"/>
    <col min="17" max="17" width="15.796875" customWidth="1"/>
    <col min="18" max="18" width="15.53125" customWidth="1"/>
    <col min="20" max="21" width="9.33203125" customWidth="1"/>
    <col min="22" max="24" width="11.86328125" customWidth="1"/>
    <col min="25" max="25" width="12" customWidth="1"/>
    <col min="26" max="26" width="11.796875" customWidth="1"/>
    <col min="27" max="27" width="9.796875" customWidth="1"/>
    <col min="28" max="30" width="11.796875" customWidth="1"/>
    <col min="31" max="44" width="9.1328125" customWidth="1"/>
  </cols>
  <sheetData>
    <row r="1" spans="1:52" x14ac:dyDescent="0.45">
      <c r="A1" t="s">
        <v>0</v>
      </c>
      <c r="C1" t="s">
        <v>17</v>
      </c>
      <c r="E1" t="s">
        <v>38</v>
      </c>
    </row>
    <row r="2" spans="1:52" x14ac:dyDescent="0.45">
      <c r="A2" t="s">
        <v>1</v>
      </c>
      <c r="B2" s="1">
        <f>Sheet1!B8</f>
        <v>0.252</v>
      </c>
      <c r="C2" s="1">
        <f>Sheet1!D8</f>
        <v>3.9682539682539683E-4</v>
      </c>
      <c r="E2" s="1"/>
    </row>
    <row r="3" spans="1:52" x14ac:dyDescent="0.45">
      <c r="A3" t="s">
        <v>2</v>
      </c>
      <c r="B3" s="1">
        <f>Sheet1!B6</f>
        <v>13.43</v>
      </c>
      <c r="C3" s="1">
        <f>Sheet1!D6</f>
        <v>7.7381272117745814E-3</v>
      </c>
      <c r="E3" s="1"/>
    </row>
    <row r="4" spans="1:52" x14ac:dyDescent="0.45">
      <c r="A4" t="s">
        <v>3</v>
      </c>
      <c r="B4" s="1">
        <f>Sheet1!B7</f>
        <v>0.48499999999999999</v>
      </c>
      <c r="C4" s="1">
        <f>Sheet1!D7</f>
        <v>1.2371134020618558E-2</v>
      </c>
      <c r="E4" s="1"/>
    </row>
    <row r="5" spans="1:52" x14ac:dyDescent="0.45">
      <c r="A5" t="s">
        <v>4</v>
      </c>
      <c r="B5" s="1">
        <f>B4+B3</f>
        <v>13.914999999999999</v>
      </c>
      <c r="C5">
        <f>SQRT(C4^2+C3^2)</f>
        <v>1.4591900825516604E-2</v>
      </c>
    </row>
    <row r="6" spans="1:52" x14ac:dyDescent="0.45">
      <c r="A6" t="s">
        <v>5</v>
      </c>
      <c r="B6" s="1">
        <f>B3^2</f>
        <v>180.36490000000001</v>
      </c>
      <c r="C6" s="1">
        <f>2*B3*C3</f>
        <v>0.20784609690826525</v>
      </c>
    </row>
    <row r="7" spans="1:52" x14ac:dyDescent="0.45">
      <c r="A7" t="s">
        <v>10</v>
      </c>
      <c r="B7">
        <v>0</v>
      </c>
    </row>
    <row r="8" spans="1:52" x14ac:dyDescent="0.45">
      <c r="A8" t="s">
        <v>11</v>
      </c>
      <c r="B8">
        <v>0</v>
      </c>
    </row>
    <row r="9" spans="1:52" x14ac:dyDescent="0.45">
      <c r="A9" t="s">
        <v>12</v>
      </c>
      <c r="B9" s="1">
        <f>0.00001*SQRT(2)</f>
        <v>1.4142135623730953E-5</v>
      </c>
      <c r="C9" s="1"/>
      <c r="E9" s="1"/>
    </row>
    <row r="10" spans="1:52" x14ac:dyDescent="0.45">
      <c r="A10" t="s">
        <v>15</v>
      </c>
      <c r="B10">
        <v>299792458</v>
      </c>
      <c r="V10" t="s">
        <v>20</v>
      </c>
      <c r="W10">
        <v>1</v>
      </c>
      <c r="X10">
        <v>2</v>
      </c>
      <c r="Y10">
        <v>3</v>
      </c>
      <c r="Z10">
        <v>4</v>
      </c>
      <c r="AA10">
        <v>5</v>
      </c>
      <c r="AB10">
        <v>6</v>
      </c>
      <c r="AC10">
        <v>7</v>
      </c>
      <c r="AD10">
        <v>8</v>
      </c>
      <c r="AE10">
        <v>9</v>
      </c>
      <c r="AF10">
        <v>10</v>
      </c>
      <c r="AG10">
        <v>11</v>
      </c>
      <c r="AH10">
        <v>12</v>
      </c>
      <c r="AI10">
        <v>13</v>
      </c>
      <c r="AJ10">
        <v>14</v>
      </c>
      <c r="AK10">
        <v>15</v>
      </c>
      <c r="AL10">
        <v>16</v>
      </c>
      <c r="AM10">
        <v>17</v>
      </c>
      <c r="AN10">
        <v>18</v>
      </c>
      <c r="AO10">
        <v>19</v>
      </c>
      <c r="AP10">
        <v>20</v>
      </c>
      <c r="AQ10">
        <v>21</v>
      </c>
      <c r="AR10">
        <v>22</v>
      </c>
      <c r="AS10">
        <v>23</v>
      </c>
      <c r="AT10">
        <v>24</v>
      </c>
      <c r="AU10">
        <v>25</v>
      </c>
      <c r="AV10">
        <v>26</v>
      </c>
      <c r="AW10">
        <v>27</v>
      </c>
      <c r="AX10">
        <v>28</v>
      </c>
      <c r="AY10">
        <v>29</v>
      </c>
      <c r="AZ10">
        <v>30</v>
      </c>
    </row>
    <row r="11" spans="1:52" x14ac:dyDescent="0.45">
      <c r="I11" t="s">
        <v>14</v>
      </c>
      <c r="U11" t="s">
        <v>18</v>
      </c>
      <c r="W11">
        <f t="array" ref="W11:AZ11">TRANSPOSE(U13:U42)</f>
        <v>569773.85121620854</v>
      </c>
      <c r="X11">
        <v>581293.04799615452</v>
      </c>
      <c r="Y11">
        <v>562606.88453424396</v>
      </c>
      <c r="Z11">
        <v>563044.95356839872</v>
      </c>
      <c r="AA11">
        <v>573122.05948618765</v>
      </c>
      <c r="AB11">
        <v>567977.86969458289</v>
      </c>
      <c r="AC11">
        <v>579242.63631590002</v>
      </c>
      <c r="AD11">
        <v>574598.86653840484</v>
      </c>
      <c r="AE11">
        <v>568381.83688497602</v>
      </c>
      <c r="AF11">
        <v>579448.47947024123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45">
      <c r="B12" t="s">
        <v>6</v>
      </c>
      <c r="C12" t="s">
        <v>7</v>
      </c>
      <c r="D12" t="s">
        <v>32</v>
      </c>
      <c r="E12" t="s">
        <v>33</v>
      </c>
      <c r="F12" t="s">
        <v>13</v>
      </c>
      <c r="G12" t="s">
        <v>8</v>
      </c>
      <c r="H12" t="s">
        <v>9</v>
      </c>
      <c r="K12" t="s">
        <v>2</v>
      </c>
      <c r="L12" t="s">
        <v>3</v>
      </c>
      <c r="M12" t="s">
        <v>1</v>
      </c>
      <c r="O12" t="s">
        <v>15</v>
      </c>
      <c r="P12" t="s">
        <v>16</v>
      </c>
      <c r="Q12" t="s">
        <v>36</v>
      </c>
      <c r="R12" t="s">
        <v>37</v>
      </c>
      <c r="T12" t="s">
        <v>20</v>
      </c>
      <c r="V12" t="s">
        <v>19</v>
      </c>
      <c r="W12">
        <f t="array" ref="W12:AZ12">TRANSPOSE(V13:V42)</f>
        <v>294810390.82550448</v>
      </c>
      <c r="X12">
        <v>300770613.28471857</v>
      </c>
      <c r="Y12">
        <v>291102084.02266806</v>
      </c>
      <c r="Z12">
        <v>291328748.16826212</v>
      </c>
      <c r="AA12">
        <v>296542809.02358556</v>
      </c>
      <c r="AB12">
        <v>293881120.35586876</v>
      </c>
      <c r="AC12">
        <v>299709696.453385</v>
      </c>
      <c r="AD12">
        <v>297306933.35696572</v>
      </c>
      <c r="AE12">
        <v>294090139.64488363</v>
      </c>
      <c r="AF12">
        <v>299816203.09746939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45">
      <c r="A13">
        <v>1</v>
      </c>
      <c r="B13">
        <v>-1384</v>
      </c>
      <c r="C13">
        <v>1384</v>
      </c>
      <c r="D13" s="1">
        <v>1.0315E-2</v>
      </c>
      <c r="E13" s="1">
        <v>9.5300000000000003E-3</v>
      </c>
      <c r="F13">
        <f>ABS(E13-D13)</f>
        <v>7.8499999999999924E-4</v>
      </c>
      <c r="G13">
        <f>2*PI()*B13</f>
        <v>-8695.9284651365469</v>
      </c>
      <c r="H13">
        <f>2*PI()*C13</f>
        <v>8695.9284651365469</v>
      </c>
      <c r="K13">
        <f>((4*$B$3*(2*$B$4+$B$3-2*$B$2)*$B$2*(H13-G13))/(($B$5-$B$2)^2*F13)*$C$3)^2</f>
        <v>29846454769.964779</v>
      </c>
      <c r="L13">
        <f>((4*$B$6*$B$2*(G13-H13)/(($B$5-$B$2)^2*F13))*$C$4)^2</f>
        <v>71254526738.732986</v>
      </c>
      <c r="M13">
        <f>((4*$B$6*$B$5*(H13-G13)/(($B$5-$B$2)^2*F13))*$C$2)^2</f>
        <v>223541260021.05243</v>
      </c>
      <c r="O13">
        <f>4*$B$2*$B$6*ABS(H13-G13)/(($B$5-$B$2)*F13)</f>
        <v>294810390.82550448</v>
      </c>
      <c r="P13">
        <f>SQRT(K13+L13+M13)</f>
        <v>569773.85121620854</v>
      </c>
      <c r="Q13" s="2">
        <f>P13/O13</f>
        <v>1.9326789996131865E-3</v>
      </c>
      <c r="R13" s="2">
        <f>(O13-$B$10)/P13</f>
        <v>-8.7439379042422996</v>
      </c>
      <c r="T13">
        <v>1</v>
      </c>
      <c r="U13">
        <f>P13</f>
        <v>569773.85121620854</v>
      </c>
      <c r="V13">
        <f>O13</f>
        <v>294810390.82550448</v>
      </c>
      <c r="W13">
        <f>ABS(($V13-W$12)/SQRT($U13^2+W$11^2))</f>
        <v>0</v>
      </c>
      <c r="X13">
        <f t="shared" ref="X13:AF22" si="0">ABS(($V13-X$12)/SQRT($U13^2+X$11^2))</f>
        <v>7.322428781483576</v>
      </c>
      <c r="Y13">
        <f t="shared" si="0"/>
        <v>4.6311567952289243</v>
      </c>
      <c r="Z13">
        <f t="shared" si="0"/>
        <v>4.346413904366659</v>
      </c>
      <c r="AA13">
        <f t="shared" si="0"/>
        <v>2.1436762307093691</v>
      </c>
      <c r="AB13">
        <f t="shared" si="0"/>
        <v>1.1550720950736297</v>
      </c>
      <c r="AC13">
        <f t="shared" si="0"/>
        <v>6.0298779767657349</v>
      </c>
      <c r="AD13">
        <f t="shared" si="0"/>
        <v>3.0851949458946311</v>
      </c>
      <c r="AE13">
        <f t="shared" si="0"/>
        <v>0.89494630372426665</v>
      </c>
      <c r="AF13">
        <f t="shared" si="0"/>
        <v>6.1598496449279265</v>
      </c>
    </row>
    <row r="14" spans="1:52" x14ac:dyDescent="0.45">
      <c r="A14">
        <v>2</v>
      </c>
      <c r="B14">
        <v>-1388</v>
      </c>
      <c r="C14">
        <v>1382</v>
      </c>
      <c r="D14" s="1">
        <v>1.031E-2</v>
      </c>
      <c r="E14" s="1">
        <v>9.5399999999999999E-3</v>
      </c>
      <c r="F14">
        <f t="shared" ref="F14:F22" si="1">ABS(E14-D14)</f>
        <v>7.6999999999999985E-4</v>
      </c>
      <c r="G14">
        <f t="shared" ref="G14:H22" si="2">2*PI()*B14</f>
        <v>-8721.0612063652661</v>
      </c>
      <c r="H14">
        <f t="shared" si="2"/>
        <v>8683.3620945221883</v>
      </c>
      <c r="K14">
        <f t="shared" ref="K14:K22" si="3">((4*$B$3*(2*$B$4+$B$3-2*$B$2)*$B$2*(H14-G14))/(($B$5-$B$2)^2*F14)*$C$3)^2</f>
        <v>31065473802.36684</v>
      </c>
      <c r="L14">
        <f t="shared" ref="L14:L22" si="4">((4*$B$6*$B$2*(G14-H14)/(($B$5-$B$2)^2*F14))*$C$4)^2</f>
        <v>74164776043.341415</v>
      </c>
      <c r="M14">
        <f t="shared" ref="M14:M22" si="5">((4*$B$6*$B$5*(H14-G14)/(($B$5-$B$2)^2*F14))*$C$2)^2</f>
        <v>232671357802.95135</v>
      </c>
      <c r="O14">
        <f t="shared" ref="O14:O22" si="6">4*$B$2*$B$6*ABS(H14-G14)/(($B$5-$B$2)*F14)</f>
        <v>300770613.28471857</v>
      </c>
      <c r="P14">
        <f t="shared" ref="P14:P22" si="7">SQRT(K14+L14+M14)</f>
        <v>581293.04799615452</v>
      </c>
      <c r="Q14" s="2">
        <f t="shared" ref="Q14:Q22" si="8">P14/O14</f>
        <v>1.9326789996131867E-3</v>
      </c>
      <c r="R14" s="2">
        <f>(O14-$B$10)/P14</f>
        <v>1.6827231773895979</v>
      </c>
      <c r="T14">
        <v>2</v>
      </c>
      <c r="U14">
        <f t="shared" ref="U14:U22" si="9">P14</f>
        <v>581293.04799615452</v>
      </c>
      <c r="V14">
        <f t="shared" ref="V14:V22" si="10">O14</f>
        <v>300770613.28471857</v>
      </c>
      <c r="W14">
        <f t="shared" ref="W14:AF22" si="11">ABS(($V14-W$12)/SQRT($U14^2+W$11^2))</f>
        <v>7.322428781483576</v>
      </c>
      <c r="X14">
        <f t="shared" si="11"/>
        <v>0</v>
      </c>
      <c r="Y14">
        <f t="shared" si="11"/>
        <v>11.951693352398507</v>
      </c>
      <c r="Z14">
        <f t="shared" si="11"/>
        <v>11.667109084052324</v>
      </c>
      <c r="AA14">
        <f t="shared" si="11"/>
        <v>5.1791321180268453</v>
      </c>
      <c r="AB14">
        <f t="shared" si="11"/>
        <v>8.477166122068283</v>
      </c>
      <c r="AC14">
        <f t="shared" si="11"/>
        <v>1.2928173170439863</v>
      </c>
      <c r="AD14">
        <f t="shared" si="11"/>
        <v>4.2376808113440942</v>
      </c>
      <c r="AE14">
        <f t="shared" si="11"/>
        <v>8.2171236742991915</v>
      </c>
      <c r="AF14">
        <f t="shared" si="11"/>
        <v>1.1628240178098657</v>
      </c>
    </row>
    <row r="15" spans="1:52" x14ac:dyDescent="0.45">
      <c r="A15">
        <v>3</v>
      </c>
      <c r="B15">
        <v>-1395</v>
      </c>
      <c r="C15">
        <v>1373</v>
      </c>
      <c r="D15" s="1">
        <v>1.0319999999999999E-2</v>
      </c>
      <c r="E15" s="1">
        <v>9.5250000000000005E-3</v>
      </c>
      <c r="F15">
        <f t="shared" si="1"/>
        <v>7.9499999999999883E-4</v>
      </c>
      <c r="G15">
        <f t="shared" si="2"/>
        <v>-8765.0435035155224</v>
      </c>
      <c r="H15">
        <f t="shared" si="2"/>
        <v>8626.8134267575715</v>
      </c>
      <c r="K15">
        <f t="shared" si="3"/>
        <v>29100322915.425133</v>
      </c>
      <c r="L15">
        <f t="shared" si="4"/>
        <v>69473234032.792633</v>
      </c>
      <c r="M15">
        <f t="shared" si="5"/>
        <v>217952949577.11038</v>
      </c>
      <c r="O15">
        <f t="shared" si="6"/>
        <v>291102084.02266806</v>
      </c>
      <c r="P15">
        <f t="shared" si="7"/>
        <v>562606.88453424396</v>
      </c>
      <c r="Q15" s="2">
        <f t="shared" si="8"/>
        <v>1.9326789996131869E-3</v>
      </c>
      <c r="R15" s="2">
        <f>(O15-$B$10)/P15</f>
        <v>-15.446618618124967</v>
      </c>
      <c r="T15">
        <v>3</v>
      </c>
      <c r="U15">
        <f t="shared" si="9"/>
        <v>562606.88453424396</v>
      </c>
      <c r="V15">
        <f t="shared" si="10"/>
        <v>291102084.02266806</v>
      </c>
      <c r="W15">
        <f t="shared" si="11"/>
        <v>4.6311567952289243</v>
      </c>
      <c r="X15">
        <f t="shared" si="0"/>
        <v>11.951693352398507</v>
      </c>
      <c r="Y15">
        <f t="shared" si="0"/>
        <v>0</v>
      </c>
      <c r="Z15">
        <f t="shared" si="0"/>
        <v>0.28476965406013216</v>
      </c>
      <c r="AA15">
        <f t="shared" si="0"/>
        <v>6.7745190138257616</v>
      </c>
      <c r="AB15">
        <f t="shared" si="0"/>
        <v>3.4761715210573181</v>
      </c>
      <c r="AC15">
        <f t="shared" si="0"/>
        <v>10.659644992553899</v>
      </c>
      <c r="AD15">
        <f t="shared" si="0"/>
        <v>7.7158370202698299</v>
      </c>
      <c r="AE15">
        <f t="shared" si="0"/>
        <v>3.736282793541533</v>
      </c>
      <c r="AF15">
        <f t="shared" si="0"/>
        <v>10.789569402257881</v>
      </c>
    </row>
    <row r="16" spans="1:52" x14ac:dyDescent="0.45">
      <c r="A16">
        <v>4</v>
      </c>
      <c r="B16">
        <v>-1410</v>
      </c>
      <c r="C16">
        <v>1395</v>
      </c>
      <c r="D16" s="1">
        <v>1.0330000000000001E-2</v>
      </c>
      <c r="E16" s="1">
        <v>9.5250000000000005E-3</v>
      </c>
      <c r="F16">
        <f t="shared" si="1"/>
        <v>8.0500000000000016E-4</v>
      </c>
      <c r="G16">
        <f t="shared" si="2"/>
        <v>-8859.291283123217</v>
      </c>
      <c r="H16">
        <f t="shared" si="2"/>
        <v>8765.0435035155224</v>
      </c>
      <c r="K16">
        <f t="shared" si="3"/>
        <v>29145657993.060776</v>
      </c>
      <c r="L16">
        <f t="shared" si="4"/>
        <v>69581465631.034012</v>
      </c>
      <c r="M16">
        <f t="shared" si="5"/>
        <v>218292496114.74548</v>
      </c>
      <c r="O16">
        <f t="shared" si="6"/>
        <v>291328748.16826212</v>
      </c>
      <c r="P16">
        <f t="shared" si="7"/>
        <v>563044.95356839872</v>
      </c>
      <c r="Q16" s="2">
        <f t="shared" si="8"/>
        <v>1.9326789996131862E-3</v>
      </c>
      <c r="R16" s="2">
        <f t="shared" ref="R16:R22" si="12">(O16-$B$10)/P16</f>
        <v>-15.032032128336454</v>
      </c>
      <c r="T16">
        <v>4</v>
      </c>
      <c r="U16">
        <f t="shared" si="9"/>
        <v>563044.95356839872</v>
      </c>
      <c r="V16">
        <f t="shared" si="10"/>
        <v>291328748.16826212</v>
      </c>
      <c r="W16">
        <f t="shared" si="11"/>
        <v>4.346413904366659</v>
      </c>
      <c r="X16">
        <f t="shared" si="0"/>
        <v>11.667109084052324</v>
      </c>
      <c r="Y16">
        <f t="shared" si="0"/>
        <v>0.28476965406013216</v>
      </c>
      <c r="Z16">
        <f t="shared" si="0"/>
        <v>0</v>
      </c>
      <c r="AA16">
        <f t="shared" si="0"/>
        <v>6.4898078146725862</v>
      </c>
      <c r="AB16">
        <f t="shared" si="0"/>
        <v>3.1914166174279304</v>
      </c>
      <c r="AC16">
        <f t="shared" si="0"/>
        <v>10.375022374445745</v>
      </c>
      <c r="AD16">
        <f t="shared" si="0"/>
        <v>7.4311435996596646</v>
      </c>
      <c r="AE16">
        <f t="shared" si="0"/>
        <v>3.4515302858012316</v>
      </c>
      <c r="AF16">
        <f t="shared" si="0"/>
        <v>10.50495043981522</v>
      </c>
    </row>
    <row r="17" spans="1:32" x14ac:dyDescent="0.45">
      <c r="A17">
        <v>5</v>
      </c>
      <c r="B17">
        <v>-1405</v>
      </c>
      <c r="C17">
        <v>1397</v>
      </c>
      <c r="D17" s="1">
        <v>1.0319999999999999E-2</v>
      </c>
      <c r="E17" s="1">
        <v>9.5300000000000003E-3</v>
      </c>
      <c r="F17">
        <f t="shared" si="1"/>
        <v>7.8999999999999904E-4</v>
      </c>
      <c r="G17">
        <f t="shared" si="2"/>
        <v>-8827.8753565873194</v>
      </c>
      <c r="H17">
        <f t="shared" si="2"/>
        <v>8777.6098741298811</v>
      </c>
      <c r="K17">
        <f t="shared" si="3"/>
        <v>30198263706.663647</v>
      </c>
      <c r="L17">
        <f t="shared" si="4"/>
        <v>72094424792.962204</v>
      </c>
      <c r="M17">
        <f t="shared" si="5"/>
        <v>226176206570.06339</v>
      </c>
      <c r="O17">
        <f t="shared" si="6"/>
        <v>296542809.02358556</v>
      </c>
      <c r="P17">
        <f t="shared" si="7"/>
        <v>573122.05948618765</v>
      </c>
      <c r="Q17" s="2">
        <f t="shared" si="8"/>
        <v>1.9326789996131869E-3</v>
      </c>
      <c r="R17" s="2">
        <f t="shared" si="12"/>
        <v>-5.6700818309590106</v>
      </c>
      <c r="T17">
        <v>5</v>
      </c>
      <c r="U17">
        <f t="shared" si="9"/>
        <v>573122.05948618765</v>
      </c>
      <c r="V17">
        <f t="shared" si="10"/>
        <v>296542809.02358556</v>
      </c>
      <c r="W17">
        <f t="shared" si="11"/>
        <v>2.1436762307093691</v>
      </c>
      <c r="X17">
        <f t="shared" si="0"/>
        <v>5.1791321180268453</v>
      </c>
      <c r="Y17">
        <f t="shared" si="0"/>
        <v>6.7745190138257616</v>
      </c>
      <c r="Z17">
        <f t="shared" si="0"/>
        <v>6.4898078146725862</v>
      </c>
      <c r="AA17">
        <f t="shared" si="0"/>
        <v>0</v>
      </c>
      <c r="AB17">
        <f t="shared" si="0"/>
        <v>3.2987101893975335</v>
      </c>
      <c r="AC17">
        <f t="shared" si="0"/>
        <v>3.8864362989423071</v>
      </c>
      <c r="AD17">
        <f t="shared" si="0"/>
        <v>0.94154778963546759</v>
      </c>
      <c r="AE17">
        <f t="shared" si="0"/>
        <v>3.0385953164200168</v>
      </c>
      <c r="AF17">
        <f t="shared" si="0"/>
        <v>4.0164210364754203</v>
      </c>
    </row>
    <row r="18" spans="1:32" x14ac:dyDescent="0.45">
      <c r="A18">
        <v>6</v>
      </c>
      <c r="B18">
        <v>-1416</v>
      </c>
      <c r="C18">
        <v>1396</v>
      </c>
      <c r="D18" s="1">
        <v>1.0319999999999999E-2</v>
      </c>
      <c r="E18" s="1">
        <v>9.5200000000000007E-3</v>
      </c>
      <c r="F18">
        <f t="shared" si="1"/>
        <v>7.9999999999999863E-4</v>
      </c>
      <c r="G18">
        <f t="shared" si="2"/>
        <v>-8896.9903949662948</v>
      </c>
      <c r="H18">
        <f t="shared" si="2"/>
        <v>8771.3266888227026</v>
      </c>
      <c r="K18">
        <f t="shared" si="3"/>
        <v>29658593571.418179</v>
      </c>
      <c r="L18">
        <f t="shared" si="4"/>
        <v>70806032574.244141</v>
      </c>
      <c r="M18">
        <f t="shared" si="5"/>
        <v>222134234317.13425</v>
      </c>
      <c r="O18">
        <f t="shared" si="6"/>
        <v>293881120.35586876</v>
      </c>
      <c r="P18">
        <f t="shared" si="7"/>
        <v>567977.86969458289</v>
      </c>
      <c r="Q18" s="2">
        <f t="shared" si="8"/>
        <v>1.9326789996131865E-3</v>
      </c>
      <c r="R18" s="2">
        <f t="shared" si="12"/>
        <v>-10.407690087133025</v>
      </c>
      <c r="T18">
        <v>6</v>
      </c>
      <c r="U18">
        <f t="shared" si="9"/>
        <v>567977.86969458289</v>
      </c>
      <c r="V18">
        <f t="shared" si="10"/>
        <v>293881120.35586876</v>
      </c>
      <c r="W18">
        <f t="shared" si="11"/>
        <v>1.1550720950736297</v>
      </c>
      <c r="X18">
        <f t="shared" si="0"/>
        <v>8.477166122068283</v>
      </c>
      <c r="Y18">
        <f t="shared" si="0"/>
        <v>3.4761715210573181</v>
      </c>
      <c r="Z18">
        <f t="shared" si="0"/>
        <v>3.1914166174279304</v>
      </c>
      <c r="AA18">
        <f t="shared" si="0"/>
        <v>3.2987101893975335</v>
      </c>
      <c r="AB18">
        <f t="shared" si="0"/>
        <v>0</v>
      </c>
      <c r="AC18">
        <f t="shared" si="0"/>
        <v>7.1847164335389833</v>
      </c>
      <c r="AD18">
        <f t="shared" si="0"/>
        <v>4.2401964899865536</v>
      </c>
      <c r="AE18">
        <f t="shared" si="0"/>
        <v>0.26012704686098403</v>
      </c>
      <c r="AF18">
        <f t="shared" si="0"/>
        <v>7.3146787486822387</v>
      </c>
    </row>
    <row r="19" spans="1:32" x14ac:dyDescent="0.45">
      <c r="A19">
        <v>7</v>
      </c>
      <c r="B19">
        <v>-1420</v>
      </c>
      <c r="C19">
        <v>1394</v>
      </c>
      <c r="D19" s="1">
        <v>1.0315E-2</v>
      </c>
      <c r="E19" s="1">
        <v>9.5300000000000003E-3</v>
      </c>
      <c r="F19">
        <f t="shared" si="1"/>
        <v>7.8499999999999924E-4</v>
      </c>
      <c r="G19">
        <f t="shared" si="2"/>
        <v>-8922.1231361950122</v>
      </c>
      <c r="H19">
        <f t="shared" si="2"/>
        <v>8758.760318208344</v>
      </c>
      <c r="K19">
        <f t="shared" si="3"/>
        <v>30846704042.748058</v>
      </c>
      <c r="L19">
        <f t="shared" si="4"/>
        <v>73642491711.532959</v>
      </c>
      <c r="M19">
        <f t="shared" si="5"/>
        <v>231032835971.91302</v>
      </c>
      <c r="O19">
        <f t="shared" si="6"/>
        <v>299709696.453385</v>
      </c>
      <c r="P19">
        <f t="shared" si="7"/>
        <v>579242.63631590002</v>
      </c>
      <c r="Q19" s="2">
        <f t="shared" si="8"/>
        <v>1.9326789996131869E-3</v>
      </c>
      <c r="R19" s="2">
        <f t="shared" si="12"/>
        <v>-0.14287889293057685</v>
      </c>
      <c r="T19">
        <v>7</v>
      </c>
      <c r="U19">
        <f t="shared" si="9"/>
        <v>579242.63631590002</v>
      </c>
      <c r="V19">
        <f t="shared" si="10"/>
        <v>299709696.453385</v>
      </c>
      <c r="W19">
        <f t="shared" si="11"/>
        <v>6.0298779767657349</v>
      </c>
      <c r="X19">
        <f t="shared" si="0"/>
        <v>1.2928173170439863</v>
      </c>
      <c r="Y19">
        <f t="shared" si="0"/>
        <v>10.659644992553899</v>
      </c>
      <c r="Z19">
        <f t="shared" si="0"/>
        <v>10.375022374445745</v>
      </c>
      <c r="AA19">
        <f t="shared" si="0"/>
        <v>3.8864362989423071</v>
      </c>
      <c r="AB19">
        <f t="shared" si="0"/>
        <v>7.1847164335389833</v>
      </c>
      <c r="AC19">
        <f t="shared" si="0"/>
        <v>0</v>
      </c>
      <c r="AD19">
        <f t="shared" si="0"/>
        <v>2.9449388241550594</v>
      </c>
      <c r="AE19">
        <f t="shared" si="0"/>
        <v>6.9246498105126033</v>
      </c>
      <c r="AF19">
        <f t="shared" si="0"/>
        <v>0.12999421167388897</v>
      </c>
    </row>
    <row r="20" spans="1:32" x14ac:dyDescent="0.45">
      <c r="A20">
        <v>8</v>
      </c>
      <c r="B20">
        <v>-1428</v>
      </c>
      <c r="C20">
        <v>1399</v>
      </c>
      <c r="D20" s="1">
        <v>1.0335E-2</v>
      </c>
      <c r="E20" s="1">
        <v>9.5399999999999999E-3</v>
      </c>
      <c r="F20">
        <f t="shared" si="1"/>
        <v>7.9500000000000057E-4</v>
      </c>
      <c r="G20">
        <f t="shared" si="2"/>
        <v>-8972.3886186524487</v>
      </c>
      <c r="H20">
        <f t="shared" si="2"/>
        <v>8790.1762447442416</v>
      </c>
      <c r="K20">
        <f t="shared" si="3"/>
        <v>30354092526.420559</v>
      </c>
      <c r="L20">
        <f t="shared" si="4"/>
        <v>72466445821.577271</v>
      </c>
      <c r="M20">
        <f t="shared" si="5"/>
        <v>227343319079.2218</v>
      </c>
      <c r="O20">
        <f t="shared" si="6"/>
        <v>297306933.35696572</v>
      </c>
      <c r="P20">
        <f t="shared" si="7"/>
        <v>574598.86653840484</v>
      </c>
      <c r="Q20" s="2">
        <f t="shared" si="8"/>
        <v>1.9326789996131867E-3</v>
      </c>
      <c r="R20" s="2">
        <f t="shared" si="12"/>
        <v>-4.3256692412360556</v>
      </c>
      <c r="T20">
        <v>8</v>
      </c>
      <c r="U20">
        <f t="shared" si="9"/>
        <v>574598.86653840484</v>
      </c>
      <c r="V20">
        <f t="shared" si="10"/>
        <v>297306933.35696572</v>
      </c>
      <c r="W20">
        <f t="shared" si="11"/>
        <v>3.0851949458946311</v>
      </c>
      <c r="X20">
        <f t="shared" si="0"/>
        <v>4.2376808113440942</v>
      </c>
      <c r="Y20">
        <f t="shared" si="0"/>
        <v>7.7158370202698299</v>
      </c>
      <c r="Z20">
        <f t="shared" si="0"/>
        <v>7.4311435996596646</v>
      </c>
      <c r="AA20">
        <f t="shared" si="0"/>
        <v>0.94154778963546759</v>
      </c>
      <c r="AB20">
        <f t="shared" si="0"/>
        <v>4.2401964899865536</v>
      </c>
      <c r="AC20">
        <f t="shared" si="0"/>
        <v>2.9449388241550594</v>
      </c>
      <c r="AD20">
        <f t="shared" si="0"/>
        <v>0</v>
      </c>
      <c r="AE20">
        <f t="shared" si="0"/>
        <v>3.98008994006591</v>
      </c>
      <c r="AF20">
        <f t="shared" si="0"/>
        <v>3.0749275396347282</v>
      </c>
    </row>
    <row r="21" spans="1:32" x14ac:dyDescent="0.45">
      <c r="A21">
        <v>9</v>
      </c>
      <c r="B21">
        <v>-1416</v>
      </c>
      <c r="C21">
        <v>1398</v>
      </c>
      <c r="D21" s="1">
        <v>1.035E-2</v>
      </c>
      <c r="E21" s="1">
        <v>9.5499999999999995E-3</v>
      </c>
      <c r="F21">
        <f t="shared" si="1"/>
        <v>8.0000000000000036E-4</v>
      </c>
      <c r="G21">
        <f t="shared" si="2"/>
        <v>-8896.9903949662948</v>
      </c>
      <c r="H21">
        <f t="shared" si="2"/>
        <v>8783.8930594370613</v>
      </c>
      <c r="K21">
        <f t="shared" si="3"/>
        <v>29700797185.534954</v>
      </c>
      <c r="L21">
        <f t="shared" si="4"/>
        <v>70906788210.84259</v>
      </c>
      <c r="M21">
        <f t="shared" si="5"/>
        <v>222450327104.36194</v>
      </c>
      <c r="O21">
        <f t="shared" si="6"/>
        <v>294090139.64488363</v>
      </c>
      <c r="P21">
        <f t="shared" si="7"/>
        <v>568381.83688497602</v>
      </c>
      <c r="Q21" s="2">
        <f t="shared" si="8"/>
        <v>1.9326789996131865E-3</v>
      </c>
      <c r="R21" s="2">
        <f t="shared" si="12"/>
        <v>-10.032548517679588</v>
      </c>
      <c r="T21">
        <v>9</v>
      </c>
      <c r="U21">
        <f t="shared" si="9"/>
        <v>568381.83688497602</v>
      </c>
      <c r="V21">
        <f t="shared" si="10"/>
        <v>294090139.64488363</v>
      </c>
      <c r="W21">
        <f t="shared" si="11"/>
        <v>0.89494630372426665</v>
      </c>
      <c r="X21">
        <f t="shared" si="0"/>
        <v>8.2171236742991915</v>
      </c>
      <c r="Y21">
        <f t="shared" si="0"/>
        <v>3.736282793541533</v>
      </c>
      <c r="Z21">
        <f t="shared" si="0"/>
        <v>3.4515302858012316</v>
      </c>
      <c r="AA21">
        <f t="shared" si="0"/>
        <v>3.0385953164200168</v>
      </c>
      <c r="AB21">
        <f t="shared" si="0"/>
        <v>0.26012704686098403</v>
      </c>
      <c r="AC21">
        <f t="shared" si="0"/>
        <v>6.9246498105126033</v>
      </c>
      <c r="AD21">
        <f t="shared" si="0"/>
        <v>3.98008994006591</v>
      </c>
      <c r="AE21">
        <f t="shared" si="0"/>
        <v>0</v>
      </c>
      <c r="AF21">
        <f t="shared" si="0"/>
        <v>7.0546143731418507</v>
      </c>
    </row>
    <row r="22" spans="1:32" x14ac:dyDescent="0.45">
      <c r="A22">
        <v>10</v>
      </c>
      <c r="B22">
        <v>-1420</v>
      </c>
      <c r="C22">
        <v>1395</v>
      </c>
      <c r="D22" s="1">
        <v>1.0315E-2</v>
      </c>
      <c r="E22" s="1">
        <v>9.5300000000000003E-3</v>
      </c>
      <c r="F22">
        <f t="shared" si="1"/>
        <v>7.8499999999999924E-4</v>
      </c>
      <c r="G22">
        <f t="shared" si="2"/>
        <v>-8922.1231361950122</v>
      </c>
      <c r="H22">
        <f t="shared" si="2"/>
        <v>8765.0435035155224</v>
      </c>
      <c r="K22">
        <f t="shared" si="3"/>
        <v>30868631679.548389</v>
      </c>
      <c r="L22">
        <f t="shared" si="4"/>
        <v>73694841090.872971</v>
      </c>
      <c r="M22">
        <f t="shared" si="5"/>
        <v>231197067589.95313</v>
      </c>
      <c r="O22">
        <f t="shared" si="6"/>
        <v>299816203.09746939</v>
      </c>
      <c r="P22">
        <f t="shared" si="7"/>
        <v>579448.47947024123</v>
      </c>
      <c r="Q22" s="2">
        <f t="shared" si="8"/>
        <v>1.9326789996131869E-3</v>
      </c>
      <c r="R22" s="2">
        <f t="shared" si="12"/>
        <v>4.0978789850476975E-2</v>
      </c>
      <c r="T22">
        <v>10</v>
      </c>
      <c r="U22">
        <f t="shared" si="9"/>
        <v>579448.47947024123</v>
      </c>
      <c r="V22">
        <f t="shared" si="10"/>
        <v>299816203.09746939</v>
      </c>
      <c r="W22">
        <f t="shared" si="11"/>
        <v>6.1598496449279265</v>
      </c>
      <c r="X22">
        <f t="shared" si="0"/>
        <v>1.1628240178098657</v>
      </c>
      <c r="Y22">
        <f t="shared" si="0"/>
        <v>10.789569402257881</v>
      </c>
      <c r="Z22">
        <f t="shared" si="0"/>
        <v>10.50495043981522</v>
      </c>
      <c r="AA22">
        <f t="shared" si="0"/>
        <v>4.0164210364754203</v>
      </c>
      <c r="AB22">
        <f t="shared" si="0"/>
        <v>7.3146787486822387</v>
      </c>
      <c r="AC22">
        <f t="shared" si="0"/>
        <v>0.12999421167388897</v>
      </c>
      <c r="AD22">
        <f t="shared" si="0"/>
        <v>3.0749275396347282</v>
      </c>
      <c r="AE22">
        <f t="shared" si="0"/>
        <v>7.0546143731418507</v>
      </c>
      <c r="AF22">
        <f t="shared" si="0"/>
        <v>0</v>
      </c>
    </row>
    <row r="23" spans="1:32" x14ac:dyDescent="0.45">
      <c r="D23" s="1"/>
      <c r="E23" s="1"/>
      <c r="Q23" s="2"/>
      <c r="R23" s="2"/>
    </row>
    <row r="24" spans="1:32" x14ac:dyDescent="0.45">
      <c r="C24" s="1"/>
      <c r="D24" s="1"/>
      <c r="E24" s="1"/>
      <c r="Q24" s="2"/>
      <c r="R24" s="2"/>
    </row>
    <row r="25" spans="1:32" x14ac:dyDescent="0.45">
      <c r="D25" s="1"/>
      <c r="E25" s="1"/>
      <c r="Q25" s="2"/>
      <c r="R25" s="2"/>
    </row>
    <row r="26" spans="1:32" x14ac:dyDescent="0.45">
      <c r="D26" s="1"/>
      <c r="Q26" s="2"/>
      <c r="R26" s="2"/>
    </row>
    <row r="27" spans="1:32" x14ac:dyDescent="0.45">
      <c r="Q27" s="2"/>
      <c r="R27" s="2"/>
    </row>
    <row r="28" spans="1:32" x14ac:dyDescent="0.45">
      <c r="Q28" s="2"/>
      <c r="R28" s="2"/>
    </row>
    <row r="29" spans="1:32" x14ac:dyDescent="0.45">
      <c r="Q29" s="2"/>
      <c r="R29" s="2"/>
    </row>
    <row r="30" spans="1:32" x14ac:dyDescent="0.45">
      <c r="Q30" s="2"/>
      <c r="R30" s="2"/>
    </row>
    <row r="31" spans="1:32" x14ac:dyDescent="0.45">
      <c r="Q31" s="2"/>
      <c r="R31" s="2"/>
    </row>
    <row r="32" spans="1:32" x14ac:dyDescent="0.45">
      <c r="Q32" s="2"/>
      <c r="R32" s="2"/>
    </row>
    <row r="33" spans="17:18" x14ac:dyDescent="0.45">
      <c r="Q33" s="2"/>
      <c r="R33" s="2"/>
    </row>
    <row r="34" spans="17:18" x14ac:dyDescent="0.45">
      <c r="Q34" s="2"/>
      <c r="R34" s="2"/>
    </row>
    <row r="35" spans="17:18" x14ac:dyDescent="0.45">
      <c r="Q35" s="2"/>
      <c r="R35" s="2"/>
    </row>
    <row r="36" spans="17:18" x14ac:dyDescent="0.45">
      <c r="Q36" s="2"/>
      <c r="R36" s="2"/>
    </row>
    <row r="37" spans="17:18" x14ac:dyDescent="0.45">
      <c r="Q37" s="2"/>
      <c r="R37" s="2"/>
    </row>
    <row r="38" spans="17:18" x14ac:dyDescent="0.45">
      <c r="Q38" s="2"/>
      <c r="R38" s="2"/>
    </row>
    <row r="39" spans="17:18" x14ac:dyDescent="0.45">
      <c r="Q39" s="2"/>
      <c r="R39" s="2"/>
    </row>
    <row r="40" spans="17:18" x14ac:dyDescent="0.45">
      <c r="Q40" s="2"/>
      <c r="R40" s="2"/>
    </row>
    <row r="41" spans="17:18" x14ac:dyDescent="0.45">
      <c r="Q41" s="2"/>
      <c r="R41" s="2"/>
    </row>
    <row r="42" spans="17:18" x14ac:dyDescent="0.45">
      <c r="Q42" s="2"/>
      <c r="R4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Misura di c</vt:lpstr>
      <vt:lpstr>Misura di c (2)</vt:lpstr>
      <vt:lpstr>Misura di c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Passaro</dc:creator>
  <cp:lastModifiedBy>Davide Passaro</cp:lastModifiedBy>
  <dcterms:created xsi:type="dcterms:W3CDTF">2016-12-03T22:19:09Z</dcterms:created>
  <dcterms:modified xsi:type="dcterms:W3CDTF">2016-12-05T14:14:24Z</dcterms:modified>
</cp:coreProperties>
</file>