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3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  <etc:cellImage>
    <xdr:pic>
      <xdr:nvPicPr>
        <xdr:cNvPr id="65" name="ID_7FEFC25B5DDF45199372FEC1ECD4F0DB" descr="CrystalGolem"/>
        <xdr:cNvPicPr>
          <a:picLocks noChangeAspect="1"/>
        </xdr:cNvPicPr>
      </xdr:nvPicPr>
      <xdr:blipFill>
        <a:blip r:embed="rId69"/>
        <a:srcRect l="-1071" t="1538" r="85536" b="-1538"/>
        <a:stretch>
          <a:fillRect/>
        </a:stretch>
      </xdr:blipFill>
      <xdr:spPr>
        <a:xfrm>
          <a:off x="1695450" y="40843200"/>
          <a:ext cx="828675" cy="619125"/>
        </a:xfrm>
        <a:prstGeom prst="rect">
          <a:avLst/>
        </a:prstGeom>
      </xdr:spPr>
    </xdr:pic>
  </etc:cellImage>
  <etc:cellImage>
    <xdr:pic>
      <xdr:nvPicPr>
        <xdr:cNvPr id="67" name="ID_28ECA6BF9B5F4B8AB2A28048D7A7B8D6" descr="crystal5"/>
        <xdr:cNvPicPr>
          <a:picLocks noChangeAspect="1"/>
        </xdr:cNvPicPr>
      </xdr:nvPicPr>
      <xdr:blipFill>
        <a:blip r:embed="rId70"/>
        <a:srcRect r="83333"/>
        <a:stretch>
          <a:fillRect/>
        </a:stretch>
      </xdr:blipFill>
      <xdr:spPr>
        <a:xfrm>
          <a:off x="1895475" y="37766625"/>
          <a:ext cx="428625" cy="838200"/>
        </a:xfrm>
        <a:prstGeom prst="rect">
          <a:avLst/>
        </a:prstGeom>
      </xdr:spPr>
    </xdr:pic>
  </etc:cellImage>
  <etc:cellImage>
    <xdr:pic>
      <xdr:nvPicPr>
        <xdr:cNvPr id="73" name="ID_563C63C9B19047BAA87384017A514719" descr="cyclops"/>
        <xdr:cNvPicPr>
          <a:picLocks noChangeAspect="1"/>
        </xdr:cNvPicPr>
      </xdr:nvPicPr>
      <xdr:blipFill>
        <a:blip r:embed="rId71"/>
        <a:srcRect r="87311"/>
        <a:stretch>
          <a:fillRect/>
        </a:stretch>
      </xdr:blipFill>
      <xdr:spPr>
        <a:xfrm>
          <a:off x="1657350" y="41767125"/>
          <a:ext cx="1276350" cy="984885"/>
        </a:xfrm>
        <a:prstGeom prst="rect">
          <a:avLst/>
        </a:prstGeom>
      </xdr:spPr>
    </xdr:pic>
  </etc:cellImage>
  <etc:cellImage>
    <xdr:pic>
      <xdr:nvPicPr>
        <xdr:cNvPr id="74" name="ID_F991DDDB9E524EFEA1B831F26AB76DE9" descr="Steady Shooting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681095" y="14800580"/>
          <a:ext cx="302260" cy="304800"/>
        </a:xfrm>
        <a:prstGeom prst="rect">
          <a:avLst/>
        </a:prstGeom>
      </xdr:spPr>
    </xdr:pic>
  </etc:cellImage>
  <etc:cellImage>
    <xdr:pic>
      <xdr:nvPicPr>
        <xdr:cNvPr id="75" name="ID_B70ADECACB0640B388DDE4A570E8A4A0" descr="Longdraw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740150" y="15660370"/>
          <a:ext cx="304165" cy="302895"/>
        </a:xfrm>
        <a:prstGeom prst="rect">
          <a:avLst/>
        </a:prstGeom>
      </xdr:spPr>
    </xdr:pic>
  </etc:cellImage>
  <etc:cellImage>
    <xdr:pic>
      <xdr:nvPicPr>
        <xdr:cNvPr id="76" name="ID_FB929A3456EC484B83246B63E363119F" descr="Cobra Shot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738880" y="14031595"/>
          <a:ext cx="305435" cy="304800"/>
        </a:xfrm>
        <a:prstGeom prst="rect">
          <a:avLst/>
        </a:prstGeom>
      </xdr:spPr>
    </xdr:pic>
  </etc:cellImage>
  <etc:cellImage>
    <xdr:pic>
      <xdr:nvPicPr>
        <xdr:cNvPr id="77" name="ID_CDF4F9B6AAE7428396B6B6CB350938A4" descr="Bola Shot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813810" y="14678660"/>
          <a:ext cx="299720" cy="307975"/>
        </a:xfrm>
        <a:prstGeom prst="rect">
          <a:avLst/>
        </a:prstGeom>
      </xdr:spPr>
    </xdr:pic>
  </etc:cellImage>
  <etc:cellImage>
    <xdr:pic>
      <xdr:nvPicPr>
        <xdr:cNvPr id="78" name="ID_9E20CD0B9D3344AFA01653BE39E9CAED" descr="Crystal Arrow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72840" y="16288385"/>
          <a:ext cx="300355" cy="304800"/>
        </a:xfrm>
        <a:prstGeom prst="rect">
          <a:avLst/>
        </a:prstGeom>
      </xdr:spPr>
    </xdr:pic>
  </etc:cellImage>
  <etc:cellImage>
    <xdr:pic>
      <xdr:nvPicPr>
        <xdr:cNvPr id="72" name="ID_435D6C639B07467EA8A5C2BDBADEB9EF" descr="Big Block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255010" y="2468245"/>
          <a:ext cx="298450" cy="303530"/>
        </a:xfrm>
        <a:prstGeom prst="rect">
          <a:avLst/>
        </a:prstGeom>
      </xdr:spPr>
    </xdr:pic>
  </etc:cellImage>
  <etc:cellImage>
    <xdr:pic>
      <xdr:nvPicPr>
        <xdr:cNvPr id="79" name="ID_F93D45808FD1497AA14207AA5687A0B5" descr="Smit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122295" y="3897630"/>
          <a:ext cx="304800" cy="304165"/>
        </a:xfrm>
        <a:prstGeom prst="rect">
          <a:avLst/>
        </a:prstGeom>
      </xdr:spPr>
    </xdr:pic>
  </etc:cellImage>
  <etc:cellImage>
    <xdr:pic>
      <xdr:nvPicPr>
        <xdr:cNvPr id="80" name="ID_BD2F4EFF81EA407EB07B30FC9A025ED8" descr="Lance Thrust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130550" y="5582285"/>
          <a:ext cx="303530" cy="305435"/>
        </a:xfrm>
        <a:prstGeom prst="rect">
          <a:avLst/>
        </a:prstGeom>
      </xdr:spPr>
    </xdr:pic>
  </etc:cellImage>
  <etc:cellImage>
    <xdr:pic>
      <xdr:nvPicPr>
        <xdr:cNvPr id="81" name="ID_6F93A133E4B345C3A8C8AB0E41048D37" descr="Dig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031490" y="6868795"/>
          <a:ext cx="303530" cy="304800"/>
        </a:xfrm>
        <a:prstGeom prst="rect">
          <a:avLst/>
        </a:prstGeom>
      </xdr:spPr>
    </xdr:pic>
  </etc:cellImage>
  <etc:cellImage>
    <xdr:pic>
      <xdr:nvPicPr>
        <xdr:cNvPr id="82" name="ID_9DE1483F06B1441B9301F11BB84D2728" descr="Lightning Spear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329305" y="8388350"/>
          <a:ext cx="303530" cy="304800"/>
        </a:xfrm>
        <a:prstGeom prst="rect">
          <a:avLst/>
        </a:prstGeom>
      </xdr:spPr>
    </xdr:pic>
  </etc:cellImage>
  <etc:cellImage>
    <xdr:pic>
      <xdr:nvPicPr>
        <xdr:cNvPr id="83" name="ID_E2D7BCC771AE4C57B67785698BAAC802" descr="Condemnation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172460" y="9831705"/>
          <a:ext cx="303530" cy="304800"/>
        </a:xfrm>
        <a:prstGeom prst="rect">
          <a:avLst/>
        </a:prstGeom>
      </xdr:spPr>
    </xdr:pic>
  </etc:cellImage>
  <etc:cellImage>
    <xdr:pic>
      <xdr:nvPicPr>
        <xdr:cNvPr id="84" name="ID_B819211F6D714CDEBBF38A9148AFAAC7" descr="ANCHORRR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990215" y="12987020"/>
          <a:ext cx="303530" cy="305435"/>
        </a:xfrm>
        <a:prstGeom prst="rect">
          <a:avLst/>
        </a:prstGeom>
      </xdr:spPr>
    </xdr:pic>
  </etc:cellImage>
  <etc:cellImage>
    <xdr:pic>
      <xdr:nvPicPr>
        <xdr:cNvPr id="85" name="ID_068CF9D1A64D4B1AA847F491190CA498" descr="Blind Execution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271520" y="11410315"/>
          <a:ext cx="301625" cy="305435"/>
        </a:xfrm>
        <a:prstGeom prst="rect">
          <a:avLst/>
        </a:prstGeom>
      </xdr:spPr>
    </xdr:pic>
  </etc:cellImage>
  <etc:cellImage>
    <xdr:pic>
      <xdr:nvPicPr>
        <xdr:cNvPr id="86" name="ID_0D3B38AE54A44B3E8DF025084DB6651B" descr="Implosion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296285" y="14530705"/>
          <a:ext cx="304800" cy="305435"/>
        </a:xfrm>
        <a:prstGeom prst="rect">
          <a:avLst/>
        </a:prstGeom>
      </xdr:spPr>
    </xdr:pic>
  </etc:cellImage>
  <etc:cellImage>
    <xdr:pic>
      <xdr:nvPicPr>
        <xdr:cNvPr id="87" name="ID_F1C740FD556749E1A3007CADB7F7B5AD" descr="Kill Block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039745" y="18552160"/>
          <a:ext cx="303530" cy="306070"/>
        </a:xfrm>
        <a:prstGeom prst="rect">
          <a:avLst/>
        </a:prstGeom>
      </xdr:spPr>
    </xdr:pic>
  </etc:cellImage>
  <etc:cellImage>
    <xdr:pic>
      <xdr:nvPicPr>
        <xdr:cNvPr id="88" name="ID_475395F073B348EBAD90A05DB4F70535" descr="Persistent Block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147060" y="20297140"/>
          <a:ext cx="303530" cy="305435"/>
        </a:xfrm>
        <a:prstGeom prst="rect">
          <a:avLst/>
        </a:prstGeom>
      </xdr:spPr>
    </xdr:pic>
  </etc:cellImage>
  <etc:cellImage>
    <xdr:pic>
      <xdr:nvPicPr>
        <xdr:cNvPr id="89" name="ID_7295A5EE838846E9918EEC2351B4AADE" descr="Long Reach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114040" y="19508470"/>
          <a:ext cx="303530" cy="3073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<sst xmlns="http://schemas.openxmlformats.org/spreadsheetml/2006/main" count="661" uniqueCount="454">
  <si>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</si>
  <si>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</si>
  <si>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</si>
  <si>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</si>
  <si>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</si>
  <si>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</si>
  <si>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</si>
  <si>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</si>
  <si>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</si>
  <si>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</si>
  <si>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</si>
  <si>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</si>
  <si>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</si>
  <si>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</si>
  <si>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</si>
  <si>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</si>
  <si>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</si>
  <si>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</si>
  <si>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</si>
  <si>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</si>
  <si>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</si>
  <si>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</si>
  <si>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</si>
  <si>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</si>
  <si>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</si>
  <si>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</si>
  <si>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</si>
  <si>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</si>
  <si>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</si>
  <si>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</si>
  <si>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</si>
  <si>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</si>
  <si>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</si>
  <si>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</si>
  <si>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</si>
  <si>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</si>
  <si>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</si>
  <si>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</si>
  <si>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</si>
  <si>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</si>
  <si>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</si>
  <si>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</si>
  <si>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</si>
  <si>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</si>
  <si>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</si>
  <si>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</si>
  <si>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</si>
  <si>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</si>
  <si>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</si>
  <si>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</si>
  <si>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</si>
  <si>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</si>
  <si>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</si>
  <si>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</si>
  <si>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</si>
  <si>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</si>
  <si>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</si>
  <si>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</si>
  <si>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</si>
  <si>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</si>
  <si>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</si>
  <si>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</si>
  <si>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</si>
  <si>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</si>
  <si>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</si>
  <si>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</si>
  <si>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</si>
  <si>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Guard</t>
  </si>
  <si>
    <t>2-3</t>
  </si>
  <si>
    <t>Whenever a player
moves, gain 1 Armor</t>
  </si>
  <si>
    <t>Attacks pierce
and reach 2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</si>
  <si>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</si>
  <si>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</si>
  <si>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</si>
  <si>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</si>
  <si>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</si>
  <si>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</si>
  <si>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</si>
  <si>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</si>
  <si>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</si>
  <si>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</si>
  <si>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</si>
  <si>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</si>
  <si>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</si>
  <si>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</si>
  <si>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</si>
  <si>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</si>
  <si>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</si>
  <si>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</si>
  <si>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</si>
  <si>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</si>
  <si>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</si>
  <si>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</si>
  <si>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</si>
  <si>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</si>
  <si>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</si>
  <si>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</si>
  <si>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</si>
  <si>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</si>
  <si>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</si>
  <si>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</si>
  <si>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</si>
  <si>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</si>
  <si>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</si>
  <si>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</si>
  <si>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</si>
  <si>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</si>
  <si>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</si>
  <si>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</si>
  <si>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</si>
  <si>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</si>
  <si>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</si>
  <si>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</si>
  <si>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</si>
  <si>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</si>
  <si>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</si>
  <si>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</si>
  <si>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</si>
  <si>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</si>
  <si>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</si>
  <si>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</si>
  <si>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</si>
  <si>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</si>
  <si>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</si>
  <si>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</si>
  <si>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</si>
  <si>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</si>
  <si>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</si>
  <si>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</si>
  <si>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</si>
  <si>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</si>
  <si>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</si>
  <si>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</si>
  <si>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</si>
  <si>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</si>
  <si>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</si>
  <si>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</si>
  <si>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</si>
  <si>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Can only take 1 damage at a time.</t>
  </si>
  <si>
    <t>Chomp: Delayed
Shreds Block
Drains some mana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</si>
  <si>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</si>
  <si>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</si>
  <si>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</si>
  <si>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</si>
  <si>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</si>
  <si>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Ligntning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</si>
  <si>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</si>
  <si>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</si>
  <si>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</si>
  <si>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</si>
  <si>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</si>
  <si>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</si>
  <si>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</si>
  <si>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</si>
  <si>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</si>
  <si>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</si>
  <si>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</si>
  <si>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</si>
  <si>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</si>
  <si>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</si>
  <si>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</si>
  <si>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</si>
  <si>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</si>
  <si>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</si>
  <si>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</si>
  <si>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</si>
  <si>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</si>
  <si>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</si>
  <si>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</si>
  <si>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</si>
  <si>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</si>
  <si>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</si>
  <si>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</si>
  <si>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</si>
  <si>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</si>
  <si>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</si>
  <si>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</si>
  <si>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</si>
  <si>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</si>
  <si>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</si>
  <si>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</si>
  <si>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</si>
  <si>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</si>
  <si>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</si>
  <si>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</si>
  <si>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</si>
  <si>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</si>
  <si>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</si>
  <si>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</si>
  <si>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</si>
  <si>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</si>
  <si>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</si>
  <si>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</si>
  <si>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</si>
  <si>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</si>
  <si>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</si>
  <si>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</si>
  <si>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</si>
  <si>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</si>
  <si>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</si>
  <si>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</si>
  <si>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</si>
  <si>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</si>
  <si>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</si>
  <si>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</si>
  <si>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</si>
  <si>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</si>
  <si>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</si>
  <si>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</si>
  <si>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</si>
  <si>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</si>
  <si>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</si>
  <si>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</si>
  <si>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</si>
  <si>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</si>
  <si>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</si>
  <si>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</si>
  <si>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</si>
  <si>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</si>
  <si>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</si>
  <si>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</si>
  <si>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</si>
  <si>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</si>
  <si>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</si>
  <si>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</si>
  <si>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</si>
  <si>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</si>
  <si>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</si>
  <si>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</si>
  <si>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</si>
  <si>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</si>
  <si>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</si>
  <si>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</si>
  <si>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</si>
  <si>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</si>
  <si>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</si>
  <si>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</si>
  <si>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</si>
  <si>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</si>
  <si>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</si>
  <si>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</si>
  <si>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</si>
  <si>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</si>
  <si>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</si>
  <si>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</si>
  <si>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</si>
  <si>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</si>
  <si>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</si>
  <si>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</si>
  <si>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</si>
  <si>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</si>
  <si>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</si>
  <si>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</si>
  <si>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</si>
  <si>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</si>
  <si>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</si>
  <si>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</si>
  <si>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</si>
  <si>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</si>
  <si>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</si>
  <si>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</si>
  <si>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</si>
  <si>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</si>
  <si>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</si>
  <si>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</si>
  <si>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</si>
  <si>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</si>
  <si>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</si>
  <si>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</si>
  <si>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</si>
  <si>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</si>
  <si>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</si>
  <si>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</si>
  <si>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</si>
  <si>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</si>
  <si>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</si>
  <si>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</si>
  <si>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</si>
  <si>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</si>
  <si>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</si>
  <si>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</si>
  <si>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</si>
  <si>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</si>
  <si>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</si>
  <si>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</si>
  <si>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</si>
  <si>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</si>
  <si>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+ 55% ATK AoE</t>
  </si>
  <si>
    <t>135% ATK</t>
  </si>
  <si>
    <t>Block</t>
  </si>
  <si>
    <t>Gain 2 + 50% SP Block</t>
  </si>
  <si>
    <t>Move 1 (free)</t>
  </si>
  <si>
    <t>Big Block</t>
  </si>
  <si>
    <t>Gain 4 + 100% SP Block</t>
  </si>
  <si>
    <t>Smite</t>
  </si>
  <si>
    <t>Next attack deals 25% extra damage.
Heal for damage dealt.</t>
  </si>
  <si>
    <t>Lance Thrust</t>
  </si>
  <si>
    <t>1 + 85% ATK + 85% SP
3 range Line</t>
  </si>
  <si>
    <t>Dig</t>
  </si>
  <si>
    <t>Digs!</t>
  </si>
  <si>
    <t>Lightning Spear</t>
  </si>
  <si>
    <t>40% ATK + 100% SP damage
Chains to up to 3 units
Delas +50% damage if target has block</t>
  </si>
  <si>
    <t>Condemnation</t>
  </si>
  <si>
    <t>3 tiles vertically.
Stuns.
Heal 2 + 15% SP for each.</t>
  </si>
  <si>
    <t>Blind Execution</t>
  </si>
  <si>
    <t>165% ATK DARK damage to random target near you.
If it kills it, take another turn.</t>
  </si>
  <si>
    <t>ANCHORRR</t>
  </si>
  <si>
    <t>100% ATK diagonally.
Pulls.</t>
  </si>
  <si>
    <t>Implosion</t>
  </si>
  <si>
    <t>20% of Max Health damage.
All units within 2 tiles.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</si>
  <si>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</si>
  <si>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</si>
  <si>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</si>
  <si>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</si>
  <si>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</si>
  <si>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</si>
  <si>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</si>
  <si>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</si>
  <si>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</si>
  <si>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Long Reach</t>
  </si>
  <si>
    <t>+1 Attack range</t>
  </si>
  <si>
    <t>Persistent Block</t>
  </si>
  <si>
    <t>Block persists through turns.</t>
  </si>
  <si>
    <t>Hero Regeneration</t>
  </si>
  <si>
    <t>Heal an extra 2 + 15% SP after every combat.</t>
  </si>
  <si>
    <t>Ranger</t>
  </si>
  <si>
    <t>Shoot Arrow</t>
  </si>
  <si>
    <t>100% ATK
4 range</t>
  </si>
  <si>
    <t>Fox Attack</t>
  </si>
  <si>
    <t>55% ATK
Bleed 55% SP
global range
(3 turns)</t>
  </si>
  <si>
    <t>Triple Arrow</t>
  </si>
  <si>
    <t>105% ATK
4 range</t>
  </si>
  <si>
    <t>Flare Shot</t>
  </si>
  <si>
    <t>90% SP FIRE
4 range (8 way)
enemy gets -10
dodge and crit.
Interrupts.</t>
  </si>
  <si>
    <t>205% SP
4 range (TIR)
(instant)</t>
  </si>
  <si>
    <t>Disorient</t>
  </si>
  <si>
    <t>3 range (TIR)
Instant
enemies around
scatter away from it</t>
  </si>
  <si>
    <t>Cobra Shot</t>
  </si>
  <si>
    <t>3 Tiles in a line.
Shreds block.
Creates acid traps.</t>
  </si>
  <si>
    <t>Bola Shot</t>
  </si>
  <si>
    <t>50% ATK
Stuns.</t>
  </si>
  <si>
    <t>Crystal Arrow</t>
  </si>
  <si>
    <t>Shoot diagonally (30% ATK + 70% SP).
Gain Block for damage done.
Jump back.</t>
  </si>
  <si>
    <t>Quickfoot</t>
  </si>
  <si>
    <t>+1 Movement</t>
  </si>
  <si>
    <t>Longdraw</t>
  </si>
  <si>
    <t>+1 Shoot Arrow range</t>
  </si>
  <si>
    <t>Steady Shooting</t>
  </si>
  <si>
    <t>Every second Shoot Arrow
on the same target
deals 25% extra
damage</t>
  </si>
  <si>
    <t>Fox Companion</t>
  </si>
  <si>
    <t>Start every combat
with a Fox companion</t>
  </si>
  <si>
    <t>All</t>
  </si>
  <si>
    <t>Throw Rock</t>
  </si>
  <si>
    <t>1 Damage</t>
  </si>
  <si>
    <t>Use to trigger traps and stuff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</si>
  <si>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</si>
  <si>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</si>
  <si>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</si>
  <si>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</si>
  <si>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</si>
  <si>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</si>
  <si>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</si>
  <si>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</si>
  <si>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</si>
  <si>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</si>
  <si>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</si>
  <si>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</si>
  <si>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</si>
  <si>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</si>
  <si>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</si>
  <si>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</si>
  <si>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</si>
  <si>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</si>
  <si>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</si>
  <si>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</si>
  <si>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</si>
  <si>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</si>
  <si>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?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</si>
  <si>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</si>
  <si>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</si>
  <si>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</si>
  <si>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</si>
  <si>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</si>
  <si>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</si>
  <si>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</si>
  <si>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</si>
  <si>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</si>
  <si>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</si>
  <si>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</si>
  <si>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</si>
  <si>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</si>
  <si>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</si>
  <si>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</si>
  <si>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</si>
  <si>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</si>
  <si>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</si>
  <si>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</si>
  <si>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</si>
  <si>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</si>
  <si>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</si>
  <si>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</si>
  <si>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</si>
  <si>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</si>
  <si>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</si>
  <si>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</si>
  <si>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</si>
  <si>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</si>
  <si>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</si>
  <si>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</si>
  <si>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</si>
  <si>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</si>
  <si>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Vampirism</t>
  </si>
  <si>
    <t>Heal for 15% of
damage dealt</t>
  </si>
  <si>
    <t>Figher
Ranger
Rogue</t>
  </si>
  <si>
    <t>Magic Touch</t>
  </si>
  <si>
    <t>Your normal attacks
or arrows deal
+25% SP damage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</si>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</sst>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27" applyNumberFormat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0" fillId="11" borderId="3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9" borderId="3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23" borderId="3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23" borderId="32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4" t="s">
        <v>0</v>
      </c>
      <c r="C2" s="45" t="s">
        <v>1</v>
      </c>
      <c r="D2" s="46" t="s">
        <v>2</v>
      </c>
      <c r="E2" s="47" t="s">
        <v>3</v>
      </c>
      <c r="F2" s="48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9">
        <v>1</v>
      </c>
      <c r="C3" s="50">
        <v>20</v>
      </c>
      <c r="D3" s="51">
        <v>20</v>
      </c>
      <c r="E3" s="52">
        <v>6</v>
      </c>
      <c r="F3" s="29">
        <v>6.5</v>
      </c>
      <c r="G3" s="53">
        <v>12</v>
      </c>
      <c r="H3" s="54">
        <v>10</v>
      </c>
    </row>
    <row r="4" spans="1:8">
      <c r="A4" s="1"/>
      <c r="B4" s="49">
        <v>2</v>
      </c>
      <c r="C4" s="50">
        <v>21</v>
      </c>
      <c r="D4" s="55">
        <v>23</v>
      </c>
      <c r="E4" s="50">
        <v>7</v>
      </c>
      <c r="F4" s="1">
        <v>9</v>
      </c>
      <c r="G4" s="56">
        <v>15</v>
      </c>
      <c r="H4" s="54">
        <v>15</v>
      </c>
    </row>
    <row r="5" spans="1:8">
      <c r="A5" s="1"/>
      <c r="B5" s="49">
        <v>3</v>
      </c>
      <c r="C5" s="50">
        <v>22</v>
      </c>
      <c r="D5" s="55">
        <v>26</v>
      </c>
      <c r="E5" s="52">
        <v>8</v>
      </c>
      <c r="F5" s="29">
        <v>11.5</v>
      </c>
      <c r="G5" s="56">
        <v>18</v>
      </c>
      <c r="H5" s="54">
        <v>20</v>
      </c>
    </row>
    <row r="6" spans="1:8">
      <c r="A6" s="1"/>
      <c r="B6" s="49">
        <v>4</v>
      </c>
      <c r="C6" s="50">
        <v>23</v>
      </c>
      <c r="D6" s="55">
        <v>29</v>
      </c>
      <c r="E6" s="52">
        <v>9</v>
      </c>
      <c r="F6" s="1">
        <v>14</v>
      </c>
      <c r="G6" s="56">
        <v>21</v>
      </c>
      <c r="H6" s="54">
        <v>25</v>
      </c>
    </row>
    <row r="7" spans="1:8">
      <c r="A7" s="1"/>
      <c r="B7" s="49">
        <v>5</v>
      </c>
      <c r="C7" s="50">
        <v>24</v>
      </c>
      <c r="D7" s="55">
        <v>32</v>
      </c>
      <c r="E7" s="50">
        <v>10</v>
      </c>
      <c r="F7" s="29">
        <v>16.5</v>
      </c>
      <c r="G7" s="56">
        <v>24</v>
      </c>
      <c r="H7" s="54">
        <v>30</v>
      </c>
    </row>
    <row r="8" spans="1:8">
      <c r="A8" s="1"/>
      <c r="B8" s="49">
        <v>6</v>
      </c>
      <c r="C8" s="50">
        <v>25</v>
      </c>
      <c r="D8" s="55">
        <v>35</v>
      </c>
      <c r="E8" s="52">
        <v>11</v>
      </c>
      <c r="F8" s="1">
        <v>19</v>
      </c>
      <c r="G8" s="56">
        <v>27</v>
      </c>
      <c r="H8" s="54">
        <v>35</v>
      </c>
    </row>
    <row r="9" spans="1:8">
      <c r="A9" s="1"/>
      <c r="B9" s="49">
        <v>7</v>
      </c>
      <c r="C9" s="50">
        <v>26</v>
      </c>
      <c r="D9" s="55">
        <v>38</v>
      </c>
      <c r="E9" s="52">
        <v>12</v>
      </c>
      <c r="F9" s="29">
        <v>21.5</v>
      </c>
      <c r="G9" s="56">
        <v>30</v>
      </c>
      <c r="H9" s="54">
        <v>40</v>
      </c>
    </row>
    <row r="10" spans="1:8">
      <c r="A10" s="1"/>
      <c r="B10" s="49">
        <v>8</v>
      </c>
      <c r="C10" s="50">
        <v>27</v>
      </c>
      <c r="D10" s="55">
        <v>41</v>
      </c>
      <c r="E10" s="50">
        <v>13</v>
      </c>
      <c r="F10" s="1">
        <v>24</v>
      </c>
      <c r="G10" s="56">
        <v>33</v>
      </c>
      <c r="H10" s="54">
        <v>45</v>
      </c>
    </row>
    <row r="11" spans="1:8">
      <c r="A11" s="1"/>
      <c r="B11" s="49">
        <v>9</v>
      </c>
      <c r="C11" s="50">
        <v>28</v>
      </c>
      <c r="D11" s="55">
        <v>44</v>
      </c>
      <c r="E11" s="52">
        <v>14</v>
      </c>
      <c r="F11" s="29">
        <v>26.5</v>
      </c>
      <c r="G11" s="56">
        <v>36</v>
      </c>
      <c r="H11" s="54">
        <v>50</v>
      </c>
    </row>
    <row r="12" ht="19.5" spans="1:8">
      <c r="A12" s="1"/>
      <c r="B12" s="57">
        <v>10</v>
      </c>
      <c r="C12" s="58">
        <v>29</v>
      </c>
      <c r="D12" s="59">
        <v>47</v>
      </c>
      <c r="E12" s="60">
        <v>15</v>
      </c>
      <c r="F12" s="61">
        <v>29</v>
      </c>
      <c r="G12" s="62">
        <v>39</v>
      </c>
      <c r="H12" s="63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4" t="s">
        <v>7</v>
      </c>
      <c r="C16" s="65" t="s">
        <v>2</v>
      </c>
      <c r="D16" s="66" t="s">
        <v>8</v>
      </c>
      <c r="E16" s="16" t="s">
        <v>9</v>
      </c>
      <c r="F16" s="67"/>
      <c r="G16" s="68"/>
      <c r="H16" s="69"/>
      <c r="I16" s="1"/>
    </row>
    <row r="17" spans="1:9">
      <c r="A17" s="1"/>
      <c r="B17" s="49">
        <v>1</v>
      </c>
      <c r="C17" s="53">
        <v>15</v>
      </c>
      <c r="D17" s="23" t="s">
        <v>10</v>
      </c>
      <c r="E17" s="56">
        <v>1</v>
      </c>
      <c r="F17" s="69"/>
      <c r="G17" s="69"/>
      <c r="H17" s="69"/>
      <c r="I17" s="1"/>
    </row>
    <row r="18" spans="1:9">
      <c r="A18" s="1"/>
      <c r="B18" s="49">
        <v>2</v>
      </c>
      <c r="C18" s="56">
        <v>21</v>
      </c>
      <c r="D18" s="23" t="s">
        <v>11</v>
      </c>
      <c r="E18" s="56">
        <v>1</v>
      </c>
      <c r="F18" s="69"/>
      <c r="G18" s="69"/>
      <c r="H18" s="69"/>
      <c r="I18" s="1"/>
    </row>
    <row r="19" spans="1:9">
      <c r="A19" s="1"/>
      <c r="B19" s="49">
        <v>3</v>
      </c>
      <c r="C19" s="56">
        <v>27</v>
      </c>
      <c r="D19" s="23" t="s">
        <v>12</v>
      </c>
      <c r="E19" s="56">
        <v>2</v>
      </c>
      <c r="F19" s="69"/>
      <c r="G19" s="69"/>
      <c r="H19" s="69"/>
      <c r="I19" s="1"/>
    </row>
    <row r="20" spans="1:9">
      <c r="A20" s="1"/>
      <c r="B20" s="49">
        <v>4</v>
      </c>
      <c r="C20" s="56">
        <v>33</v>
      </c>
      <c r="D20" s="23" t="s">
        <v>13</v>
      </c>
      <c r="E20" s="56">
        <v>2</v>
      </c>
      <c r="F20" s="69"/>
      <c r="G20" s="69"/>
      <c r="H20" s="69"/>
      <c r="I20" s="1"/>
    </row>
    <row r="21" spans="1:9">
      <c r="A21" s="1"/>
      <c r="B21" s="49">
        <v>5</v>
      </c>
      <c r="C21" s="56">
        <v>39</v>
      </c>
      <c r="D21" s="23" t="s">
        <v>14</v>
      </c>
      <c r="E21" s="56">
        <v>2</v>
      </c>
      <c r="F21" s="69"/>
      <c r="G21" s="69"/>
      <c r="H21" s="69"/>
      <c r="I21" s="1"/>
    </row>
    <row r="22" spans="2:8">
      <c r="B22" s="49">
        <v>6</v>
      </c>
      <c r="C22" s="56">
        <v>45</v>
      </c>
      <c r="D22" s="23" t="s">
        <v>15</v>
      </c>
      <c r="E22" s="56">
        <v>3</v>
      </c>
      <c r="F22" s="68"/>
      <c r="G22" s="68"/>
      <c r="H22" s="68"/>
    </row>
    <row r="23" spans="2:8">
      <c r="B23" s="49">
        <v>7</v>
      </c>
      <c r="C23" s="56">
        <v>51</v>
      </c>
      <c r="D23" s="23" t="s">
        <v>16</v>
      </c>
      <c r="E23" s="56">
        <v>3</v>
      </c>
      <c r="F23" s="68"/>
      <c r="G23" s="68"/>
      <c r="H23" s="68"/>
    </row>
    <row r="24" spans="2:8">
      <c r="B24" s="49">
        <v>8</v>
      </c>
      <c r="C24" s="56">
        <v>57</v>
      </c>
      <c r="D24" s="23" t="s">
        <v>17</v>
      </c>
      <c r="E24" s="56">
        <v>3</v>
      </c>
      <c r="F24" s="68"/>
      <c r="G24" s="68"/>
      <c r="H24" s="68"/>
    </row>
    <row r="25" spans="2:8">
      <c r="B25" s="49">
        <v>9</v>
      </c>
      <c r="C25" s="56">
        <v>63</v>
      </c>
      <c r="D25" s="23" t="s">
        <v>18</v>
      </c>
      <c r="E25" s="56">
        <v>4</v>
      </c>
      <c r="F25" s="68"/>
      <c r="G25" s="68"/>
      <c r="H25" s="68"/>
    </row>
    <row r="26" spans="2:8">
      <c r="B26" s="57">
        <v>10</v>
      </c>
      <c r="C26" s="62">
        <v>69</v>
      </c>
      <c r="D26" s="43" t="s">
        <v>19</v>
      </c>
      <c r="E26" s="62">
        <v>4</v>
      </c>
      <c r="F26" s="68"/>
      <c r="G26" s="68"/>
      <c r="H26" s="68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3"/>
      <c r="C32" s="23"/>
      <c r="D32" s="23"/>
      <c r="E32" s="23"/>
      <c r="F32" s="23"/>
      <c r="G32" s="23"/>
      <c r="H32" s="23"/>
    </row>
    <row r="33" spans="2:8">
      <c r="B33" s="23"/>
      <c r="C33" s="23"/>
      <c r="D33" s="23"/>
      <c r="E33" s="23"/>
      <c r="F33" s="23"/>
      <c r="G33" s="23"/>
      <c r="H33" s="23"/>
    </row>
    <row r="34" spans="2:8">
      <c r="B34" s="23"/>
      <c r="C34" s="23"/>
      <c r="D34" s="23"/>
      <c r="E34" s="23"/>
      <c r="F34" s="23"/>
      <c r="G34" s="23"/>
      <c r="H34" s="23"/>
    </row>
    <row r="35" spans="2:8">
      <c r="B35" s="23"/>
      <c r="C35" s="23"/>
      <c r="D35" s="23"/>
      <c r="E35" s="23"/>
      <c r="F35" s="23"/>
      <c r="G35" s="23"/>
      <c r="H35" s="23"/>
    </row>
    <row r="36" spans="2:8">
      <c r="B36" s="23"/>
      <c r="C36" s="23"/>
      <c r="D36" s="23"/>
      <c r="E36" s="23"/>
      <c r="F36" s="23"/>
      <c r="G36" s="23"/>
      <c r="H36" s="23"/>
    </row>
    <row r="37" spans="2:8">
      <c r="B37" s="23"/>
      <c r="C37" s="23"/>
      <c r="D37" s="23"/>
      <c r="E37" s="23"/>
      <c r="F37" s="23"/>
      <c r="G37" s="23"/>
      <c r="H37" s="23"/>
    </row>
    <row r="38" spans="2:8">
      <c r="B38" s="23"/>
      <c r="C38" s="23"/>
      <c r="D38" s="23"/>
      <c r="E38" s="23"/>
      <c r="F38" s="23"/>
      <c r="G38" s="23"/>
      <c r="H38" s="23"/>
    </row>
    <row r="39" spans="2:8">
      <c r="B39" s="23"/>
      <c r="C39" s="23"/>
      <c r="D39" s="23"/>
      <c r="E39" s="23"/>
      <c r="F39" s="23"/>
      <c r="G39" s="23"/>
      <c r="H39" s="23"/>
    </row>
    <row r="40" spans="2:8">
      <c r="B40" s="23"/>
      <c r="C40" s="23"/>
      <c r="D40" s="23"/>
      <c r="E40" s="23"/>
      <c r="F40" s="23"/>
      <c r="G40" s="23"/>
      <c r="H40" s="23"/>
    </row>
    <row r="41" spans="2:8">
      <c r="B41" s="23"/>
      <c r="C41" s="23"/>
      <c r="D41" s="23"/>
      <c r="E41" s="23"/>
      <c r="F41" s="23"/>
      <c r="G41" s="23"/>
      <c r="H41" s="23"/>
    </row>
    <row r="42" spans="2:8">
      <c r="B42" s="23"/>
      <c r="C42" s="23"/>
      <c r="D42" s="23"/>
      <c r="E42" s="23"/>
      <c r="F42" s="23"/>
      <c r="G42" s="23"/>
      <c r="H42" s="23"/>
    </row>
    <row r="43" spans="2:8">
      <c r="B43" s="23"/>
      <c r="C43" s="23"/>
      <c r="D43" s="23"/>
      <c r="E43" s="23"/>
      <c r="F43" s="23"/>
      <c r="G43" s="23"/>
      <c r="H43" s="23"/>
    </row>
    <row r="44" spans="2:8">
      <c r="B44" s="23"/>
      <c r="C44" s="23"/>
      <c r="D44" s="23"/>
      <c r="E44" s="23"/>
      <c r="F44" s="23"/>
      <c r="G44" s="23"/>
      <c r="H44" s="23"/>
    </row>
    <row r="45" spans="2:8">
      <c r="B45" s="23"/>
      <c r="C45" s="23"/>
      <c r="D45" s="23"/>
      <c r="E45" s="23"/>
      <c r="F45" s="23"/>
      <c r="G45" s="23"/>
      <c r="H45" s="23"/>
    </row>
    <row r="46" spans="2:8">
      <c r="B46" s="23"/>
      <c r="C46" s="23"/>
      <c r="D46" s="23"/>
      <c r="E46" s="23"/>
      <c r="F46" s="23"/>
      <c r="G46" s="23"/>
      <c r="H46" s="23"/>
    </row>
    <row r="47" spans="2:8">
      <c r="B47" s="23"/>
      <c r="C47" s="23"/>
      <c r="D47" s="23"/>
      <c r="E47" s="23"/>
      <c r="F47" s="23"/>
      <c r="G47" s="23"/>
      <c r="H47" s="23"/>
    </row>
    <row r="48" spans="2:8">
      <c r="B48" s="23"/>
      <c r="C48" s="23"/>
      <c r="D48" s="23"/>
      <c r="E48" s="23"/>
      <c r="F48" s="23"/>
      <c r="G48" s="23"/>
      <c r="H48" s="23"/>
    </row>
    <row r="49" spans="2:8">
      <c r="B49" s="23"/>
      <c r="C49" s="23"/>
      <c r="D49" s="23"/>
      <c r="E49" s="23"/>
      <c r="F49" s="23"/>
      <c r="G49" s="23"/>
      <c r="H49" s="23"/>
    </row>
    <row r="50" spans="2:8">
      <c r="B50" s="23"/>
      <c r="C50" s="23"/>
      <c r="D50" s="23"/>
      <c r="E50" s="23"/>
      <c r="F50" s="23"/>
      <c r="G50" s="23"/>
      <c r="H50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workbookViewId="0">
      <pane ySplit="1" topLeftCell="A26" activePane="bottomLeft" state="frozen"/>
      <selection/>
      <selection pane="bottomLeft" activeCell="F43" sqref="F43"/>
    </sheetView>
  </sheetViews>
  <sheetFormatPr defaultColWidth="9.14285714285714" defaultRowHeight="18.75"/>
  <cols>
    <col min="1" max="2" width="21.1428571428571" style="23" customWidth="1"/>
    <col min="3" max="3" width="9.42857142857143" style="23" customWidth="1"/>
    <col min="4" max="4" width="10.5714285714286" style="23" customWidth="1"/>
    <col min="5" max="5" width="17.8571428571429" style="23" customWidth="1"/>
    <col min="6" max="6" width="26" style="24" customWidth="1"/>
    <col min="7" max="7" width="27" style="24" customWidth="1"/>
    <col min="8" max="8" width="23.7142857142857" style="24" customWidth="1"/>
    <col min="9" max="9" width="36" style="23" customWidth="1"/>
    <col min="10" max="10" width="27" style="24" customWidth="1"/>
    <col min="11" max="11" width="18.5714285714286" style="23" customWidth="1"/>
    <col min="12" max="12" width="9.14285714285714" style="23"/>
    <col min="13" max="13" width="11.5714285714286" style="23" customWidth="1"/>
    <col min="14" max="14" width="13.4285714285714" style="23" customWidth="1"/>
    <col min="15" max="16384" width="9.14285714285714" style="23"/>
  </cols>
  <sheetData>
    <row r="1" spans="1:9">
      <c r="A1" s="14" t="s">
        <v>20</v>
      </c>
      <c r="B1" s="14" t="s">
        <v>21</v>
      </c>
      <c r="C1" s="25" t="s">
        <v>22</v>
      </c>
      <c r="D1" s="26" t="s">
        <v>23</v>
      </c>
      <c r="E1" s="27" t="s">
        <v>8</v>
      </c>
      <c r="F1" s="28" t="s">
        <v>24</v>
      </c>
      <c r="G1" s="28" t="s">
        <v>25</v>
      </c>
      <c r="H1" s="28" t="s">
        <v>26</v>
      </c>
      <c r="I1" s="34" t="s">
        <v>27</v>
      </c>
    </row>
    <row r="2" ht="58" customHeight="1" spans="1:14">
      <c r="A2" s="23" t="s">
        <v>28</v>
      </c>
      <c r="B2" s="29" t="str">
        <f>_xlfn.DISPIMG("ID_173843F37D6244B794D86AF19D859547",1)</f>
        <v>=DISPIMG("ID_173843F37D6244B794D86AF19D859547",1)</v>
      </c>
      <c r="C2" s="23">
        <v>1</v>
      </c>
      <c r="D2" s="23">
        <v>12</v>
      </c>
      <c r="E2" s="23" t="s">
        <v>29</v>
      </c>
      <c r="I2" s="23" t="s">
        <v>30</v>
      </c>
      <c r="N2"/>
    </row>
    <row r="3" ht="74.25" spans="1:14">
      <c r="A3" s="23" t="s">
        <v>31</v>
      </c>
      <c r="B3" s="29" t="str">
        <f>_xlfn.DISPIMG("ID_2FF2D0EDD67E4B1B83779BB6A20A7F3D",1)</f>
        <v>=DISPIMG("ID_2FF2D0EDD67E4B1B83779BB6A20A7F3D",1)</v>
      </c>
      <c r="C3" s="23" t="s">
        <v>32</v>
      </c>
      <c r="D3" s="23" t="s">
        <v>33</v>
      </c>
      <c r="E3" s="23" t="s">
        <v>29</v>
      </c>
      <c r="I3" s="23" t="s">
        <v>34</v>
      </c>
      <c r="N3"/>
    </row>
    <row r="4" ht="90" customHeight="1" spans="1:14">
      <c r="A4" s="23" t="s">
        <v>35</v>
      </c>
      <c r="B4" s="29" t="str">
        <f>_xlfn.DISPIMG("ID_6A82539A52A34473B077CC1FF6D19737",1)</f>
        <v>=DISPIMG("ID_6A82539A52A34473B077CC1FF6D19737",1)</v>
      </c>
      <c r="C4" s="23" t="s">
        <v>32</v>
      </c>
      <c r="D4" s="23" t="s">
        <v>36</v>
      </c>
      <c r="E4" s="23" t="s">
        <v>29</v>
      </c>
      <c r="F4" s="24" t="s">
        <v>37</v>
      </c>
      <c r="N4"/>
    </row>
    <row r="5" ht="87" customHeight="1" spans="1:14">
      <c r="A5" s="23" t="s">
        <v>38</v>
      </c>
      <c r="B5" s="29" t="str">
        <f>_xlfn.DISPIMG("ID_0D1348BF351942C0B94814EB2E6C33B3",1)</f>
        <v>=DISPIMG("ID_0D1348BF351942C0B94814EB2E6C33B3",1)</v>
      </c>
      <c r="C5" s="23" t="s">
        <v>32</v>
      </c>
      <c r="D5" s="23" t="s">
        <v>39</v>
      </c>
      <c r="E5" s="23" t="s">
        <v>40</v>
      </c>
      <c r="F5" s="24" t="s">
        <v>41</v>
      </c>
      <c r="I5" s="23" t="s">
        <v>42</v>
      </c>
      <c r="N5"/>
    </row>
    <row r="6" ht="58" customHeight="1" spans="1:14">
      <c r="A6" s="23" t="s">
        <v>43</v>
      </c>
      <c r="B6" s="29" t="str">
        <f>_xlfn.DISPIMG("ID_5DCB40CCA6B44244B7519B2BA06EDF1C",1)</f>
        <v>=DISPIMG("ID_5DCB40CCA6B44244B7519B2BA06EDF1C",1)</v>
      </c>
      <c r="C6" s="23" t="s">
        <v>32</v>
      </c>
      <c r="D6" s="23" t="s">
        <v>32</v>
      </c>
      <c r="E6" s="23" t="s">
        <v>44</v>
      </c>
      <c r="F6" s="24" t="s">
        <v>45</v>
      </c>
      <c r="N6"/>
    </row>
    <row r="7" ht="68" customHeight="1" spans="1:14">
      <c r="A7" s="23" t="s">
        <v>46</v>
      </c>
      <c r="B7" s="29" t="str">
        <f>_xlfn.DISPIMG("ID_48D844B5BD4E47F1A264B90859DAC1E8",1)</f>
        <v>=DISPIMG("ID_48D844B5BD4E47F1A264B90859DAC1E8",1)</v>
      </c>
      <c r="C7" s="23" t="s">
        <v>32</v>
      </c>
      <c r="D7" s="23" t="s">
        <v>47</v>
      </c>
      <c r="E7" s="23" t="s">
        <v>29</v>
      </c>
      <c r="F7" s="24" t="s">
        <v>48</v>
      </c>
      <c r="G7" s="24" t="s">
        <v>49</v>
      </c>
      <c r="I7" s="23" t="s">
        <v>50</v>
      </c>
      <c r="N7"/>
    </row>
    <row r="8" ht="71" customHeight="1" spans="1:14">
      <c r="A8" s="30" t="s">
        <v>51</v>
      </c>
      <c r="B8" s="31" t="str">
        <f>_xlfn.DISPIMG("ID_9997CD209D774EEAB420C53DDEA056A0",1)</f>
        <v>=DISPIMG("ID_9997CD209D774EEAB420C53DDEA056A0",1)</v>
      </c>
      <c r="C8" s="30" t="s">
        <v>32</v>
      </c>
      <c r="D8" s="30" t="s">
        <v>52</v>
      </c>
      <c r="E8" s="32" t="s">
        <v>53</v>
      </c>
      <c r="F8" s="32" t="s">
        <v>54</v>
      </c>
      <c r="G8" s="32" t="s">
        <v>55</v>
      </c>
      <c r="N8"/>
    </row>
    <row r="9" ht="75" customHeight="1" spans="1:14">
      <c r="A9" s="23" t="s">
        <v>56</v>
      </c>
      <c r="B9" s="29" t="str">
        <f>_xlfn.DISPIMG("ID_A28CCF741D2F4C959572208881E29708",1)</f>
        <v>=DISPIMG("ID_A28CCF741D2F4C959572208881E29708",1)</v>
      </c>
      <c r="C9" s="23" t="s">
        <v>32</v>
      </c>
      <c r="D9" s="23" t="s">
        <v>32</v>
      </c>
      <c r="E9" s="23" t="s">
        <v>29</v>
      </c>
      <c r="F9" s="24" t="s">
        <v>57</v>
      </c>
      <c r="I9" s="24"/>
      <c r="N9"/>
    </row>
    <row r="10" ht="71" customHeight="1" spans="1:14">
      <c r="A10" s="23" t="s">
        <v>58</v>
      </c>
      <c r="B10" s="29" t="str">
        <f>_xlfn.DISPIMG("ID_6763D977B250450ABFE5A7D8A1F632C1",1)</f>
        <v>=DISPIMG("ID_6763D977B250450ABFE5A7D8A1F632C1",1)</v>
      </c>
      <c r="C10" s="23" t="s">
        <v>59</v>
      </c>
      <c r="D10" s="23" t="s">
        <v>60</v>
      </c>
      <c r="E10" s="23" t="s">
        <v>61</v>
      </c>
      <c r="F10" s="24" t="s">
        <v>62</v>
      </c>
      <c r="N10"/>
    </row>
    <row r="11" ht="85" customHeight="1" spans="1:6">
      <c r="A11" s="23" t="s">
        <v>63</v>
      </c>
      <c r="B11" s="29" t="str">
        <f>_xlfn.DISPIMG("ID_163A9240D4EF485292D7AE5FEFA9852F",1)</f>
        <v>=DISPIMG("ID_163A9240D4EF485292D7AE5FEFA9852F",1)</v>
      </c>
      <c r="C11" s="23" t="s">
        <v>59</v>
      </c>
      <c r="D11" s="23" t="s">
        <v>64</v>
      </c>
      <c r="E11" s="23" t="s">
        <v>65</v>
      </c>
      <c r="F11" s="24" t="s">
        <v>66</v>
      </c>
    </row>
    <row r="12" ht="75" customHeight="1" spans="1:14">
      <c r="A12" s="23" t="s">
        <v>67</v>
      </c>
      <c r="B12" s="29" t="str">
        <f>_xlfn.DISPIMG("ID_7ED09DD668894ABE8A725CF2D4D0029F",1)</f>
        <v>=DISPIMG("ID_7ED09DD668894ABE8A725CF2D4D0029F",1)</v>
      </c>
      <c r="C12" s="23" t="s">
        <v>59</v>
      </c>
      <c r="D12" s="23" t="s">
        <v>64</v>
      </c>
      <c r="E12" s="23" t="s">
        <v>68</v>
      </c>
      <c r="F12" s="24" t="s">
        <v>69</v>
      </c>
      <c r="G12" s="24" t="s">
        <v>70</v>
      </c>
      <c r="N12"/>
    </row>
    <row r="13" ht="66" customHeight="1" spans="1:14">
      <c r="A13" s="23" t="s">
        <v>71</v>
      </c>
      <c r="B13" s="29" t="str">
        <f>_xlfn.DISPIMG("ID_D36F8EAEDC3D4A2D9DDF24AE96ABB005",1)</f>
        <v>=DISPIMG("ID_D36F8EAEDC3D4A2D9DDF24AE96ABB005",1)</v>
      </c>
      <c r="C13" s="23" t="s">
        <v>59</v>
      </c>
      <c r="D13" s="23" t="s">
        <v>72</v>
      </c>
      <c r="E13" s="23" t="s">
        <v>68</v>
      </c>
      <c r="F13" s="24" t="s">
        <v>73</v>
      </c>
      <c r="G13" s="24" t="s">
        <v>74</v>
      </c>
      <c r="H13" s="24" t="s">
        <v>75</v>
      </c>
      <c r="N13"/>
    </row>
    <row r="14" ht="75" customHeight="1" spans="1:14">
      <c r="A14" s="23" t="s">
        <v>76</v>
      </c>
      <c r="B14" s="29" t="str">
        <f>_xlfn.DISPIMG("ID_A046AFD9A3BF492EADA57F8350871DB2",1)</f>
        <v>=DISPIMG("ID_A046AFD9A3BF492EADA57F8350871DB2",1)</v>
      </c>
      <c r="C14" s="23" t="s">
        <v>59</v>
      </c>
      <c r="D14" s="23" t="s">
        <v>47</v>
      </c>
      <c r="E14" s="23" t="s">
        <v>68</v>
      </c>
      <c r="N14"/>
    </row>
    <row r="15" ht="75" customHeight="1" spans="1:14">
      <c r="A15" s="23" t="s">
        <v>77</v>
      </c>
      <c r="B15" s="29" t="str">
        <f>_xlfn.DISPIMG("ID_2AC053A6DE184E4097DCE1BD0082E519",1)</f>
        <v>=DISPIMG("ID_2AC053A6DE184E4097DCE1BD0082E519",1)</v>
      </c>
      <c r="C15" s="23" t="s">
        <v>59</v>
      </c>
      <c r="D15" s="23" t="s">
        <v>60</v>
      </c>
      <c r="E15" s="23" t="s">
        <v>65</v>
      </c>
      <c r="F15" s="24" t="s">
        <v>78</v>
      </c>
      <c r="N15"/>
    </row>
    <row r="16" ht="75" customHeight="1" spans="1:14">
      <c r="A16" s="23" t="s">
        <v>79</v>
      </c>
      <c r="B16" s="29" t="str">
        <f>_xlfn.DISPIMG("ID_D72C5AF664FF4D6C8BB8BF8BE922256D",1)</f>
        <v>=DISPIMG("ID_D72C5AF664FF4D6C8BB8BF8BE922256D",1)</v>
      </c>
      <c r="C16" s="23" t="s">
        <v>59</v>
      </c>
      <c r="D16" s="23" t="s">
        <v>80</v>
      </c>
      <c r="F16" s="24" t="s">
        <v>81</v>
      </c>
      <c r="G16" s="24" t="s">
        <v>82</v>
      </c>
      <c r="N16"/>
    </row>
    <row r="17" ht="75" customHeight="1" spans="1:14">
      <c r="A17" s="23" t="s">
        <v>83</v>
      </c>
      <c r="B17" s="29" t="str">
        <f>_xlfn.DISPIMG("ID_8F384D93F8A041A7BCCE76056201BF0F",1)</f>
        <v>=DISPIMG("ID_8F384D93F8A041A7BCCE76056201BF0F",1)</v>
      </c>
      <c r="C17" s="23" t="s">
        <v>65</v>
      </c>
      <c r="D17" s="23" t="s">
        <v>64</v>
      </c>
      <c r="E17" s="23" t="s">
        <v>65</v>
      </c>
      <c r="F17" s="24" t="s">
        <v>84</v>
      </c>
      <c r="N17"/>
    </row>
    <row r="18" ht="75" customHeight="1" spans="1:14">
      <c r="A18" s="23" t="s">
        <v>85</v>
      </c>
      <c r="B18" s="29" t="str">
        <f>_xlfn.DISPIMG("ID_096FB0EDD1054600AEE93DB32445E432",1)</f>
        <v>=DISPIMG("ID_096FB0EDD1054600AEE93DB32445E432",1)</v>
      </c>
      <c r="C18" s="23" t="s">
        <v>65</v>
      </c>
      <c r="D18" s="23" t="s">
        <v>86</v>
      </c>
      <c r="F18" s="24" t="s">
        <v>87</v>
      </c>
      <c r="N18"/>
    </row>
    <row r="19" ht="75" customHeight="1" spans="1:14">
      <c r="A19" s="23" t="s">
        <v>88</v>
      </c>
      <c r="B19" s="29" t="str">
        <f>_xlfn.DISPIMG("ID_FD9E219F3F5B421E997BB811EC08D139",1)</f>
        <v>=DISPIMG("ID_FD9E219F3F5B421E997BB811EC08D139",1)</v>
      </c>
      <c r="C19" s="23" t="s">
        <v>65</v>
      </c>
      <c r="D19" s="23" t="s">
        <v>89</v>
      </c>
      <c r="E19" s="23" t="s">
        <v>65</v>
      </c>
      <c r="F19" s="24" t="s">
        <v>90</v>
      </c>
      <c r="G19" s="24" t="s">
        <v>91</v>
      </c>
      <c r="H19" s="24" t="s">
        <v>92</v>
      </c>
      <c r="N19"/>
    </row>
    <row r="20" ht="75" customHeight="1" spans="1:14">
      <c r="A20" s="23" t="s">
        <v>93</v>
      </c>
      <c r="B20" s="29" t="str">
        <f>_xlfn.DISPIMG("ID_8A4C0CA2B27A4C878CAEF5F7F6D84956",1)</f>
        <v>=DISPIMG("ID_8A4C0CA2B27A4C878CAEF5F7F6D84956",1)</v>
      </c>
      <c r="C20" s="23" t="s">
        <v>65</v>
      </c>
      <c r="D20" s="23" t="s">
        <v>94</v>
      </c>
      <c r="E20" s="23" t="s">
        <v>32</v>
      </c>
      <c r="F20" s="24" t="s">
        <v>95</v>
      </c>
      <c r="G20" s="24" t="s">
        <v>92</v>
      </c>
      <c r="H20" s="24" t="s">
        <v>96</v>
      </c>
      <c r="N20"/>
    </row>
    <row r="21" ht="75" customHeight="1" spans="1:14">
      <c r="A21" s="23" t="s">
        <v>97</v>
      </c>
      <c r="B21" s="29" t="str">
        <f>_xlfn.DISPIMG("ID_F8B9634EB73D4F649475A0DA1DCAE550",1)</f>
        <v>=DISPIMG("ID_F8B9634EB73D4F649475A0DA1DCAE550",1)</v>
      </c>
      <c r="C21" s="23" t="s">
        <v>65</v>
      </c>
      <c r="D21" s="23" t="s">
        <v>86</v>
      </c>
      <c r="E21" s="23" t="s">
        <v>98</v>
      </c>
      <c r="N21"/>
    </row>
    <row r="22" ht="45" customHeight="1" spans="1:14">
      <c r="A22" s="23" t="s">
        <v>99</v>
      </c>
      <c r="B22" s="29" t="str">
        <f>_xlfn.DISPIMG("ID_53946E75DFA2463A9C5A11C27661E786",1)</f>
        <v>=DISPIMG("ID_53946E75DFA2463A9C5A11C27661E786",1)</v>
      </c>
      <c r="C22" s="23" t="s">
        <v>65</v>
      </c>
      <c r="D22" s="23" t="s">
        <v>100</v>
      </c>
      <c r="E22" s="23" t="s">
        <v>101</v>
      </c>
      <c r="F22" s="24" t="s">
        <v>102</v>
      </c>
      <c r="G22" s="24" t="s">
        <v>103</v>
      </c>
      <c r="N22"/>
    </row>
    <row r="23" ht="75" customHeight="1" spans="1:14">
      <c r="A23" s="23" t="s">
        <v>104</v>
      </c>
      <c r="B23" s="29" t="str">
        <f>_xlfn.DISPIMG("ID_A9D352B95303458B89C1717F79CDE735",1)</f>
        <v>=DISPIMG("ID_A9D352B95303458B89C1717F79CDE735",1)</v>
      </c>
      <c r="C23" s="23" t="s">
        <v>65</v>
      </c>
      <c r="D23" s="23" t="s">
        <v>105</v>
      </c>
      <c r="E23" s="23" t="s">
        <v>106</v>
      </c>
      <c r="F23" s="24" t="s">
        <v>107</v>
      </c>
      <c r="G23" s="24" t="s">
        <v>108</v>
      </c>
      <c r="H23" s="24" t="s">
        <v>109</v>
      </c>
      <c r="I23" s="24" t="s">
        <v>110</v>
      </c>
      <c r="N23"/>
    </row>
    <row r="24" ht="75" customHeight="1" spans="1:14">
      <c r="A24" s="23" t="s">
        <v>111</v>
      </c>
      <c r="B24" s="29" t="str">
        <f>_xlfn.DISPIMG("ID_E06E036609E94BB9929FE03D33A7B60B",1)</f>
        <v>=DISPIMG("ID_E06E036609E94BB9929FE03D33A7B60B",1)</v>
      </c>
      <c r="C24" s="23" t="s">
        <v>65</v>
      </c>
      <c r="D24" s="23" t="s">
        <v>105</v>
      </c>
      <c r="E24" s="23" t="s">
        <v>68</v>
      </c>
      <c r="F24" s="24" t="s">
        <v>112</v>
      </c>
      <c r="G24" s="24" t="s">
        <v>113</v>
      </c>
      <c r="H24" s="24" t="s">
        <v>109</v>
      </c>
      <c r="N24"/>
    </row>
    <row r="25" ht="75" customHeight="1" spans="1:14">
      <c r="A25" s="23" t="s">
        <v>114</v>
      </c>
      <c r="B25" s="29" t="str">
        <f>_xlfn.DISPIMG("ID_904652B47CF844A8B4968D95A64E3891",1)</f>
        <v>=DISPIMG("ID_904652B47CF844A8B4968D95A64E3891",1)</v>
      </c>
      <c r="C25" s="23" t="s">
        <v>65</v>
      </c>
      <c r="D25" s="23" t="s">
        <v>115</v>
      </c>
      <c r="E25" s="23" t="s">
        <v>65</v>
      </c>
      <c r="F25" s="24" t="s">
        <v>116</v>
      </c>
      <c r="G25" s="24" t="s">
        <v>117</v>
      </c>
      <c r="N25"/>
    </row>
    <row r="26" ht="75" customHeight="1" spans="1:14">
      <c r="A26" s="23" t="s">
        <v>118</v>
      </c>
      <c r="B26" s="29" t="str">
        <f>_xlfn.DISPIMG("ID_C711069D368A4C1E9B8B5E98151EADAC",1)</f>
        <v>=DISPIMG("ID_C711069D368A4C1E9B8B5E98151EADAC",1)</v>
      </c>
      <c r="C26" s="23" t="s">
        <v>65</v>
      </c>
      <c r="D26" s="23" t="s">
        <v>80</v>
      </c>
      <c r="E26" s="23" t="s">
        <v>65</v>
      </c>
      <c r="F26" s="24" t="s">
        <v>119</v>
      </c>
      <c r="G26" s="24" t="s">
        <v>120</v>
      </c>
      <c r="H26" s="24" t="s">
        <v>121</v>
      </c>
      <c r="N26"/>
    </row>
    <row r="27" ht="75" customHeight="1" spans="1:14">
      <c r="A27" s="23" t="s">
        <v>122</v>
      </c>
      <c r="B27" s="29" t="str">
        <f>_xlfn.DISPIMG("ID_6C082183216B495085F7DBF1E3D99F5E",1)</f>
        <v>=DISPIMG("ID_6C082183216B495085F7DBF1E3D99F5E",1)</v>
      </c>
      <c r="C27" s="23" t="s">
        <v>65</v>
      </c>
      <c r="D27" s="23" t="s">
        <v>39</v>
      </c>
      <c r="E27" s="23" t="s">
        <v>65</v>
      </c>
      <c r="N27"/>
    </row>
    <row r="28" ht="75" customHeight="1" spans="1:14">
      <c r="A28" s="23" t="s">
        <v>123</v>
      </c>
      <c r="B28" s="29" t="str">
        <f>_xlfn.DISPIMG("ID_628E96F4BF42434FA277775E1DE2AA20",1)</f>
        <v>=DISPIMG("ID_628E96F4BF42434FA277775E1DE2AA20",1)</v>
      </c>
      <c r="C28" s="23" t="s">
        <v>65</v>
      </c>
      <c r="D28" s="23" t="s">
        <v>124</v>
      </c>
      <c r="E28" s="23" t="s">
        <v>59</v>
      </c>
      <c r="F28" s="24" t="s">
        <v>125</v>
      </c>
      <c r="N28"/>
    </row>
    <row r="29" ht="75" customHeight="1" spans="1:14">
      <c r="A29" s="23" t="s">
        <v>126</v>
      </c>
      <c r="B29" s="29" t="str">
        <f>_xlfn.DISPIMG("ID_B9BED2D4AE354012A6BAB6A7E0FF5802",1)</f>
        <v>=DISPIMG("ID_B9BED2D4AE354012A6BAB6A7E0FF5802",1)</v>
      </c>
      <c r="C29" s="23" t="s">
        <v>65</v>
      </c>
      <c r="D29" s="23" t="s">
        <v>127</v>
      </c>
      <c r="E29" s="23" t="s">
        <v>59</v>
      </c>
      <c r="F29" s="24" t="s">
        <v>128</v>
      </c>
      <c r="N29"/>
    </row>
    <row r="30" ht="75" customHeight="1" spans="1:14">
      <c r="A30" s="30" t="s">
        <v>129</v>
      </c>
      <c r="B30" s="31" t="str">
        <f>_xlfn.DISPIMG("ID_7A9E03A399CC4F74B895A88C9005BB92",1)</f>
        <v>=DISPIMG("ID_7A9E03A399CC4F74B895A88C9005BB92",1)</v>
      </c>
      <c r="C30" s="30" t="s">
        <v>65</v>
      </c>
      <c r="D30" s="30" t="s">
        <v>47</v>
      </c>
      <c r="E30" s="32" t="s">
        <v>130</v>
      </c>
      <c r="F30" s="32" t="s">
        <v>131</v>
      </c>
      <c r="G30" s="32" t="s">
        <v>55</v>
      </c>
      <c r="N30"/>
    </row>
    <row r="31" ht="75" customHeight="1" spans="1:14">
      <c r="A31" s="23" t="s">
        <v>132</v>
      </c>
      <c r="B31" s="29" t="str">
        <f>_xlfn.DISPIMG("ID_65FDB7CD50CF472E9EE58BDBA9A1B3FA",1)</f>
        <v>=DISPIMG("ID_65FDB7CD50CF472E9EE58BDBA9A1B3FA",1)</v>
      </c>
      <c r="C31" s="23" t="s">
        <v>65</v>
      </c>
      <c r="D31" s="23" t="s">
        <v>127</v>
      </c>
      <c r="E31" s="23" t="s">
        <v>133</v>
      </c>
      <c r="F31" s="24" t="s">
        <v>66</v>
      </c>
      <c r="N31"/>
    </row>
    <row r="32" ht="75" customHeight="1" spans="2:14">
      <c r="B32" s="29"/>
      <c r="N32"/>
    </row>
    <row r="33" ht="75" customHeight="1" spans="1:14">
      <c r="A33" s="23" t="s">
        <v>134</v>
      </c>
      <c r="B33" s="29" t="str">
        <f>_xlfn.DISPIMG("ID_AFFBB67C163A41AA92F2B00342A712D5",1)</f>
        <v>=DISPIMG("ID_AFFBB67C163A41AA92F2B00342A712D5",1)</v>
      </c>
      <c r="F33" s="24" t="s">
        <v>92</v>
      </c>
      <c r="G33" s="24" t="s">
        <v>135</v>
      </c>
      <c r="H33" s="24" t="s">
        <v>136</v>
      </c>
      <c r="N33"/>
    </row>
    <row r="34" ht="75" customHeight="1" spans="1:14">
      <c r="A34" s="23" t="s">
        <v>137</v>
      </c>
      <c r="B34" s="29" t="str">
        <f>_xlfn.DISPIMG("ID_A2CCFFC477CB41C68B5C4B028618A131",1)</f>
        <v>=DISPIMG("ID_A2CCFFC477CB41C68B5C4B028618A131",1)</v>
      </c>
      <c r="F34" s="24" t="s">
        <v>138</v>
      </c>
      <c r="G34" s="24" t="s">
        <v>139</v>
      </c>
      <c r="N34"/>
    </row>
    <row r="35" ht="75" customHeight="1" spans="1:14">
      <c r="A35" s="23" t="s">
        <v>140</v>
      </c>
      <c r="B35" s="29" t="str">
        <f>_xlfn.DISPIMG("ID_83BCD919FA48483A8504C30F86775227",1)</f>
        <v>=DISPIMG("ID_83BCD919FA48483A8504C30F86775227",1)</v>
      </c>
      <c r="C35" s="23" t="s">
        <v>106</v>
      </c>
      <c r="F35" s="24" t="s">
        <v>141</v>
      </c>
      <c r="N35"/>
    </row>
    <row r="36" ht="75" customHeight="1" spans="1:14">
      <c r="A36" s="23" t="s">
        <v>142</v>
      </c>
      <c r="B36" s="29" t="str">
        <f>_xlfn.DISPIMG("ID_F6C581482AFC49CF88B4B51DB4C2B884",1)</f>
        <v>=DISPIMG("ID_F6C581482AFC49CF88B4B51DB4C2B884",1)</v>
      </c>
      <c r="C36" s="23" t="s">
        <v>106</v>
      </c>
      <c r="F36" s="24" t="s">
        <v>143</v>
      </c>
      <c r="N36"/>
    </row>
    <row r="37" ht="75" customHeight="1" spans="1:14">
      <c r="A37" s="23" t="s">
        <v>144</v>
      </c>
      <c r="B37" s="29" t="str">
        <f>_xlfn.DISPIMG("ID_B56FE51048C84C21B0544EC1D2B49BFB",1)</f>
        <v>=DISPIMG("ID_B56FE51048C84C21B0544EC1D2B49BFB",1)</v>
      </c>
      <c r="F37" s="24" t="s">
        <v>145</v>
      </c>
      <c r="G37" s="24" t="s">
        <v>146</v>
      </c>
      <c r="H37" s="24" t="s">
        <v>147</v>
      </c>
      <c r="N37"/>
    </row>
    <row r="38" ht="75" customHeight="1" spans="1:14">
      <c r="A38" s="23" t="s">
        <v>148</v>
      </c>
      <c r="B38" s="29" t="str">
        <f>_xlfn.DISPIMG("ID_2BF7160B000D4507A9BC6E9CD0CFBB9A",1)</f>
        <v>=DISPIMG("ID_2BF7160B000D4507A9BC6E9CD0CFBB9A",1)</v>
      </c>
      <c r="F38" s="24" t="s">
        <v>149</v>
      </c>
      <c r="G38" s="24" t="s">
        <v>150</v>
      </c>
      <c r="N38"/>
    </row>
    <row r="39" ht="75" customHeight="1" spans="1:14">
      <c r="A39" s="23" t="s">
        <v>151</v>
      </c>
      <c r="B39" s="29" t="str">
        <f>_xlfn.DISPIMG("ID_F51C6D32B5FE4CB4BAE5E9D1DF1B99A4",1)</f>
        <v>=DISPIMG("ID_F51C6D32B5FE4CB4BAE5E9D1DF1B99A4",1)</v>
      </c>
      <c r="F39" s="24" t="s">
        <v>152</v>
      </c>
      <c r="G39" s="24" t="s">
        <v>153</v>
      </c>
      <c r="H39" s="24" t="s">
        <v>154</v>
      </c>
      <c r="N39"/>
    </row>
    <row r="40" ht="75" customHeight="1" spans="1:14">
      <c r="A40" s="23" t="s">
        <v>155</v>
      </c>
      <c r="B40" s="29" t="str">
        <f>_xlfn.DISPIMG("ID_42E1FCCA38754E91AC4BDE1CCF581E79",1)</f>
        <v>=DISPIMG("ID_42E1FCCA38754E91AC4BDE1CCF581E79",1)</v>
      </c>
      <c r="F40" s="24" t="s">
        <v>156</v>
      </c>
      <c r="G40" s="24" t="s">
        <v>90</v>
      </c>
      <c r="H40" s="24" t="s">
        <v>157</v>
      </c>
      <c r="I40" s="24" t="s">
        <v>158</v>
      </c>
      <c r="N40"/>
    </row>
    <row r="41" ht="75" customHeight="1" spans="1:14">
      <c r="A41" s="23" t="s">
        <v>159</v>
      </c>
      <c r="B41" s="29" t="str">
        <f>_xlfn.DISPIMG("ID_FCC8AFB7F83C4286AEE68D9A89ABD31C",1)</f>
        <v>=DISPIMG("ID_FCC8AFB7F83C4286AEE68D9A89ABD31C",1)</v>
      </c>
      <c r="F41" s="24" t="s">
        <v>160</v>
      </c>
      <c r="G41" s="24" t="s">
        <v>90</v>
      </c>
      <c r="H41" s="24" t="s">
        <v>161</v>
      </c>
      <c r="N41"/>
    </row>
    <row r="42" ht="75" customHeight="1" spans="1:14">
      <c r="A42" s="23" t="s">
        <v>162</v>
      </c>
      <c r="B42" s="29" t="str">
        <f>_xlfn.DISPIMG("ID_28ECA6BF9B5F4B8AB2A28048D7A7B8D6",1)</f>
        <v>=DISPIMG("ID_28ECA6BF9B5F4B8AB2A28048D7A7B8D6",1)</v>
      </c>
      <c r="F42" s="24" t="s">
        <v>163</v>
      </c>
      <c r="G42" s="24" t="s">
        <v>164</v>
      </c>
      <c r="N42"/>
    </row>
    <row r="43" ht="75" customHeight="1" spans="1:14">
      <c r="A43" s="23" t="s">
        <v>165</v>
      </c>
      <c r="B43" s="29" t="str">
        <f>_xlfn.DISPIMG("ID_4F83562294774CE1B91320A1884FEEA6",1)</f>
        <v>=DISPIMG("ID_4F83562294774CE1B91320A1884FEEA6",1)</v>
      </c>
      <c r="F43" s="24" t="s">
        <v>166</v>
      </c>
      <c r="G43" s="24" t="s">
        <v>164</v>
      </c>
      <c r="N43"/>
    </row>
    <row r="44" ht="75" customHeight="1" spans="1:14">
      <c r="A44" s="23" t="s">
        <v>167</v>
      </c>
      <c r="B44" s="29" t="str">
        <f>_xlfn.DISPIMG("ID_50AEDFD4C9CB4FD09CD7DBAA4E44C1E5",1)</f>
        <v>=DISPIMG("ID_50AEDFD4C9CB4FD09CD7DBAA4E44C1E5",1)</v>
      </c>
      <c r="F44" s="24" t="s">
        <v>168</v>
      </c>
      <c r="G44" s="24" t="s">
        <v>169</v>
      </c>
      <c r="N44"/>
    </row>
    <row r="45" ht="75" customHeight="1" spans="1:14">
      <c r="A45" s="23" t="s">
        <v>170</v>
      </c>
      <c r="B45" s="29" t="str">
        <f>_xlfn.DISPIMG("ID_7FEFC25B5DDF45199372FEC1ECD4F0DB",1)</f>
        <v>=DISPIMG("ID_7FEFC25B5DDF45199372FEC1ECD4F0DB",1)</v>
      </c>
      <c r="F45" s="24" t="s">
        <v>164</v>
      </c>
      <c r="G45" s="24" t="s">
        <v>171</v>
      </c>
      <c r="H45" s="24" t="s">
        <v>172</v>
      </c>
      <c r="I45" s="24" t="s">
        <v>158</v>
      </c>
      <c r="J45" s="24" t="s">
        <v>173</v>
      </c>
      <c r="N45"/>
    </row>
    <row r="46" ht="75" customHeight="1" spans="1:14">
      <c r="A46" s="23" t="s">
        <v>174</v>
      </c>
      <c r="B46" s="29" t="str">
        <f>_xlfn.DISPIMG("ID_563C63C9B19047BAA87384017A514719",1)</f>
        <v>=DISPIMG("ID_563C63C9B19047BAA87384017A514719",1)</v>
      </c>
      <c r="F46" s="24" t="s">
        <v>175</v>
      </c>
      <c r="G46" s="24" t="s">
        <v>176</v>
      </c>
      <c r="H46" s="24" t="s">
        <v>177</v>
      </c>
      <c r="N46"/>
    </row>
    <row r="47" ht="75" customHeight="1" spans="2:14">
      <c r="B47" s="29"/>
      <c r="N47"/>
    </row>
    <row r="48" ht="75.75" spans="1:14">
      <c r="A48" s="23" t="s">
        <v>178</v>
      </c>
      <c r="C48" s="23" t="s">
        <v>59</v>
      </c>
      <c r="D48" s="24" t="s">
        <v>179</v>
      </c>
      <c r="E48" s="23" t="s">
        <v>10</v>
      </c>
      <c r="F48" s="24" t="s">
        <v>180</v>
      </c>
      <c r="G48" s="24" t="s">
        <v>181</v>
      </c>
      <c r="H48" s="33"/>
      <c r="I48" s="35"/>
      <c r="N48"/>
    </row>
    <row r="49" ht="56.25" spans="1:14">
      <c r="A49" s="23" t="s">
        <v>182</v>
      </c>
      <c r="C49" s="23" t="s">
        <v>59</v>
      </c>
      <c r="D49" s="23" t="s">
        <v>183</v>
      </c>
      <c r="E49" s="24" t="s">
        <v>184</v>
      </c>
      <c r="F49" s="24" t="s">
        <v>48</v>
      </c>
      <c r="G49" s="24" t="s">
        <v>185</v>
      </c>
      <c r="N49"/>
    </row>
    <row r="50" spans="1:14">
      <c r="A50" s="23" t="s">
        <v>186</v>
      </c>
      <c r="C50" s="23" t="s">
        <v>65</v>
      </c>
      <c r="D50" s="23" t="s">
        <v>80</v>
      </c>
      <c r="E50" s="23" t="s">
        <v>12</v>
      </c>
      <c r="F50" s="24" t="s">
        <v>187</v>
      </c>
      <c r="G50" s="24" t="s">
        <v>188</v>
      </c>
      <c r="N50"/>
    </row>
    <row r="51" ht="37.5" spans="1:14">
      <c r="A51" s="23" t="s">
        <v>189</v>
      </c>
      <c r="C51" s="23" t="s">
        <v>65</v>
      </c>
      <c r="D51" s="23" t="s">
        <v>190</v>
      </c>
      <c r="E51" s="23" t="s">
        <v>10</v>
      </c>
      <c r="F51" s="24" t="s">
        <v>191</v>
      </c>
      <c r="G51" s="24" t="s">
        <v>192</v>
      </c>
      <c r="H51" s="24" t="s">
        <v>193</v>
      </c>
      <c r="I51" s="24" t="s">
        <v>194</v>
      </c>
      <c r="N51"/>
    </row>
    <row r="52" ht="56.25" spans="1:14">
      <c r="A52" s="23" t="s">
        <v>77</v>
      </c>
      <c r="C52" s="23" t="s">
        <v>65</v>
      </c>
      <c r="D52" s="23" t="s">
        <v>195</v>
      </c>
      <c r="E52" s="23" t="s">
        <v>11</v>
      </c>
      <c r="F52" s="24" t="s">
        <v>196</v>
      </c>
      <c r="G52" s="24" t="s">
        <v>197</v>
      </c>
      <c r="N52"/>
    </row>
    <row r="53" spans="1:6">
      <c r="A53" s="23" t="s">
        <v>63</v>
      </c>
      <c r="C53" s="23" t="s">
        <v>65</v>
      </c>
      <c r="D53" s="23" t="s">
        <v>198</v>
      </c>
      <c r="E53" s="23" t="s">
        <v>199</v>
      </c>
      <c r="F53" s="24" t="s">
        <v>200</v>
      </c>
    </row>
    <row r="54" ht="56.25" spans="1:6">
      <c r="A54" s="23" t="s">
        <v>201</v>
      </c>
      <c r="C54" s="23" t="s">
        <v>65</v>
      </c>
      <c r="D54" s="23" t="s">
        <v>86</v>
      </c>
      <c r="E54" s="23" t="s">
        <v>12</v>
      </c>
      <c r="F54" s="24" t="s">
        <v>202</v>
      </c>
    </row>
    <row r="55" ht="56.25" spans="1:8">
      <c r="A55" s="23" t="s">
        <v>203</v>
      </c>
      <c r="C55" s="23" t="s">
        <v>65</v>
      </c>
      <c r="D55" s="23" t="s">
        <v>204</v>
      </c>
      <c r="E55" s="23" t="s">
        <v>14</v>
      </c>
      <c r="F55" s="24" t="s">
        <v>205</v>
      </c>
      <c r="G55" s="24" t="s">
        <v>206</v>
      </c>
      <c r="H55" s="24" t="s">
        <v>207</v>
      </c>
    </row>
    <row r="56" ht="37.5" spans="1:8">
      <c r="A56" s="23" t="s">
        <v>208</v>
      </c>
      <c r="C56" s="23" t="s">
        <v>106</v>
      </c>
      <c r="D56" s="23" t="s">
        <v>209</v>
      </c>
      <c r="E56" s="23" t="s">
        <v>13</v>
      </c>
      <c r="F56" s="24" t="s">
        <v>210</v>
      </c>
      <c r="G56" s="24" t="s">
        <v>211</v>
      </c>
      <c r="H56" s="24" t="s">
        <v>212</v>
      </c>
    </row>
    <row r="57" ht="37.5" spans="1:8">
      <c r="A57" s="23" t="s">
        <v>213</v>
      </c>
      <c r="C57" s="23" t="s">
        <v>106</v>
      </c>
      <c r="D57" s="23" t="s">
        <v>214</v>
      </c>
      <c r="E57" s="23" t="s">
        <v>11</v>
      </c>
      <c r="F57" s="24" t="s">
        <v>215</v>
      </c>
      <c r="G57" s="24" t="s">
        <v>216</v>
      </c>
      <c r="H57" s="24" t="s">
        <v>212</v>
      </c>
    </row>
    <row r="58" ht="37.5" spans="1:7">
      <c r="A58" s="23" t="s">
        <v>118</v>
      </c>
      <c r="C58" s="23" t="s">
        <v>106</v>
      </c>
      <c r="D58" s="23" t="s">
        <v>47</v>
      </c>
      <c r="E58" s="23" t="s">
        <v>13</v>
      </c>
      <c r="F58" s="24" t="s">
        <v>217</v>
      </c>
      <c r="G58" s="24" t="s">
        <v>218</v>
      </c>
    </row>
    <row r="59" ht="56.25" spans="1:8">
      <c r="A59" s="23" t="s">
        <v>219</v>
      </c>
      <c r="C59" s="23" t="s">
        <v>106</v>
      </c>
      <c r="D59" s="23" t="s">
        <v>220</v>
      </c>
      <c r="E59" s="23" t="s">
        <v>13</v>
      </c>
      <c r="F59" s="24" t="s">
        <v>221</v>
      </c>
      <c r="G59" s="24" t="s">
        <v>222</v>
      </c>
      <c r="H59" s="24" t="s">
        <v>223</v>
      </c>
    </row>
    <row r="60" ht="37.5" spans="1:13">
      <c r="A60" s="23" t="s">
        <v>224</v>
      </c>
      <c r="C60" s="23" t="s">
        <v>133</v>
      </c>
      <c r="D60" s="23" t="s">
        <v>86</v>
      </c>
      <c r="E60" s="23" t="s">
        <v>14</v>
      </c>
      <c r="F60" s="24" t="s">
        <v>225</v>
      </c>
      <c r="G60" s="24" t="s">
        <v>48</v>
      </c>
      <c r="K60" s="34" t="s">
        <v>7</v>
      </c>
      <c r="L60" s="36" t="s">
        <v>2</v>
      </c>
      <c r="M60" s="37" t="s">
        <v>8</v>
      </c>
    </row>
    <row r="61" ht="56.25" spans="1:13">
      <c r="A61" s="23" t="s">
        <v>226</v>
      </c>
      <c r="C61" s="23" t="s">
        <v>133</v>
      </c>
      <c r="D61" s="23" t="s">
        <v>227</v>
      </c>
      <c r="E61" s="23" t="s">
        <v>14</v>
      </c>
      <c r="F61" s="24" t="s">
        <v>228</v>
      </c>
      <c r="G61" s="24" t="s">
        <v>229</v>
      </c>
      <c r="K61" s="38">
        <v>1</v>
      </c>
      <c r="L61" s="39">
        <v>15</v>
      </c>
      <c r="M61" s="23" t="s">
        <v>10</v>
      </c>
    </row>
    <row r="62" ht="37.5" spans="1:13">
      <c r="A62" s="23" t="s">
        <v>230</v>
      </c>
      <c r="C62" s="23" t="s">
        <v>133</v>
      </c>
      <c r="D62" s="23" t="s">
        <v>231</v>
      </c>
      <c r="E62" s="23" t="s">
        <v>14</v>
      </c>
      <c r="F62" s="24" t="s">
        <v>232</v>
      </c>
      <c r="G62" s="24" t="s">
        <v>233</v>
      </c>
      <c r="H62" s="24" t="s">
        <v>234</v>
      </c>
      <c r="K62" s="38">
        <v>2</v>
      </c>
      <c r="L62" s="40">
        <v>21</v>
      </c>
      <c r="M62" s="23" t="s">
        <v>11</v>
      </c>
    </row>
    <row r="63" ht="37.5" spans="1:13">
      <c r="A63" s="23" t="s">
        <v>126</v>
      </c>
      <c r="C63" s="23" t="s">
        <v>133</v>
      </c>
      <c r="D63" s="23" t="s">
        <v>209</v>
      </c>
      <c r="E63" s="23" t="s">
        <v>235</v>
      </c>
      <c r="F63" s="24" t="s">
        <v>236</v>
      </c>
      <c r="K63" s="38">
        <v>3</v>
      </c>
      <c r="L63" s="40">
        <v>27</v>
      </c>
      <c r="M63" s="23" t="s">
        <v>12</v>
      </c>
    </row>
    <row r="64" ht="56.25" spans="1:13">
      <c r="A64" s="23" t="s">
        <v>237</v>
      </c>
      <c r="C64" s="23" t="s">
        <v>133</v>
      </c>
      <c r="D64" s="23" t="s">
        <v>238</v>
      </c>
      <c r="E64" s="24" t="s">
        <v>239</v>
      </c>
      <c r="F64" s="24" t="s">
        <v>240</v>
      </c>
      <c r="K64" s="38">
        <v>4</v>
      </c>
      <c r="L64" s="40">
        <v>33</v>
      </c>
      <c r="M64" s="23" t="s">
        <v>13</v>
      </c>
    </row>
    <row r="65" ht="37.5" spans="1:13">
      <c r="A65" s="23" t="s">
        <v>241</v>
      </c>
      <c r="C65" s="23" t="s">
        <v>133</v>
      </c>
      <c r="D65" s="23" t="s">
        <v>80</v>
      </c>
      <c r="E65" s="23" t="s">
        <v>242</v>
      </c>
      <c r="F65" s="24" t="s">
        <v>243</v>
      </c>
      <c r="G65" s="24" t="s">
        <v>244</v>
      </c>
      <c r="H65" s="24" t="s">
        <v>245</v>
      </c>
      <c r="K65" s="38">
        <v>5</v>
      </c>
      <c r="L65" s="40">
        <v>39</v>
      </c>
      <c r="M65" s="23" t="s">
        <v>14</v>
      </c>
    </row>
    <row r="66" ht="37.5" spans="1:13">
      <c r="A66" s="23" t="s">
        <v>246</v>
      </c>
      <c r="C66" s="23" t="s">
        <v>133</v>
      </c>
      <c r="D66" s="23" t="s">
        <v>247</v>
      </c>
      <c r="E66" s="23" t="s">
        <v>14</v>
      </c>
      <c r="F66" s="24" t="s">
        <v>248</v>
      </c>
      <c r="K66" s="38">
        <v>6</v>
      </c>
      <c r="L66" s="40">
        <v>45</v>
      </c>
      <c r="M66" s="23" t="s">
        <v>15</v>
      </c>
    </row>
    <row r="67" ht="37.5" spans="1:13">
      <c r="A67" s="24" t="s">
        <v>249</v>
      </c>
      <c r="B67" s="24"/>
      <c r="K67" s="38">
        <v>7</v>
      </c>
      <c r="L67" s="40">
        <v>51</v>
      </c>
      <c r="M67" s="23" t="s">
        <v>16</v>
      </c>
    </row>
    <row r="68" spans="1:13">
      <c r="A68" s="23" t="s">
        <v>250</v>
      </c>
      <c r="K68" s="38">
        <v>8</v>
      </c>
      <c r="L68" s="40">
        <v>57</v>
      </c>
      <c r="M68" s="23" t="s">
        <v>17</v>
      </c>
    </row>
    <row r="69" spans="1:13">
      <c r="A69" s="23" t="s">
        <v>251</v>
      </c>
      <c r="F69" s="24" t="s">
        <v>252</v>
      </c>
      <c r="K69" s="38">
        <v>9</v>
      </c>
      <c r="L69" s="40">
        <v>63</v>
      </c>
      <c r="M69" s="23" t="s">
        <v>18</v>
      </c>
    </row>
    <row r="70" spans="1:13">
      <c r="A70" s="23" t="s">
        <v>253</v>
      </c>
      <c r="F70" s="24" t="s">
        <v>252</v>
      </c>
      <c r="K70" s="41">
        <v>10</v>
      </c>
      <c r="L70" s="42">
        <v>69</v>
      </c>
      <c r="M70" s="43" t="s">
        <v>19</v>
      </c>
    </row>
    <row r="71" spans="1:6">
      <c r="A71" s="23" t="s">
        <v>170</v>
      </c>
      <c r="F71" s="24" t="s">
        <v>252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254</v>
      </c>
      <c r="C3" s="14" t="s">
        <v>21</v>
      </c>
      <c r="D3" s="14" t="s">
        <v>255</v>
      </c>
      <c r="F3" s="14" t="s">
        <v>256</v>
      </c>
      <c r="G3" s="14" t="s">
        <v>21</v>
      </c>
      <c r="H3" s="14" t="s">
        <v>255</v>
      </c>
    </row>
    <row r="4" ht="65.55" customHeight="1" spans="2:7">
      <c r="B4" s="1" t="s">
        <v>257</v>
      </c>
      <c r="C4" s="1" t="str">
        <f>_xlfn.DISPIMG("ID_1C66898D56284284A37A02A3EF585440",1)</f>
        <v>=DISPIMG("ID_1C66898D56284284A37A02A3EF585440",1)</v>
      </c>
      <c r="D4" s="21" t="s">
        <v>258</v>
      </c>
      <c r="F4" s="1" t="s">
        <v>259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260</v>
      </c>
      <c r="C5" s="1" t="str">
        <f>_xlfn.DISPIMG("ID_922A22EB4F3240DF82F7BC8E2334A939",1)</f>
        <v>=DISPIMG("ID_922A22EB4F3240DF82F7BC8E2334A939",1)</v>
      </c>
      <c r="D5" s="21" t="s">
        <v>261</v>
      </c>
      <c r="F5" s="1" t="s">
        <v>262</v>
      </c>
      <c r="G5" s="1" t="str">
        <f>_xlfn.DISPIMG("ID_3FB322F6A35B4E67A56CEB159387F4E7",1)</f>
        <v>=DISPIMG("ID_3FB322F6A35B4E67A56CEB159387F4E7",1)</v>
      </c>
      <c r="H5" s="22" t="s">
        <v>263</v>
      </c>
    </row>
    <row r="6" ht="47" customHeight="1" spans="2:7">
      <c r="B6" s="3" t="s">
        <v>264</v>
      </c>
      <c r="C6" s="1" t="str">
        <f>_xlfn.DISPIMG("ID_6A4BCF7CF4234DD3963837ADFB704BB7",1)</f>
        <v>=DISPIMG("ID_6A4BCF7CF4234DD3963837ADFB704BB7",1)</v>
      </c>
      <c r="D6" s="21" t="s">
        <v>265</v>
      </c>
      <c r="F6" s="1" t="s">
        <v>266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267</v>
      </c>
      <c r="C7" s="1" t="str">
        <f>_xlfn.DISPIMG("ID_DCED4DA3234A4C4592F9A953085503D2",1)</f>
        <v>=DISPIMG("ID_DCED4DA3234A4C4592F9A953085503D2",1)</v>
      </c>
      <c r="D7" s="21" t="s">
        <v>268</v>
      </c>
      <c r="F7" s="1" t="s">
        <v>269</v>
      </c>
      <c r="G7" s="1" t="str">
        <f>_xlfn.DISPIMG("ID_03A246FAB8D54EF0A611A5197A16854B",1)</f>
        <v>=DISPIMG("ID_03A246FAB8D54EF0A611A5197A16854B",1)</v>
      </c>
      <c r="H7" s="22" t="s">
        <v>270</v>
      </c>
    </row>
    <row r="8" ht="40" customHeight="1" spans="2:7">
      <c r="B8" s="1" t="s">
        <v>271</v>
      </c>
      <c r="C8" s="1" t="str">
        <f>_xlfn.DISPIMG("ID_E927AF64AF1F4F0796C389FC221298A8",1)</f>
        <v>=DISPIMG("ID_E927AF64AF1F4F0796C389FC221298A8",1)</v>
      </c>
      <c r="D8" s="21" t="s">
        <v>272</v>
      </c>
      <c r="F8" s="1" t="s">
        <v>273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274</v>
      </c>
      <c r="D9" s="21" t="s">
        <v>275</v>
      </c>
      <c r="F9" s="1" t="s">
        <v>276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277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278</v>
      </c>
      <c r="G11" s="1" t="str">
        <f>_xlfn.DISPIMG("ID_5883AB3B095E4C91BA3FA08ED96F1A98",1)</f>
        <v>=DISPIMG("ID_5883AB3B095E4C91BA3FA08ED96F1A98",1)</v>
      </c>
      <c r="H11" s="22" t="s">
        <v>279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abSelected="1" zoomScale="115" zoomScaleNormal="115" topLeftCell="A18" workbookViewId="0">
      <selection activeCell="H10" sqref="H10"/>
    </sheetView>
  </sheetViews>
  <sheetFormatPr defaultColWidth="9.14285714285714" defaultRowHeight="18.75"/>
  <cols>
    <col min="1" max="1" width="18.1428571428571" style="1" customWidth="1"/>
    <col min="2" max="2" width="21.7142857142857" style="1" customWidth="1"/>
    <col min="3" max="3" width="15.8571428571429" style="1" customWidth="1"/>
    <col min="4" max="4" width="39.8761904761905" style="1" customWidth="1"/>
    <col min="5" max="5" width="13.5714285714286" style="1" customWidth="1"/>
    <col min="6" max="6" width="34.4" style="13" customWidth="1"/>
    <col min="7" max="7" width="18.6285714285714" style="13" customWidth="1"/>
    <col min="8" max="8" width="9.14285714285714" style="13"/>
    <col min="9" max="9" width="18.8571428571429" style="1" customWidth="1"/>
    <col min="10" max="10" width="13.8571428571429" style="1" customWidth="1"/>
    <col min="11" max="16384" width="9.14285714285714" style="13"/>
  </cols>
  <sheetData>
    <row r="1" spans="1:10">
      <c r="A1" s="14" t="s">
        <v>280</v>
      </c>
      <c r="B1" s="14" t="s">
        <v>281</v>
      </c>
      <c r="C1" s="14" t="s">
        <v>21</v>
      </c>
      <c r="D1" s="14" t="s">
        <v>255</v>
      </c>
      <c r="E1" s="15" t="s">
        <v>282</v>
      </c>
      <c r="F1" s="16" t="s">
        <v>27</v>
      </c>
      <c r="I1" s="14" t="s">
        <v>255</v>
      </c>
      <c r="J1" s="15" t="s">
        <v>282</v>
      </c>
    </row>
    <row r="2" ht="44" customHeight="1" spans="2:10">
      <c r="B2" s="1" t="s">
        <v>283</v>
      </c>
      <c r="C2" s="1" t="str">
        <f>_xlfn.DISPIMG("ID_B89FB7A8B8234D6EAF929FE5AE44207A",1)</f>
        <v>=DISPIMG("ID_B89FB7A8B8234D6EAF929FE5AE44207A",1)</v>
      </c>
      <c r="D2" s="1" t="s">
        <v>284</v>
      </c>
      <c r="E2" s="1">
        <v>5</v>
      </c>
      <c r="I2" s="1" t="s">
        <v>284</v>
      </c>
      <c r="J2" s="1">
        <v>0</v>
      </c>
    </row>
    <row r="3" ht="45" customHeight="1" spans="1:10">
      <c r="A3" s="1" t="s">
        <v>285</v>
      </c>
      <c r="B3" s="1" t="s">
        <v>286</v>
      </c>
      <c r="C3" s="1" t="str">
        <f>_xlfn.DISPIMG("ID_D90184E2EFC94DFCB03996685EEFC48E",1)</f>
        <v>=DISPIMG("ID_D90184E2EFC94DFCB03996685EEFC48E",1)</v>
      </c>
      <c r="D3" s="3" t="s">
        <v>287</v>
      </c>
      <c r="E3" s="1">
        <v>5</v>
      </c>
      <c r="I3" s="1" t="s">
        <v>288</v>
      </c>
      <c r="J3" s="1">
        <v>2</v>
      </c>
    </row>
    <row r="4" ht="29.25" spans="1:10">
      <c r="A4" s="1" t="s">
        <v>285</v>
      </c>
      <c r="B4" s="1" t="s">
        <v>289</v>
      </c>
      <c r="C4" s="1" t="str">
        <f>_xlfn.DISPIMG("ID_601DEB5433E749A5B04D3AB579BF0284",1)</f>
        <v>=DISPIMG("ID_601DEB5433E749A5B04D3AB579BF0284",1)</v>
      </c>
      <c r="D4" s="3" t="s">
        <v>290</v>
      </c>
      <c r="E4" s="1">
        <v>2</v>
      </c>
      <c r="I4" s="1" t="s">
        <v>291</v>
      </c>
      <c r="J4" s="1">
        <v>1</v>
      </c>
    </row>
    <row r="5" ht="117" customHeight="1" spans="1:5">
      <c r="A5" s="1" t="s">
        <v>285</v>
      </c>
      <c r="B5" s="1" t="s">
        <v>292</v>
      </c>
      <c r="C5" s="1" t="str">
        <f>_xlfn.DISPIMG("ID_435D6C639B07467EA8A5C2BDBADEB9EF",1)</f>
        <v>=DISPIMG("ID_435D6C639B07467EA8A5C2BDBADEB9EF",1)</v>
      </c>
      <c r="D5" s="3" t="s">
        <v>293</v>
      </c>
      <c r="E5" s="1">
        <v>3</v>
      </c>
    </row>
    <row r="6" ht="117" customHeight="1" spans="1:5">
      <c r="A6" s="1" t="s">
        <v>285</v>
      </c>
      <c r="B6" s="1" t="s">
        <v>294</v>
      </c>
      <c r="C6" s="1" t="str">
        <f>_xlfn.DISPIMG("ID_F93D45808FD1497AA14207AA5687A0B5",1)</f>
        <v>=DISPIMG("ID_F93D45808FD1497AA14207AA5687A0B5",1)</v>
      </c>
      <c r="D6" s="3" t="s">
        <v>295</v>
      </c>
      <c r="E6" s="1">
        <v>4</v>
      </c>
    </row>
    <row r="7" ht="61" customHeight="1" spans="1:4">
      <c r="A7" s="1" t="s">
        <v>285</v>
      </c>
      <c r="B7" s="1" t="s">
        <v>296</v>
      </c>
      <c r="C7" s="1" t="str">
        <f>_xlfn.DISPIMG("ID_BD2F4EFF81EA407EB07B30FC9A025ED8",1)</f>
        <v>=DISPIMG("ID_BD2F4EFF81EA407EB07B30FC9A025ED8",1)</v>
      </c>
      <c r="D7" s="3" t="s">
        <v>297</v>
      </c>
    </row>
    <row r="8" ht="56" customHeight="1" spans="1:4">
      <c r="A8" s="1" t="s">
        <v>285</v>
      </c>
      <c r="B8" s="1" t="s">
        <v>298</v>
      </c>
      <c r="C8" s="1" t="str">
        <f>_xlfn.DISPIMG("ID_6F93A133E4B345C3A8C8AB0E41048D37",1)</f>
        <v>=DISPIMG("ID_6F93A133E4B345C3A8C8AB0E41048D37",1)</v>
      </c>
      <c r="D8" s="3" t="s">
        <v>299</v>
      </c>
    </row>
    <row r="9" ht="67" customHeight="1" spans="1:4">
      <c r="A9" s="1" t="s">
        <v>285</v>
      </c>
      <c r="B9" s="1" t="s">
        <v>300</v>
      </c>
      <c r="C9" s="1" t="str">
        <f>_xlfn.DISPIMG("ID_9DE1483F06B1441B9301F11BB84D2728",1)</f>
        <v>=DISPIMG("ID_9DE1483F06B1441B9301F11BB84D2728",1)</v>
      </c>
      <c r="D9" s="3" t="s">
        <v>301</v>
      </c>
    </row>
    <row r="10" ht="97" customHeight="1" spans="1:4">
      <c r="A10" s="1" t="s">
        <v>285</v>
      </c>
      <c r="B10" s="1" t="s">
        <v>302</v>
      </c>
      <c r="C10" s="1" t="str">
        <f>_xlfn.DISPIMG("ID_E2D7BCC771AE4C57B67785698BAAC802",1)</f>
        <v>=DISPIMG("ID_E2D7BCC771AE4C57B67785698BAAC802",1)</v>
      </c>
      <c r="D10" s="3" t="s">
        <v>303</v>
      </c>
    </row>
    <row r="11" ht="80" customHeight="1" spans="1:4">
      <c r="A11" s="1" t="s">
        <v>285</v>
      </c>
      <c r="B11" s="1" t="s">
        <v>304</v>
      </c>
      <c r="C11" s="1" t="str">
        <f>_xlfn.DISPIMG("ID_068CF9D1A64D4B1AA847F491190CA498",1)</f>
        <v>=DISPIMG("ID_068CF9D1A64D4B1AA847F491190CA498",1)</v>
      </c>
      <c r="D11" s="3" t="s">
        <v>305</v>
      </c>
    </row>
    <row r="12" ht="67" customHeight="1" spans="1:4">
      <c r="A12" s="1" t="s">
        <v>285</v>
      </c>
      <c r="B12" s="1" t="s">
        <v>306</v>
      </c>
      <c r="C12" s="1" t="str">
        <f>_xlfn.DISPIMG("ID_B819211F6D714CDEBBF38A9148AFAAC7",1)</f>
        <v>=DISPIMG("ID_B819211F6D714CDEBBF38A9148AFAAC7",1)</v>
      </c>
      <c r="D12" s="3" t="s">
        <v>307</v>
      </c>
    </row>
    <row r="13" ht="69" customHeight="1" spans="1:4">
      <c r="A13" s="1" t="s">
        <v>285</v>
      </c>
      <c r="B13" s="1" t="s">
        <v>308</v>
      </c>
      <c r="C13" s="1" t="str">
        <f>_xlfn.DISPIMG("ID_0D3B38AE54A44B3E8DF025084DB6651B",1)</f>
        <v>=DISPIMG("ID_0D3B38AE54A44B3E8DF025084DB6651B",1)</v>
      </c>
      <c r="D13" s="3" t="s">
        <v>309</v>
      </c>
    </row>
    <row r="14" ht="71" customHeight="1" spans="1:10">
      <c r="A14" s="1" t="s">
        <v>285</v>
      </c>
      <c r="B14" s="1" t="s">
        <v>310</v>
      </c>
      <c r="C14" s="1" t="str">
        <f>_xlfn.DISPIMG("ID_797F597F1B7F46D7BFE49889C122C20E",1)</f>
        <v>=DISPIMG("ID_797F597F1B7F46D7BFE49889C122C20E",1)</v>
      </c>
      <c r="D14" s="3" t="s">
        <v>311</v>
      </c>
      <c r="E14" s="1">
        <v>6</v>
      </c>
      <c r="I14" s="1" t="s">
        <v>312</v>
      </c>
      <c r="J14" s="1">
        <v>5</v>
      </c>
    </row>
    <row r="15" ht="93.75" spans="1:10">
      <c r="A15" s="1" t="s">
        <v>285</v>
      </c>
      <c r="B15" s="1" t="s">
        <v>313</v>
      </c>
      <c r="C15" s="1" t="str">
        <f>_xlfn.DISPIMG("ID_900DEDBC95DA49B6832F8E0EAF3922E7",1)</f>
        <v>=DISPIMG("ID_900DEDBC95DA49B6832F8E0EAF3922E7",1)</v>
      </c>
      <c r="D15" s="3" t="s">
        <v>314</v>
      </c>
      <c r="E15" s="1">
        <v>5</v>
      </c>
      <c r="I15" s="1" t="s">
        <v>315</v>
      </c>
      <c r="J15" s="1">
        <v>6</v>
      </c>
    </row>
    <row r="16" ht="117" customHeight="1" spans="1:5">
      <c r="A16" s="1" t="s">
        <v>285</v>
      </c>
      <c r="B16" s="1" t="s">
        <v>316</v>
      </c>
      <c r="C16" s="1" t="str">
        <f>_xlfn.DISPIMG("ID_F1C740FD556749E1A3007CADB7F7B5AD",1)</f>
        <v>=DISPIMG("ID_F1C740FD556749E1A3007CADB7F7B5AD",1)</v>
      </c>
      <c r="D16" s="3" t="s">
        <v>317</v>
      </c>
      <c r="E16" s="1" t="s">
        <v>318</v>
      </c>
    </row>
    <row r="17" ht="53" customHeight="1" spans="1:4">
      <c r="A17" s="1" t="s">
        <v>285</v>
      </c>
      <c r="B17" s="17" t="s">
        <v>319</v>
      </c>
      <c r="C17" s="1" t="str">
        <f>_xlfn.DISPIMG("ID_7295A5EE838846E9918EEC2351B4AADE",1)</f>
        <v>=DISPIMG("ID_7295A5EE838846E9918EEC2351B4AADE",1)</v>
      </c>
      <c r="D17" s="70" t="s">
        <v>320</v>
      </c>
    </row>
    <row r="18" ht="70" customHeight="1" spans="1:4">
      <c r="A18" s="1" t="s">
        <v>285</v>
      </c>
      <c r="B18" s="17" t="s">
        <v>321</v>
      </c>
      <c r="C18" s="1" t="str">
        <f>_xlfn.DISPIMG("ID_475395F073B348EBAD90A05DB4F70535",1)</f>
        <v>=DISPIMG("ID_475395F073B348EBAD90A05DB4F70535",1)</v>
      </c>
      <c r="D18" s="3" t="s">
        <v>322</v>
      </c>
    </row>
    <row r="19" ht="37.5" spans="1:5">
      <c r="A19" s="1" t="s">
        <v>285</v>
      </c>
      <c r="B19" s="17" t="s">
        <v>323</v>
      </c>
      <c r="C19" s="1" t="str">
        <f>_xlfn.DISPIMG("ID_6D29D48731D64D15B7AFC6A55F3580E6",1)</f>
        <v>=DISPIMG("ID_6D29D48731D64D15B7AFC6A55F3580E6",1)</v>
      </c>
      <c r="D19" s="3" t="s">
        <v>324</v>
      </c>
      <c r="E19" s="1" t="s">
        <v>318</v>
      </c>
    </row>
    <row r="20" ht="37.5" spans="1:5">
      <c r="A20" s="1" t="s">
        <v>325</v>
      </c>
      <c r="B20" s="1" t="s">
        <v>326</v>
      </c>
      <c r="C20" s="1" t="str">
        <f>_xlfn.DISPIMG("ID_5B5C76B37B874958A231351EBD5A6E7C",1)</f>
        <v>=DISPIMG("ID_5B5C76B37B874958A231351EBD5A6E7C",1)</v>
      </c>
      <c r="D20" s="3" t="s">
        <v>327</v>
      </c>
      <c r="E20" s="1">
        <v>5</v>
      </c>
    </row>
    <row r="21" ht="75" spans="1:5">
      <c r="A21" s="1" t="s">
        <v>325</v>
      </c>
      <c r="B21" s="1" t="s">
        <v>328</v>
      </c>
      <c r="C21" s="1" t="str">
        <f>_xlfn.DISPIMG("ID_B7F3E8AB96A746EEA8D18747E89057C6",1)</f>
        <v>=DISPIMG("ID_B7F3E8AB96A746EEA8D18747E89057C6",1)</v>
      </c>
      <c r="D21" s="3" t="s">
        <v>329</v>
      </c>
      <c r="E21" s="1">
        <v>5</v>
      </c>
    </row>
    <row r="22" ht="37.5" spans="1:5">
      <c r="A22" s="1" t="s">
        <v>325</v>
      </c>
      <c r="B22" s="1" t="s">
        <v>330</v>
      </c>
      <c r="C22" s="1" t="str">
        <f>_xlfn.DISPIMG("ID_52D5A41E637044A490A457D53A6E6968",1)</f>
        <v>=DISPIMG("ID_52D5A41E637044A490A457D53A6E6968",1)</v>
      </c>
      <c r="D22" s="3" t="s">
        <v>331</v>
      </c>
      <c r="E22" s="1">
        <v>8</v>
      </c>
    </row>
    <row r="23" ht="93.75" spans="1:5">
      <c r="A23" s="1" t="s">
        <v>325</v>
      </c>
      <c r="B23" s="1" t="s">
        <v>332</v>
      </c>
      <c r="C23" s="1" t="str">
        <f>_xlfn.DISPIMG("ID_3B6DDDD98A8F40BC81817AB7D481E31C",1)</f>
        <v>=DISPIMG("ID_3B6DDDD98A8F40BC81817AB7D481E31C",1)</v>
      </c>
      <c r="D23" s="3" t="s">
        <v>333</v>
      </c>
      <c r="E23" s="1">
        <v>3</v>
      </c>
    </row>
    <row r="24" ht="56.25" spans="1:8">
      <c r="A24" s="1" t="s">
        <v>325</v>
      </c>
      <c r="B24" s="1" t="s">
        <v>257</v>
      </c>
      <c r="C24" s="1" t="str">
        <f>_xlfn.DISPIMG("ID_9DEEB880DCB04491A4378D1013CB4998",1)</f>
        <v>=DISPIMG("ID_9DEEB880DCB04491A4378D1013CB4998",1)</v>
      </c>
      <c r="D24" s="18" t="s">
        <v>334</v>
      </c>
      <c r="E24" s="1">
        <v>4</v>
      </c>
      <c r="F24" s="1"/>
      <c r="G24" s="1"/>
      <c r="H24" s="1"/>
    </row>
    <row r="25" ht="75" spans="1:8">
      <c r="A25" s="1" t="s">
        <v>325</v>
      </c>
      <c r="B25" s="1" t="s">
        <v>335</v>
      </c>
      <c r="C25" s="1" t="str">
        <f>_xlfn.DISPIMG("ID_937E3FF1032A441DAFCEF81E0E8651CE",1)</f>
        <v>=DISPIMG("ID_937E3FF1032A441DAFCEF81E0E8651CE",1)</v>
      </c>
      <c r="D25" s="3" t="s">
        <v>336</v>
      </c>
      <c r="E25" s="1">
        <v>3</v>
      </c>
      <c r="F25" s="1"/>
      <c r="G25" s="1"/>
      <c r="H25" s="1"/>
    </row>
    <row r="26" ht="86" customHeight="1" spans="1:8">
      <c r="A26" s="1" t="s">
        <v>325</v>
      </c>
      <c r="B26" s="17" t="s">
        <v>337</v>
      </c>
      <c r="C26" s="1" t="str">
        <f>_xlfn.DISPIMG("ID_FB929A3456EC484B83246B63E363119F",1)</f>
        <v>=DISPIMG("ID_FB929A3456EC484B83246B63E363119F",1)</v>
      </c>
      <c r="D26" s="3" t="s">
        <v>338</v>
      </c>
      <c r="F26" s="1"/>
      <c r="G26" s="1"/>
      <c r="H26" s="1"/>
    </row>
    <row r="27" ht="74" customHeight="1" spans="1:8">
      <c r="A27" s="1" t="s">
        <v>325</v>
      </c>
      <c r="B27" s="17" t="s">
        <v>339</v>
      </c>
      <c r="C27" s="1" t="str">
        <f>_xlfn.DISPIMG("ID_CDF4F9B6AAE7428396B6B6CB350938A4",1)</f>
        <v>=DISPIMG("ID_CDF4F9B6AAE7428396B6B6CB350938A4",1)</v>
      </c>
      <c r="D27" s="3" t="s">
        <v>340</v>
      </c>
      <c r="E27" s="1">
        <v>8</v>
      </c>
      <c r="F27" s="1"/>
      <c r="G27" s="1"/>
      <c r="H27" s="1"/>
    </row>
    <row r="28" ht="98" customHeight="1" spans="1:5">
      <c r="A28" s="1" t="s">
        <v>325</v>
      </c>
      <c r="B28" s="17" t="s">
        <v>341</v>
      </c>
      <c r="C28" s="1" t="str">
        <f>_xlfn.DISPIMG("ID_9E20CD0B9D3344AFA01653BE39E9CAED",1)</f>
        <v>=DISPIMG("ID_9E20CD0B9D3344AFA01653BE39E9CAED",1)</v>
      </c>
      <c r="D28" s="3" t="s">
        <v>342</v>
      </c>
      <c r="E28" s="1">
        <v>4</v>
      </c>
    </row>
    <row r="29" ht="29.25" spans="1:5">
      <c r="A29" s="1" t="s">
        <v>325</v>
      </c>
      <c r="B29" s="1" t="s">
        <v>343</v>
      </c>
      <c r="C29" s="1" t="str">
        <f>_xlfn.DISPIMG("ID_05B2EF6AB8B64DED9EE5B9B0C23F991B",1)</f>
        <v>=DISPIMG("ID_05B2EF6AB8B64DED9EE5B9B0C23F991B",1)</v>
      </c>
      <c r="D29" s="71" t="s">
        <v>344</v>
      </c>
      <c r="E29" s="1" t="s">
        <v>318</v>
      </c>
    </row>
    <row r="30" ht="44" customHeight="1" spans="1:5">
      <c r="A30" s="1" t="s">
        <v>325</v>
      </c>
      <c r="B30" s="17" t="s">
        <v>345</v>
      </c>
      <c r="C30" s="1" t="str">
        <f>_xlfn.DISPIMG("ID_B70ADECACB0640B388DDE4A570E8A4A0",1)</f>
        <v>=DISPIMG("ID_B70ADECACB0640B388DDE4A570E8A4A0",1)</v>
      </c>
      <c r="D30" s="70" t="s">
        <v>346</v>
      </c>
      <c r="E30" s="1" t="s">
        <v>318</v>
      </c>
    </row>
    <row r="31" ht="93.75" spans="1:8">
      <c r="A31" s="1" t="s">
        <v>325</v>
      </c>
      <c r="B31" s="17" t="s">
        <v>347</v>
      </c>
      <c r="C31" s="1" t="str">
        <f>_xlfn.DISPIMG("ID_F991DDDB9E524EFEA1B831F26AB76DE9",1)</f>
        <v>=DISPIMG("ID_F991DDDB9E524EFEA1B831F26AB76DE9",1)</v>
      </c>
      <c r="D31" s="3" t="s">
        <v>348</v>
      </c>
      <c r="E31" s="1" t="s">
        <v>318</v>
      </c>
      <c r="F31" s="1"/>
      <c r="G31" s="1"/>
      <c r="H31" s="1"/>
    </row>
    <row r="32" ht="37.5" spans="1:5">
      <c r="A32" s="1" t="s">
        <v>325</v>
      </c>
      <c r="B32" s="17" t="s">
        <v>349</v>
      </c>
      <c r="C32" s="1" t="str">
        <f>_xlfn.DISPIMG("ID_3597ED710A4940C9B87FCDF5F4476A1D",1)</f>
        <v>=DISPIMG("ID_3597ED710A4940C9B87FCDF5F4476A1D",1)</v>
      </c>
      <c r="D32" s="3" t="s">
        <v>350</v>
      </c>
      <c r="E32" s="1" t="s">
        <v>318</v>
      </c>
    </row>
    <row r="33" ht="39" customHeight="1" spans="1:6">
      <c r="A33" s="1" t="s">
        <v>351</v>
      </c>
      <c r="B33" s="1" t="s">
        <v>352</v>
      </c>
      <c r="D33" s="1" t="s">
        <v>353</v>
      </c>
      <c r="E33" s="1">
        <v>1</v>
      </c>
      <c r="F33" s="13" t="s">
        <v>354</v>
      </c>
    </row>
    <row r="34" ht="37.5" spans="1:5">
      <c r="A34" s="1" t="s">
        <v>355</v>
      </c>
      <c r="B34" s="1" t="s">
        <v>356</v>
      </c>
      <c r="D34" s="3" t="s">
        <v>357</v>
      </c>
      <c r="E34" s="1">
        <v>0</v>
      </c>
    </row>
    <row r="35" ht="56.25" spans="1:5">
      <c r="A35" s="1" t="s">
        <v>355</v>
      </c>
      <c r="B35" s="1" t="s">
        <v>358</v>
      </c>
      <c r="D35" s="3" t="s">
        <v>359</v>
      </c>
      <c r="E35" s="1">
        <v>1</v>
      </c>
    </row>
    <row r="36" ht="37.5" spans="1:5">
      <c r="A36" s="1" t="s">
        <v>355</v>
      </c>
      <c r="B36" s="1" t="s">
        <v>360</v>
      </c>
      <c r="D36" s="3" t="s">
        <v>361</v>
      </c>
      <c r="E36" s="1">
        <v>3</v>
      </c>
    </row>
    <row r="37" ht="56.25" spans="1:5">
      <c r="A37" s="1" t="s">
        <v>355</v>
      </c>
      <c r="B37" s="1" t="s">
        <v>362</v>
      </c>
      <c r="D37" s="3" t="s">
        <v>363</v>
      </c>
      <c r="E37" s="1">
        <v>8</v>
      </c>
    </row>
    <row r="38" ht="75" spans="1:5">
      <c r="A38" s="1" t="s">
        <v>355</v>
      </c>
      <c r="B38" s="1" t="s">
        <v>364</v>
      </c>
      <c r="D38" s="3" t="s">
        <v>365</v>
      </c>
      <c r="E38" s="1">
        <v>5</v>
      </c>
    </row>
    <row r="39" spans="1:5">
      <c r="A39" s="1" t="s">
        <v>355</v>
      </c>
      <c r="B39" s="1" t="s">
        <v>366</v>
      </c>
      <c r="D39" s="1" t="s">
        <v>367</v>
      </c>
      <c r="E39" s="1">
        <v>5</v>
      </c>
    </row>
    <row r="40" ht="56.25" spans="1:5">
      <c r="A40" s="1" t="s">
        <v>355</v>
      </c>
      <c r="B40" s="1" t="s">
        <v>368</v>
      </c>
      <c r="D40" s="3" t="s">
        <v>369</v>
      </c>
      <c r="E40" s="1">
        <v>3</v>
      </c>
    </row>
    <row r="41" ht="37.5" spans="1:5">
      <c r="A41" s="1" t="s">
        <v>355</v>
      </c>
      <c r="B41" s="1" t="s">
        <v>370</v>
      </c>
      <c r="D41" s="3" t="s">
        <v>371</v>
      </c>
      <c r="E41" s="1">
        <v>3</v>
      </c>
    </row>
    <row r="42" ht="56.25" spans="1:5">
      <c r="A42" s="1" t="s">
        <v>355</v>
      </c>
      <c r="B42" s="19" t="s">
        <v>372</v>
      </c>
      <c r="D42" s="3" t="s">
        <v>373</v>
      </c>
      <c r="E42" s="1">
        <v>9</v>
      </c>
    </row>
    <row r="43" ht="75" spans="1:4">
      <c r="A43" s="1" t="s">
        <v>355</v>
      </c>
      <c r="B43" s="19" t="s">
        <v>374</v>
      </c>
      <c r="D43" s="3" t="s">
        <v>375</v>
      </c>
    </row>
    <row r="44" spans="1:5">
      <c r="A44" s="1" t="s">
        <v>355</v>
      </c>
      <c r="B44" s="1" t="s">
        <v>376</v>
      </c>
      <c r="D44" s="1" t="s">
        <v>377</v>
      </c>
      <c r="E44" s="1" t="s">
        <v>377</v>
      </c>
    </row>
    <row r="45" spans="1:5">
      <c r="A45" s="1" t="s">
        <v>378</v>
      </c>
      <c r="B45" s="1" t="s">
        <v>283</v>
      </c>
      <c r="D45" s="1" t="s">
        <v>284</v>
      </c>
      <c r="E45" s="1">
        <v>0</v>
      </c>
    </row>
    <row r="46" ht="37.5" spans="1:5">
      <c r="A46" s="1" t="s">
        <v>378</v>
      </c>
      <c r="B46" s="1" t="s">
        <v>379</v>
      </c>
      <c r="D46" s="3" t="s">
        <v>380</v>
      </c>
      <c r="E46" s="1">
        <v>2</v>
      </c>
    </row>
    <row r="47" ht="37.5" spans="1:5">
      <c r="A47" s="1" t="s">
        <v>378</v>
      </c>
      <c r="B47" s="1" t="s">
        <v>381</v>
      </c>
      <c r="D47" s="3" t="s">
        <v>382</v>
      </c>
      <c r="E47" s="1">
        <v>3</v>
      </c>
    </row>
    <row r="48" ht="75" spans="1:5">
      <c r="A48" s="1" t="s">
        <v>378</v>
      </c>
      <c r="B48" s="1" t="s">
        <v>383</v>
      </c>
      <c r="D48" s="3" t="s">
        <v>384</v>
      </c>
      <c r="E48" s="1">
        <v>3</v>
      </c>
    </row>
    <row r="49" ht="93.75" spans="1:5">
      <c r="A49" s="1" t="s">
        <v>378</v>
      </c>
      <c r="B49" s="1" t="s">
        <v>385</v>
      </c>
      <c r="D49" s="3" t="s">
        <v>386</v>
      </c>
      <c r="E49" s="1">
        <v>7</v>
      </c>
    </row>
    <row r="50" spans="1:5">
      <c r="A50" s="1" t="s">
        <v>378</v>
      </c>
      <c r="B50" s="1" t="s">
        <v>387</v>
      </c>
      <c r="D50" s="1" t="s">
        <v>377</v>
      </c>
      <c r="E50" s="1" t="s">
        <v>377</v>
      </c>
    </row>
    <row r="51" ht="75" spans="1:5">
      <c r="A51" s="1" t="s">
        <v>378</v>
      </c>
      <c r="B51" s="19" t="s">
        <v>388</v>
      </c>
      <c r="D51" s="3" t="s">
        <v>389</v>
      </c>
      <c r="E51" s="1">
        <v>4</v>
      </c>
    </row>
    <row r="52" spans="1:5">
      <c r="A52" s="1" t="s">
        <v>378</v>
      </c>
      <c r="B52" s="1" t="s">
        <v>376</v>
      </c>
      <c r="D52" s="3" t="s">
        <v>377</v>
      </c>
      <c r="E52" s="1" t="s">
        <v>377</v>
      </c>
    </row>
    <row r="53" spans="1:5">
      <c r="A53" s="1" t="s">
        <v>378</v>
      </c>
      <c r="B53" s="1" t="s">
        <v>390</v>
      </c>
      <c r="D53" s="3" t="s">
        <v>377</v>
      </c>
      <c r="E53" s="1" t="s">
        <v>377</v>
      </c>
    </row>
    <row r="54" ht="56.25" spans="1:5">
      <c r="A54" s="3" t="s">
        <v>391</v>
      </c>
      <c r="B54" s="20" t="s">
        <v>392</v>
      </c>
      <c r="D54" s="3" t="s">
        <v>393</v>
      </c>
      <c r="E54" s="1">
        <v>5</v>
      </c>
    </row>
    <row r="55" ht="56.25" spans="1:5">
      <c r="A55" s="1" t="s">
        <v>394</v>
      </c>
      <c r="B55" s="20" t="s">
        <v>395</v>
      </c>
      <c r="D55" s="3" t="s">
        <v>396</v>
      </c>
      <c r="E55" s="1">
        <v>5</v>
      </c>
    </row>
    <row r="56" ht="37.5" spans="1:5">
      <c r="A56" s="1" t="s">
        <v>397</v>
      </c>
      <c r="B56" s="20" t="s">
        <v>398</v>
      </c>
      <c r="D56" s="3" t="s">
        <v>399</v>
      </c>
      <c r="E56" s="1">
        <v>6</v>
      </c>
    </row>
    <row r="57" ht="75" spans="1:5">
      <c r="A57" s="1" t="s">
        <v>400</v>
      </c>
      <c r="B57" s="20" t="s">
        <v>401</v>
      </c>
      <c r="D57" s="3" t="s">
        <v>402</v>
      </c>
      <c r="E57" s="1">
        <v>5</v>
      </c>
    </row>
    <row r="58" ht="56.25" spans="1:5">
      <c r="A58" s="1" t="s">
        <v>394</v>
      </c>
      <c r="B58" s="20" t="s">
        <v>403</v>
      </c>
      <c r="D58" s="3" t="s">
        <v>404</v>
      </c>
      <c r="E58" s="1">
        <v>4</v>
      </c>
    </row>
    <row r="59" ht="56.25" spans="1:5">
      <c r="A59" s="3" t="s">
        <v>405</v>
      </c>
      <c r="B59" s="20" t="s">
        <v>406</v>
      </c>
      <c r="D59" s="3" t="s">
        <v>407</v>
      </c>
      <c r="E59" s="1">
        <v>6</v>
      </c>
    </row>
    <row r="60" ht="56.25" spans="1:5">
      <c r="A60" s="1" t="s">
        <v>408</v>
      </c>
      <c r="B60" s="20" t="s">
        <v>409</v>
      </c>
      <c r="D60" s="3" t="s">
        <v>410</v>
      </c>
      <c r="E60" s="1">
        <v>6</v>
      </c>
    </row>
    <row r="61" ht="37.5" spans="1:5">
      <c r="A61" s="1" t="s">
        <v>351</v>
      </c>
      <c r="B61" s="19" t="s">
        <v>411</v>
      </c>
      <c r="D61" s="3" t="s">
        <v>412</v>
      </c>
      <c r="E61" s="1" t="s">
        <v>318</v>
      </c>
    </row>
    <row r="62" ht="56.25" spans="1:5">
      <c r="A62" s="3" t="s">
        <v>413</v>
      </c>
      <c r="B62" s="19" t="s">
        <v>414</v>
      </c>
      <c r="D62" s="3" t="s">
        <v>415</v>
      </c>
      <c r="E62" s="1" t="s">
        <v>318</v>
      </c>
    </row>
    <row r="63" ht="56.25" spans="1:4">
      <c r="A63" s="1" t="s">
        <v>416</v>
      </c>
      <c r="B63" s="1" t="s">
        <v>417</v>
      </c>
      <c r="D63" s="3" t="s">
        <v>418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419</v>
      </c>
      <c r="C2" s="5"/>
      <c r="D2" s="5"/>
      <c r="E2" s="5"/>
      <c r="F2" s="6"/>
    </row>
    <row r="3" ht="38.25" spans="2:4">
      <c r="B3" s="7" t="s">
        <v>420</v>
      </c>
      <c r="C3" s="1" t="s">
        <v>421</v>
      </c>
      <c r="D3" s="3" t="s">
        <v>422</v>
      </c>
    </row>
    <row r="4" ht="57" spans="2:6">
      <c r="B4" s="8" t="s">
        <v>423</v>
      </c>
      <c r="C4" s="1" t="s">
        <v>424</v>
      </c>
      <c r="D4" s="3" t="s">
        <v>425</v>
      </c>
      <c r="E4" s="1" t="s">
        <v>426</v>
      </c>
      <c r="F4" s="3" t="s">
        <v>427</v>
      </c>
    </row>
    <row r="5" ht="38.25" spans="2:6">
      <c r="B5" s="2" t="s">
        <v>428</v>
      </c>
      <c r="C5" s="3" t="s">
        <v>429</v>
      </c>
      <c r="D5" s="3" t="s">
        <v>430</v>
      </c>
      <c r="F5" s="3"/>
    </row>
    <row r="6" ht="84" customHeight="1" spans="2:6">
      <c r="B6" s="2" t="s">
        <v>431</v>
      </c>
      <c r="C6" s="3" t="s">
        <v>432</v>
      </c>
      <c r="D6" s="3" t="s">
        <v>433</v>
      </c>
      <c r="E6" s="1" t="s">
        <v>434</v>
      </c>
      <c r="F6" s="3" t="s">
        <v>435</v>
      </c>
    </row>
    <row r="8" ht="19.5" spans="2:10">
      <c r="B8" s="9" t="s">
        <v>436</v>
      </c>
      <c r="C8" s="9" t="s">
        <v>437</v>
      </c>
      <c r="D8" s="9" t="s">
        <v>438</v>
      </c>
      <c r="E8" s="4" t="s">
        <v>439</v>
      </c>
      <c r="F8" s="5"/>
      <c r="G8" s="5"/>
      <c r="H8" s="5"/>
      <c r="I8" s="5"/>
      <c r="J8" s="6"/>
    </row>
    <row r="9" ht="19.5" spans="2:10">
      <c r="B9" s="10">
        <v>1</v>
      </c>
      <c r="C9" s="1" t="s">
        <v>440</v>
      </c>
      <c r="D9" s="1">
        <v>5</v>
      </c>
      <c r="E9" s="11" t="s">
        <v>441</v>
      </c>
      <c r="F9" s="1" t="s">
        <v>442</v>
      </c>
      <c r="G9" s="1" t="s">
        <v>443</v>
      </c>
      <c r="H9" s="1" t="s">
        <v>444</v>
      </c>
      <c r="I9" s="1" t="s">
        <v>445</v>
      </c>
      <c r="J9" s="1" t="s">
        <v>446</v>
      </c>
    </row>
    <row r="10" ht="38.25" spans="2:7">
      <c r="B10" s="12">
        <v>2</v>
      </c>
      <c r="C10" s="1" t="s">
        <v>447</v>
      </c>
      <c r="D10" s="1" t="s">
        <v>448</v>
      </c>
      <c r="E10" s="3" t="s">
        <v>449</v>
      </c>
      <c r="F10" s="3" t="s">
        <v>450</v>
      </c>
      <c r="G10" s="3" t="s">
        <v>451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289</v>
      </c>
      <c r="C2" s="3" t="s">
        <v>452</v>
      </c>
      <c r="D2" s="3" t="s">
        <v>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2022-04-19T11:21:45Z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042F97A674D545BC9877119B8722D495</vt:lpwstr>
  </property>
</Properties>
</file>