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 activeTab="1"/>
  </bookViews>
  <sheets>
    <sheet name="Generic Stats" sheetId="1" r:id="rId1"/>
    <sheet name="Monsters" sheetId="2" r:id="rId2"/>
    <sheet name="Traps" sheetId="3" r:id="rId3"/>
    <sheet name="Spells" sheetId="4" r:id="rId4"/>
    <sheet name="Map Generation" sheetId="5" r:id="rId5"/>
    <sheet name="Rules" sheetId="6" r:id="rId6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2440730E3B794D249A4BBFB68234E0A5" descr="barrel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66050" y="337185"/>
          <a:ext cx="962025" cy="956945"/>
        </a:xfrm>
        <a:prstGeom prst="rect">
          <a:avLst/>
        </a:prstGeom>
      </xdr:spPr>
    </xdr:pic>
  </etc:cellImage>
  <etc:cellImage>
    <xdr:pic>
      <xdr:nvPicPr>
        <xdr:cNvPr id="11" name="ID_922A22EB4F3240DF82F7BC8E2334A939" descr="spikes_up"/>
        <xdr:cNvPicPr>
          <a:picLocks noChangeAspect="1"/>
        </xdr:cNvPicPr>
      </xdr:nvPicPr>
      <xdr:blipFill>
        <a:blip r:embed="rId2"/>
        <a:srcRect l="70" t="67017" r="4523" b="-3910"/>
        <a:stretch>
          <a:fillRect/>
        </a:stretch>
      </xdr:blipFill>
      <xdr:spPr>
        <a:xfrm>
          <a:off x="1493520" y="2018665"/>
          <a:ext cx="1466850" cy="568325"/>
        </a:xfrm>
        <a:prstGeom prst="rect">
          <a:avLst/>
        </a:prstGeom>
      </xdr:spPr>
    </xdr:pic>
  </etc:cellImage>
  <etc:cellImage>
    <xdr:pic>
      <xdr:nvPicPr>
        <xdr:cNvPr id="12" name="ID_6A4BCF7CF4234DD3963837ADFB704BB7" descr="explosive_barrel"/>
        <xdr:cNvPicPr>
          <a:picLocks noChangeAspect="1"/>
        </xdr:cNvPicPr>
      </xdr:nvPicPr>
      <xdr:blipFill>
        <a:blip r:embed="rId3"/>
        <a:srcRect l="-59" t="47255" r="59" b="3797"/>
        <a:stretch>
          <a:fillRect/>
        </a:stretch>
      </xdr:blipFill>
      <xdr:spPr>
        <a:xfrm>
          <a:off x="1941195" y="2524125"/>
          <a:ext cx="1083945" cy="528320"/>
        </a:xfrm>
        <a:prstGeom prst="rect">
          <a:avLst/>
        </a:prstGeom>
      </xdr:spPr>
    </xdr:pic>
  </etc:cellImage>
  <etc:cellImage>
    <xdr:pic>
      <xdr:nvPicPr>
        <xdr:cNvPr id="13" name="ID_DCED4DA3234A4C4592F9A953085503D2" descr="vase"/>
        <xdr:cNvPicPr>
          <a:picLocks noChangeAspect="1"/>
        </xdr:cNvPicPr>
      </xdr:nvPicPr>
      <xdr:blipFill>
        <a:blip r:embed="rId4"/>
        <a:srcRect t="24427" b="-4511"/>
        <a:stretch>
          <a:fillRect/>
        </a:stretch>
      </xdr:blipFill>
      <xdr:spPr>
        <a:xfrm>
          <a:off x="1685290" y="2727325"/>
          <a:ext cx="916305" cy="724535"/>
        </a:xfrm>
        <a:prstGeom prst="rect">
          <a:avLst/>
        </a:prstGeom>
      </xdr:spPr>
    </xdr:pic>
  </etc:cellImage>
  <etc:cellImage>
    <xdr:pic>
      <xdr:nvPicPr>
        <xdr:cNvPr id="14" name="ID_E927AF64AF1F4F0796C389FC221298A8" descr="acid"/>
        <xdr:cNvPicPr>
          <a:picLocks noChangeAspect="1"/>
        </xdr:cNvPicPr>
      </xdr:nvPicPr>
      <xdr:blipFill>
        <a:blip r:embed="rId5"/>
        <a:srcRect t="65323" b="5420"/>
        <a:stretch>
          <a:fillRect/>
        </a:stretch>
      </xdr:blipFill>
      <xdr:spPr>
        <a:xfrm>
          <a:off x="1678940" y="3889375"/>
          <a:ext cx="913765" cy="265430"/>
        </a:xfrm>
        <a:prstGeom prst="rect">
          <a:avLst/>
        </a:prstGeom>
      </xdr:spPr>
    </xdr:pic>
  </etc:cellImage>
  <etc:cellImage>
    <xdr:pic>
      <xdr:nvPicPr>
        <xdr:cNvPr id="15" name="ID_3FB322F6A35B4E67A56CEB159387F4E7" descr="crate"/>
        <xdr:cNvPicPr>
          <a:picLocks noChangeAspect="1"/>
        </xdr:cNvPicPr>
      </xdr:nvPicPr>
      <xdr:blipFill>
        <a:blip r:embed="rId6"/>
        <a:srcRect t="50730" r="4924"/>
        <a:stretch>
          <a:fillRect/>
        </a:stretch>
      </xdr:blipFill>
      <xdr:spPr>
        <a:xfrm>
          <a:off x="7830185" y="1853565"/>
          <a:ext cx="871220" cy="449580"/>
        </a:xfrm>
        <a:prstGeom prst="rect">
          <a:avLst/>
        </a:prstGeom>
      </xdr:spPr>
    </xdr:pic>
  </etc:cellImage>
  <etc:cellImage>
    <xdr:pic>
      <xdr:nvPicPr>
        <xdr:cNvPr id="16" name="ID_491D9B3CF8B4441CAD720B86DCA07462" descr="Rock Blockage"/>
        <xdr:cNvPicPr>
          <a:picLocks noChangeAspect="1"/>
        </xdr:cNvPicPr>
      </xdr:nvPicPr>
      <xdr:blipFill>
        <a:blip r:embed="rId7"/>
        <a:srcRect t="39124" r="156"/>
        <a:stretch>
          <a:fillRect/>
        </a:stretch>
      </xdr:blipFill>
      <xdr:spPr>
        <a:xfrm>
          <a:off x="7625715" y="2329815"/>
          <a:ext cx="1213485" cy="556260"/>
        </a:xfrm>
        <a:prstGeom prst="rect">
          <a:avLst/>
        </a:prstGeom>
      </xdr:spPr>
    </xdr:pic>
  </etc:cellImage>
  <etc:cellImage>
    <xdr:pic>
      <xdr:nvPicPr>
        <xdr:cNvPr id="17" name="ID_1C66898D56284284A37A02A3EF585440" descr="BearTrap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833880" y="964565"/>
          <a:ext cx="548005" cy="269240"/>
        </a:xfrm>
        <a:prstGeom prst="rect">
          <a:avLst/>
        </a:prstGeom>
      </xdr:spPr>
    </xdr:pic>
  </etc:cellImage>
  <etc:cellImage>
    <xdr:pic>
      <xdr:nvPicPr>
        <xdr:cNvPr id="5" name="ID_CC66E0BDF222479FBCA1D73D9EEF98C9" descr="Log"/>
        <xdr:cNvPicPr>
          <a:picLocks noChangeAspect="1"/>
        </xdr:cNvPicPr>
      </xdr:nvPicPr>
      <xdr:blipFill>
        <a:blip r:embed="rId9"/>
        <a:srcRect l="21573" t="62476" r="20720"/>
        <a:stretch>
          <a:fillRect/>
        </a:stretch>
      </xdr:blipFill>
      <xdr:spPr>
        <a:xfrm>
          <a:off x="7954645" y="2811780"/>
          <a:ext cx="1160780" cy="368935"/>
        </a:xfrm>
        <a:prstGeom prst="rect">
          <a:avLst/>
        </a:prstGeom>
      </xdr:spPr>
    </xdr:pic>
  </etc:cellImage>
  <etc:cellImage>
    <xdr:pic>
      <xdr:nvPicPr>
        <xdr:cNvPr id="6" name="ID_DD37BC4AF6A646D482F166D1DA3483B9" descr="Table"/>
        <xdr:cNvPicPr>
          <a:picLocks noChangeAspect="1"/>
        </xdr:cNvPicPr>
      </xdr:nvPicPr>
      <xdr:blipFill>
        <a:blip r:embed="rId10"/>
        <a:srcRect l="25413" t="47320" r="22391"/>
        <a:stretch>
          <a:fillRect/>
        </a:stretch>
      </xdr:blipFill>
      <xdr:spPr>
        <a:xfrm>
          <a:off x="8062595" y="3523615"/>
          <a:ext cx="903605" cy="410210"/>
        </a:xfrm>
        <a:prstGeom prst="rect">
          <a:avLst/>
        </a:prstGeom>
      </xdr:spPr>
    </xdr:pic>
  </etc:cellImage>
  <etc:cellImage>
    <xdr:pic>
      <xdr:nvPicPr>
        <xdr:cNvPr id="8" name="ID_03A246FAB8D54EF0A611A5197A16854B" descr="gravestone"/>
        <xdr:cNvPicPr>
          <a:picLocks noChangeAspect="1"/>
        </xdr:cNvPicPr>
      </xdr:nvPicPr>
      <xdr:blipFill>
        <a:blip r:embed="rId11"/>
        <a:srcRect l="27241" t="19165" r="21981"/>
        <a:stretch>
          <a:fillRect/>
        </a:stretch>
      </xdr:blipFill>
      <xdr:spPr>
        <a:xfrm>
          <a:off x="8237855" y="2737485"/>
          <a:ext cx="462915" cy="742950"/>
        </a:xfrm>
        <a:prstGeom prst="rect">
          <a:avLst/>
        </a:prstGeom>
      </xdr:spPr>
    </xdr:pic>
  </etc:cellImage>
  <etc:cellImage>
    <xdr:pic>
      <xdr:nvPicPr>
        <xdr:cNvPr id="9" name="ID_69F91952F7254C9081725FDDC3777D6A" descr="bush"/>
        <xdr:cNvPicPr>
          <a:picLocks noChangeAspect="1"/>
        </xdr:cNvPicPr>
      </xdr:nvPicPr>
      <xdr:blipFill>
        <a:blip r:embed="rId12"/>
        <a:srcRect l="27254" t="68910" r="24803"/>
        <a:stretch>
          <a:fillRect/>
        </a:stretch>
      </xdr:blipFill>
      <xdr:spPr>
        <a:xfrm>
          <a:off x="8087360" y="4425950"/>
          <a:ext cx="440055" cy="282575"/>
        </a:xfrm>
        <a:prstGeom prst="rect">
          <a:avLst/>
        </a:prstGeom>
      </xdr:spPr>
    </xdr:pic>
  </etc:cellImage>
  <etc:cellImage>
    <xdr:pic>
      <xdr:nvPicPr>
        <xdr:cNvPr id="10" name="ID_5883AB3B095E4C91BA3FA08ED96F1A98" descr="hay"/>
        <xdr:cNvPicPr>
          <a:picLocks noChangeAspect="1"/>
        </xdr:cNvPicPr>
      </xdr:nvPicPr>
      <xdr:blipFill>
        <a:blip r:embed="rId13"/>
        <a:srcRect l="11806" t="45540" r="9444"/>
        <a:stretch>
          <a:fillRect/>
        </a:stretch>
      </xdr:blipFill>
      <xdr:spPr>
        <a:xfrm>
          <a:off x="8113395" y="5283200"/>
          <a:ext cx="720090" cy="490855"/>
        </a:xfrm>
        <a:prstGeom prst="rect">
          <a:avLst/>
        </a:prstGeom>
      </xdr:spPr>
    </xdr:pic>
  </etc:cellImage>
  <etc:cellImage>
    <xdr:pic>
      <xdr:nvPicPr>
        <xdr:cNvPr id="2" name="ID_B89FB7A8B8234D6EAF929FE5AE44207A" descr="Melee Attack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686175" y="2209800"/>
          <a:ext cx="342900" cy="342900"/>
        </a:xfrm>
        <a:prstGeom prst="rect">
          <a:avLst/>
        </a:prstGeom>
      </xdr:spPr>
    </xdr:pic>
  </etc:cellImage>
  <etc:cellImage>
    <xdr:pic>
      <xdr:nvPicPr>
        <xdr:cNvPr id="3" name="ID_D90184E2EFC94DFCB03996685EEFC48E" descr="Charge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695700" y="3044825"/>
          <a:ext cx="342900" cy="342900"/>
        </a:xfrm>
        <a:prstGeom prst="rect">
          <a:avLst/>
        </a:prstGeom>
      </xdr:spPr>
    </xdr:pic>
  </etc:cellImage>
  <etc:cellImage>
    <xdr:pic>
      <xdr:nvPicPr>
        <xdr:cNvPr id="4" name="ID_797F597F1B7F46D7BFE49889C122C20E" descr="Haymaker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790950" y="4854575"/>
          <a:ext cx="342900" cy="342900"/>
        </a:xfrm>
        <a:prstGeom prst="rect">
          <a:avLst/>
        </a:prstGeom>
      </xdr:spPr>
    </xdr:pic>
  </etc:cellImage>
  <etc:cellImage>
    <xdr:pic>
      <xdr:nvPicPr>
        <xdr:cNvPr id="18" name="ID_5B5C76B37B874958A231351EBD5A6E7C" descr="Shoot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600450" y="7210425"/>
          <a:ext cx="342900" cy="342900"/>
        </a:xfrm>
        <a:prstGeom prst="rect">
          <a:avLst/>
        </a:prstGeom>
      </xdr:spPr>
    </xdr:pic>
  </etc:cellImage>
  <etc:cellImage>
    <xdr:pic>
      <xdr:nvPicPr>
        <xdr:cNvPr id="19" name="ID_52D5A41E637044A490A457D53A6E6968" descr="TripleArrow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581400" y="8648700"/>
          <a:ext cx="342900" cy="342900"/>
        </a:xfrm>
        <a:prstGeom prst="rect">
          <a:avLst/>
        </a:prstGeom>
      </xdr:spPr>
    </xdr:pic>
  </etc:cellImage>
  <etc:cellImage>
    <xdr:pic>
      <xdr:nvPicPr>
        <xdr:cNvPr id="20" name="ID_3597ED710A4940C9B87FCDF5F4476A1D" descr="TomeFoxCompanion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648075" y="13230225"/>
          <a:ext cx="342900" cy="342900"/>
        </a:xfrm>
        <a:prstGeom prst="rect">
          <a:avLst/>
        </a:prstGeom>
      </xdr:spPr>
    </xdr:pic>
  </etc:cellImage>
  <etc:cellImage>
    <xdr:pic>
      <xdr:nvPicPr>
        <xdr:cNvPr id="21" name="ID_3B6DDDD98A8F40BC81817AB7D481E31C" descr="Flare Shot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724275" y="9582150"/>
          <a:ext cx="342900" cy="342900"/>
        </a:xfrm>
        <a:prstGeom prst="rect">
          <a:avLst/>
        </a:prstGeom>
      </xdr:spPr>
    </xdr:pic>
  </etc:cellImage>
  <etc:cellImage>
    <xdr:pic>
      <xdr:nvPicPr>
        <xdr:cNvPr id="22" name="ID_9DEEB880DCB04491A4378D1013CB4998" descr="Bear Trap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3752850" y="10582275"/>
          <a:ext cx="342900" cy="342900"/>
        </a:xfrm>
        <a:prstGeom prst="rect">
          <a:avLst/>
        </a:prstGeom>
      </xdr:spPr>
    </xdr:pic>
  </etc:cellImage>
  <etc:cellImage>
    <xdr:pic>
      <xdr:nvPicPr>
        <xdr:cNvPr id="23" name="ID_937E3FF1032A441DAFCEF81E0E8651CE" descr="Disorient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590925" y="11515725"/>
          <a:ext cx="342900" cy="342900"/>
        </a:xfrm>
        <a:prstGeom prst="rect">
          <a:avLst/>
        </a:prstGeom>
      </xdr:spPr>
    </xdr:pic>
  </etc:cellImage>
  <etc:cellImage>
    <xdr:pic>
      <xdr:nvPicPr>
        <xdr:cNvPr id="24" name="ID_601DEB5433E749A5B04D3AB579BF0284" descr="Stand Ground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762375" y="3883025"/>
          <a:ext cx="342900" cy="342900"/>
        </a:xfrm>
        <a:prstGeom prst="rect">
          <a:avLst/>
        </a:prstGeom>
      </xdr:spPr>
    </xdr:pic>
  </etc:cellImage>
  <etc:cellImage>
    <xdr:pic>
      <xdr:nvPicPr>
        <xdr:cNvPr id="25" name="ID_900DEDBC95DA49B6832F8E0EAF3922E7" descr="Intimidation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695700" y="6105525"/>
          <a:ext cx="342900" cy="342900"/>
        </a:xfrm>
        <a:prstGeom prst="rect">
          <a:avLst/>
        </a:prstGeom>
      </xdr:spPr>
    </xdr:pic>
  </etc:cellImage>
  <etc:cellImage>
    <xdr:pic>
      <xdr:nvPicPr>
        <xdr:cNvPr id="26" name="ID_05B2EF6AB8B64DED9EE5B9B0C23F991B" descr="TomeQuickfoot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3819525" y="8553450"/>
          <a:ext cx="342900" cy="342900"/>
        </a:xfrm>
        <a:prstGeom prst="rect">
          <a:avLst/>
        </a:prstGeom>
      </xdr:spPr>
    </xdr:pic>
  </etc:cellImage>
  <etc:cellImage>
    <xdr:pic>
      <xdr:nvPicPr>
        <xdr:cNvPr id="27" name="ID_6D29D48731D64D15B7AFC6A55F3580E6" descr="TomeRegeneration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762375" y="7067550"/>
          <a:ext cx="342900" cy="342900"/>
        </a:xfrm>
        <a:prstGeom prst="rect">
          <a:avLst/>
        </a:prstGeom>
      </xdr:spPr>
    </xdr:pic>
  </etc:cellImage>
  <etc:cellImage>
    <xdr:pic>
      <xdr:nvPicPr>
        <xdr:cNvPr id="28" name="ID_B7F3E8AB96A746EEA8D18747E89057C6" descr="Fox Attack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781425" y="8334375"/>
          <a:ext cx="342900" cy="342900"/>
        </a:xfrm>
        <a:prstGeom prst="rect">
          <a:avLst/>
        </a:prstGeom>
      </xdr:spPr>
    </xdr:pic>
  </etc:cellImage>
  <etc:cellImage>
    <xdr:pic>
      <xdr:nvPicPr>
        <xdr:cNvPr id="29" name="ID_2FF2D0EDD67E4B1B83779BB6A20A7F3D" descr="Peasant_finished2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781175" y="828675"/>
          <a:ext cx="914400" cy="914400"/>
        </a:xfrm>
        <a:prstGeom prst="rect">
          <a:avLst/>
        </a:prstGeom>
      </xdr:spPr>
    </xdr:pic>
  </etc:cellImage>
  <etc:cellImage>
    <xdr:pic>
      <xdr:nvPicPr>
        <xdr:cNvPr id="30" name="ID_173843F37D6244B794D86AF19D859547" descr="Guardus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1838325" y="1866900"/>
          <a:ext cx="647700" cy="708025"/>
        </a:xfrm>
        <a:prstGeom prst="rect">
          <a:avLst/>
        </a:prstGeom>
      </xdr:spPr>
    </xdr:pic>
  </etc:cellImage>
  <etc:cellImage>
    <xdr:pic>
      <xdr:nvPicPr>
        <xdr:cNvPr id="31" name="ID_6A82539A52A34473B077CC1FF6D19737" descr="xbow_guard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629410" y="2649220"/>
          <a:ext cx="866140" cy="954405"/>
        </a:xfrm>
        <a:prstGeom prst="rect">
          <a:avLst/>
        </a:prstGeom>
      </xdr:spPr>
    </xdr:pic>
  </etc:cellImage>
  <etc:cellImage>
    <xdr:pic>
      <xdr:nvPicPr>
        <xdr:cNvPr id="32" name="ID_0D1348BF351942C0B94814EB2E6C33B3" descr="molotov_peasant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1895475" y="3829050"/>
          <a:ext cx="647700" cy="704850"/>
        </a:xfrm>
        <a:prstGeom prst="rect">
          <a:avLst/>
        </a:prstGeom>
      </xdr:spPr>
    </xdr:pic>
  </etc:cellImage>
  <etc:cellImage>
    <xdr:pic>
      <xdr:nvPicPr>
        <xdr:cNvPr id="33" name="ID_48D844B5BD4E47F1A264B90859DAC1E8" descr="surfmaster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1752600" y="4279900"/>
          <a:ext cx="914400" cy="920750"/>
        </a:xfrm>
        <a:prstGeom prst="rect">
          <a:avLst/>
        </a:prstGeom>
      </xdr:spPr>
    </xdr:pic>
  </etc:cellImage>
  <etc:cellImage>
    <xdr:pic>
      <xdr:nvPicPr>
        <xdr:cNvPr id="34" name="ID_6763D977B250450ABFE5A7D8A1F632C1" descr="Evil Paprika Solo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828800" y="5429250"/>
          <a:ext cx="561975" cy="647700"/>
        </a:xfrm>
        <a:prstGeom prst="rect">
          <a:avLst/>
        </a:prstGeom>
      </xdr:spPr>
    </xdr:pic>
  </etc:cellImage>
  <etc:cellImage>
    <xdr:pic>
      <xdr:nvPicPr>
        <xdr:cNvPr id="35" name="ID_5DCB40CCA6B44244B7519B2BA06EDF1C" descr="Little Scout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1781175" y="5099050"/>
          <a:ext cx="914400" cy="920750"/>
        </a:xfrm>
        <a:prstGeom prst="rect">
          <a:avLst/>
        </a:prstGeom>
      </xdr:spPr>
    </xdr:pic>
  </etc:cellImage>
  <etc:cellImage>
    <xdr:pic>
      <xdr:nvPicPr>
        <xdr:cNvPr id="36" name="ID_A28CCF741D2F4C959572208881E29708" descr="pumpling"/>
        <xdr:cNvPicPr>
          <a:picLocks noChangeAspect="1"/>
        </xdr:cNvPicPr>
      </xdr:nvPicPr>
      <xdr:blipFill>
        <a:blip r:embed="rId35"/>
        <a:srcRect l="-177" t="-2143" r="83156" b="2143"/>
        <a:stretch>
          <a:fillRect/>
        </a:stretch>
      </xdr:blipFill>
      <xdr:spPr>
        <a:xfrm>
          <a:off x="1676400" y="7286625"/>
          <a:ext cx="914400" cy="895350"/>
        </a:xfrm>
        <a:prstGeom prst="rect">
          <a:avLst/>
        </a:prstGeom>
      </xdr:spPr>
    </xdr:pic>
  </etc:cellImage>
  <etc:cellImage>
    <xdr:pic>
      <xdr:nvPicPr>
        <xdr:cNvPr id="37" name="ID_9997CD209D774EEAB420C53DDEA056A0" descr="Catholic"/>
        <xdr:cNvPicPr>
          <a:picLocks noChangeAspect="1"/>
        </xdr:cNvPicPr>
      </xdr:nvPicPr>
      <xdr:blipFill>
        <a:blip r:embed="rId36"/>
        <a:srcRect l="2917" t="2091" r="78333" b="-2091"/>
        <a:stretch>
          <a:fillRect/>
        </a:stretch>
      </xdr:blipFill>
      <xdr:spPr>
        <a:xfrm>
          <a:off x="1771650" y="5464175"/>
          <a:ext cx="857250" cy="920750"/>
        </a:xfrm>
        <a:prstGeom prst="rect">
          <a:avLst/>
        </a:prstGeom>
      </xdr:spPr>
    </xdr:pic>
  </etc:cellImage>
  <etc:cellImage>
    <xdr:pic>
      <xdr:nvPicPr>
        <xdr:cNvPr id="38" name="ID_163A9240D4EF485292D7AE5FEFA9852F" descr="highwayman"/>
        <xdr:cNvPicPr>
          <a:picLocks noChangeAspect="1"/>
        </xdr:cNvPicPr>
      </xdr:nvPicPr>
      <xdr:blipFill>
        <a:blip r:embed="rId37"/>
        <a:srcRect r="84722"/>
        <a:stretch>
          <a:fillRect/>
        </a:stretch>
      </xdr:blipFill>
      <xdr:spPr>
        <a:xfrm>
          <a:off x="1638300" y="8206105"/>
          <a:ext cx="990600" cy="1080770"/>
        </a:xfrm>
        <a:prstGeom prst="rect">
          <a:avLst/>
        </a:prstGeom>
      </xdr:spPr>
    </xdr:pic>
  </etc:cellImage>
  <etc:cellImage>
    <xdr:pic>
      <xdr:nvPicPr>
        <xdr:cNvPr id="39" name="ID_7ED09DD668894ABE8A725CF2D4D0029F" descr="guard"/>
        <xdr:cNvPicPr>
          <a:picLocks noChangeAspect="1"/>
        </xdr:cNvPicPr>
      </xdr:nvPicPr>
      <xdr:blipFill>
        <a:blip r:embed="rId38"/>
        <a:srcRect r="83854"/>
        <a:stretch>
          <a:fillRect/>
        </a:stretch>
      </xdr:blipFill>
      <xdr:spPr>
        <a:xfrm>
          <a:off x="1695450" y="9280525"/>
          <a:ext cx="885825" cy="914400"/>
        </a:xfrm>
        <a:prstGeom prst="rect">
          <a:avLst/>
        </a:prstGeom>
      </xdr:spPr>
    </xdr:pic>
  </etc:cellImage>
  <etc:cellImage>
    <xdr:pic>
      <xdr:nvPicPr>
        <xdr:cNvPr id="41" name="ID_D36F8EAEDC3D4A2D9DDF24AE96ABB005" descr="Rat"/>
        <xdr:cNvPicPr>
          <a:picLocks noChangeAspect="1"/>
        </xdr:cNvPicPr>
      </xdr:nvPicPr>
      <xdr:blipFill>
        <a:blip r:embed="rId39"/>
        <a:srcRect t="30208" r="78750"/>
        <a:stretch>
          <a:fillRect/>
        </a:stretch>
      </xdr:blipFill>
      <xdr:spPr>
        <a:xfrm>
          <a:off x="1714500" y="10290175"/>
          <a:ext cx="971550" cy="638175"/>
        </a:xfrm>
        <a:prstGeom prst="rect">
          <a:avLst/>
        </a:prstGeom>
      </xdr:spPr>
    </xdr:pic>
  </etc:cellImage>
  <etc:cellImage>
    <xdr:pic>
      <xdr:nvPicPr>
        <xdr:cNvPr id="42" name="ID_A046AFD9A3BF492EADA57F8350871DB2" descr="Peasant3"/>
        <xdr:cNvPicPr>
          <a:picLocks noChangeAspect="1"/>
        </xdr:cNvPicPr>
      </xdr:nvPicPr>
      <xdr:blipFill>
        <a:blip r:embed="rId40"/>
        <a:srcRect t="25000" r="83160"/>
        <a:stretch>
          <a:fillRect/>
        </a:stretch>
      </xdr:blipFill>
      <xdr:spPr>
        <a:xfrm>
          <a:off x="1558290" y="11109960"/>
          <a:ext cx="1089660" cy="808990"/>
        </a:xfrm>
        <a:prstGeom prst="rect">
          <a:avLst/>
        </a:prstGeom>
      </xdr:spPr>
    </xdr:pic>
  </etc:cellImage>
  <etc:cellImage>
    <xdr:pic>
      <xdr:nvPicPr>
        <xdr:cNvPr id="43" name="ID_2AC053A6DE184E4097DCE1BD0082E519" descr="WolfAnimated"/>
        <xdr:cNvPicPr>
          <a:picLocks noChangeAspect="1"/>
        </xdr:cNvPicPr>
      </xdr:nvPicPr>
      <xdr:blipFill>
        <a:blip r:embed="rId41"/>
        <a:srcRect r="79874"/>
        <a:stretch>
          <a:fillRect/>
        </a:stretch>
      </xdr:blipFill>
      <xdr:spPr>
        <a:xfrm>
          <a:off x="1504950" y="12033250"/>
          <a:ext cx="914400" cy="914400"/>
        </a:xfrm>
        <a:prstGeom prst="rect">
          <a:avLst/>
        </a:prstGeom>
      </xdr:spPr>
    </xdr:pic>
  </etc:cellImage>
  <etc:cellImage>
    <xdr:pic>
      <xdr:nvPicPr>
        <xdr:cNvPr id="40" name="ID_D72C5AF664FF4D6C8BB8BF8BE922256D" descr="Bubak"/>
        <xdr:cNvPicPr>
          <a:picLocks noChangeAspect="1"/>
        </xdr:cNvPicPr>
      </xdr:nvPicPr>
      <xdr:blipFill>
        <a:blip r:embed="rId42"/>
        <a:srcRect t="2083" r="73958"/>
        <a:stretch>
          <a:fillRect/>
        </a:stretch>
      </xdr:blipFill>
      <xdr:spPr>
        <a:xfrm>
          <a:off x="1895475" y="13658850"/>
          <a:ext cx="952500" cy="8953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<sst xmlns="http://schemas.openxmlformats.org/spreadsheetml/2006/main" count="479" uniqueCount="334">
  <si>
    <t>Player Level</t>
  </si>
  <si>
    <t>H. Base</t>
  </si>
  <si>
    <t>Health</t>
  </si>
  <si>
    <t>D. Base</t>
  </si>
  <si>
    <t>Spell Power</t>
  </si>
  <si>
    <t>Mana</t>
  </si>
  <si>
    <t>XP to Next Lvl</t>
  </si>
  <si>
    <t>Monster Level</t>
  </si>
  <si>
    <t>Damage</t>
  </si>
  <si>
    <t>XP Award</t>
  </si>
  <si>
    <t>2 - 3</t>
  </si>
  <si>
    <t>3 - 3</t>
  </si>
  <si>
    <t>3 - 4</t>
  </si>
  <si>
    <t>4 - 4</t>
  </si>
  <si>
    <t>4 - 5</t>
  </si>
  <si>
    <t>5 - 5</t>
  </si>
  <si>
    <t>5 - 6</t>
  </si>
  <si>
    <t>6 - 6</t>
  </si>
  <si>
    <t>6 - 7</t>
  </si>
  <si>
    <t>7 - 7</t>
  </si>
  <si>
    <t>Monster</t>
  </si>
  <si>
    <t>Image</t>
  </si>
  <si>
    <t>Level</t>
  </si>
  <si>
    <t>HP</t>
  </si>
  <si>
    <t>Special 1</t>
  </si>
  <si>
    <t>Special 2</t>
  </si>
  <si>
    <t>Special 3</t>
  </si>
  <si>
    <t>Other</t>
  </si>
  <si>
    <t>Peasant</t>
  </si>
  <si>
    <t>1</t>
  </si>
  <si>
    <t>13</t>
  </si>
  <si>
    <t>1 - 2</t>
  </si>
  <si>
    <t>Has 6*2 + 1 HP</t>
  </si>
  <si>
    <t>Patrolling Guard</t>
  </si>
  <si>
    <t>Killable in 2 shots</t>
  </si>
  <si>
    <t>Crossbow Guard</t>
  </si>
  <si>
    <t>9</t>
  </si>
  <si>
    <t>Shooter</t>
  </si>
  <si>
    <t>Killable in 1.5 shots, ranged</t>
  </si>
  <si>
    <t>Molotov Peasant</t>
  </si>
  <si>
    <t>8</t>
  </si>
  <si>
    <t>0</t>
  </si>
  <si>
    <t>Targets a random tile
in range.
Leaves fire on the
ground there</t>
  </si>
  <si>
    <t>Killable in 1 + 2 shot</t>
  </si>
  <si>
    <t>Serfmaster</t>
  </si>
  <si>
    <t>22</t>
  </si>
  <si>
    <t>Large</t>
  </si>
  <si>
    <t>Attacks push 1</t>
  </si>
  <si>
    <t>Has 6*4 + 2 HP</t>
  </si>
  <si>
    <t>Little Scout</t>
  </si>
  <si>
    <t>1 (5 range)</t>
  </si>
  <si>
    <t>Delayed</t>
  </si>
  <si>
    <t>Bishop</t>
  </si>
  <si>
    <t>11</t>
  </si>
  <si>
    <t>2 - 2 (4 range, diagonal)</t>
  </si>
  <si>
    <t>Heal 4</t>
  </si>
  <si>
    <t>Can't heal self</t>
  </si>
  <si>
    <t>Pumpling</t>
  </si>
  <si>
    <t>50% dodge chance</t>
  </si>
  <si>
    <t>Evil Paprika</t>
  </si>
  <si>
    <t>2</t>
  </si>
  <si>
    <t>17</t>
  </si>
  <si>
    <t>3 - 3 (3 range)</t>
  </si>
  <si>
    <t>Attack pierces all
(delayed)</t>
  </si>
  <si>
    <t>Highwayman</t>
  </si>
  <si>
    <t>18</t>
  </si>
  <si>
    <t>3</t>
  </si>
  <si>
    <t>Marks a cluster of
3 tiles.
Shoots them next turn</t>
  </si>
  <si>
    <t>Guard</t>
  </si>
  <si>
    <t>2-3</t>
  </si>
  <si>
    <t>Whenever a player
moves, gain 1 Armor</t>
  </si>
  <si>
    <t>Attacks pierce
and reach 2</t>
  </si>
  <si>
    <t>Rat</t>
  </si>
  <si>
    <t>21</t>
  </si>
  <si>
    <t>Attacks diagonally</t>
  </si>
  <si>
    <t>Whenever an ally dies,
gain 1 attack</t>
  </si>
  <si>
    <t>Immune to Acid</t>
  </si>
  <si>
    <t>Bandit Peasant</t>
  </si>
  <si>
    <t>Wolf</t>
  </si>
  <si>
    <t>Moves in shape of L</t>
  </si>
  <si>
    <t>Bubak</t>
  </si>
  <si>
    <t>19</t>
  </si>
  <si>
    <t>Heals allies around
for 5 hp every turn
and shreds all block</t>
  </si>
  <si>
    <t>When it dies, all allies:
+10% crit
+10% dodge
+1 magic resistance</t>
  </si>
  <si>
    <t>THE PAGAN TRIO</t>
  </si>
  <si>
    <t>10
10
10
10</t>
  </si>
  <si>
    <t>Splits after 10 damage.</t>
  </si>
  <si>
    <t>Suzanna Heals 5
Lil Munchy has 3 - 4</t>
  </si>
  <si>
    <t>PUMPZILLA</t>
  </si>
  <si>
    <t>50</t>
  </si>
  <si>
    <t xml:space="preserve"> 3 - 4
(line, 3 range)
Leaves spikes</t>
  </si>
  <si>
    <t>Accompanied by Pumplings</t>
  </si>
  <si>
    <t>Heavenly Spirit</t>
  </si>
  <si>
    <t>Fly</t>
  </si>
  <si>
    <t>Armor 4</t>
  </si>
  <si>
    <t>FATHER ALMUND</t>
  </si>
  <si>
    <t>70</t>
  </si>
  <si>
    <t>Starts with
x2 Prison Guard</t>
  </si>
  <si>
    <t>Summons
x2 Heavenly Spirit</t>
  </si>
  <si>
    <t>Reanimates
the 2 Guards</t>
  </si>
  <si>
    <t>He is actually evil and hand
in hand with Marceline</t>
  </si>
  <si>
    <t>25</t>
  </si>
  <si>
    <t>Every hit applies
1 bleed</t>
  </si>
  <si>
    <t>When at 25% or less
HP, summon a
beta wolf</t>
  </si>
  <si>
    <t>24</t>
  </si>
  <si>
    <t xml:space="preserve"> 4 - 4 (4 range)</t>
  </si>
  <si>
    <t>Net (1 range)</t>
  </si>
  <si>
    <t>Bandit</t>
  </si>
  <si>
    <t>27</t>
  </si>
  <si>
    <t>Every hit steals gold
(you get them back
after combat)</t>
  </si>
  <si>
    <t>FENRIS</t>
  </si>
  <si>
    <t>68</t>
  </si>
  <si>
    <t>Sleeps until you attack
him.</t>
  </si>
  <si>
    <t>Leaves trails of flames
wherever he moves.</t>
  </si>
  <si>
    <t>Moves every turn
(tries to
flame as many)</t>
  </si>
  <si>
    <t>Mandrake</t>
  </si>
  <si>
    <t>4</t>
  </si>
  <si>
    <t>32</t>
  </si>
  <si>
    <t>If not near an enemy,
plants some seeds.</t>
  </si>
  <si>
    <t>If near an enemy,
hit and run</t>
  </si>
  <si>
    <t>Fire Vuln.</t>
  </si>
  <si>
    <t>Mushroom</t>
  </si>
  <si>
    <t>33</t>
  </si>
  <si>
    <t>Attacks all enemies
(infinite range)</t>
  </si>
  <si>
    <t>x8 spores around when
dies (2 damage)</t>
  </si>
  <si>
    <t>Slime</t>
  </si>
  <si>
    <t>Splits into 2 smaller
slimes on death.</t>
  </si>
  <si>
    <t>Leaves behind slime,
which slows you by 1</t>
  </si>
  <si>
    <t>THE ZGRIPSOR</t>
  </si>
  <si>
    <t>80</t>
  </si>
  <si>
    <t>Every 2 turns, shrieks
and drains some mana</t>
  </si>
  <si>
    <t>Attacks and runs,
Runs and attacks
(fast movement)</t>
  </si>
  <si>
    <t>Requires 2
encounters
to beat</t>
  </si>
  <si>
    <t>Gelatinous Cube</t>
  </si>
  <si>
    <t>5</t>
  </si>
  <si>
    <t>Has an enemy inside
which drops on death</t>
  </si>
  <si>
    <t>Reptillian</t>
  </si>
  <si>
    <t>37</t>
  </si>
  <si>
    <t>Always invisible
(briefly seen at the
start of their turn)</t>
  </si>
  <si>
    <t>Revealed by some spells</t>
  </si>
  <si>
    <t>THE VODYANOY</t>
  </si>
  <si>
    <t>99</t>
  </si>
  <si>
    <t>Attacks cleave</t>
  </si>
  <si>
    <t>Teleports to water pool</t>
  </si>
  <si>
    <t>Summons
Drowned</t>
  </si>
  <si>
    <t>Mermaid</t>
  </si>
  <si>
    <t>4 - 5 (4 range)</t>
  </si>
  <si>
    <t>Drags all players
towards them</t>
  </si>
  <si>
    <t>Swashbuckler</t>
  </si>
  <si>
    <t>39</t>
  </si>
  <si>
    <t>4 - 5
(forward/back)</t>
  </si>
  <si>
    <t>Every turn can also
shoot a pistol (up/down)</t>
  </si>
  <si>
    <t>Cannon</t>
  </si>
  <si>
    <t>7 - 9</t>
  </si>
  <si>
    <t>Always shoot forward,
but only every 2 turns</t>
  </si>
  <si>
    <t>Can't move</t>
  </si>
  <si>
    <t>Armor 5</t>
  </si>
  <si>
    <t>Handymaid</t>
  </si>
  <si>
    <t>20</t>
  </si>
  <si>
    <t>Heals for 12
(short range)</t>
  </si>
  <si>
    <t>CAPTAIN
ROTBEARD</t>
  </si>
  <si>
    <t>WATER DRAGON</t>
  </si>
  <si>
    <t>Crystal Slime</t>
  </si>
  <si>
    <t>Has a random element</t>
  </si>
  <si>
    <t>Crystal Mushroom</t>
  </si>
  <si>
    <t>Crystal Golem</t>
  </si>
  <si>
    <t>Trap</t>
  </si>
  <si>
    <t>Effect</t>
  </si>
  <si>
    <t>Obstacle</t>
  </si>
  <si>
    <t>Bear Trap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</si>
  <si>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damage,
then it disappears</t>
    </r>
  </si>
  <si>
    <t>Barrel</t>
  </si>
  <si>
    <t>Spikes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</si>
  <si>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
Toggles at round end</t>
    </r>
  </si>
  <si>
    <t>Crate</t>
  </si>
  <si>
    <t>Small chance
to drop loot</t>
  </si>
  <si>
    <t>Explosive
Barrel</t>
  </si>
  <si>
    <r>
      <rPr>
        <b/>
        <sz val="14"/>
        <color theme="1"/>
        <rFont val="Calibri"/>
        <charset val="134"/>
        <scheme val="minor"/>
      </rPr>
      <t>Death</t>
    </r>
    <r>
      <rPr>
        <sz val="14"/>
        <color theme="1"/>
        <rFont val="Calibri"/>
        <charset val="134"/>
        <scheme val="minor"/>
      </rPr>
      <t>: Explodes [square]</t>
    </r>
  </si>
  <si>
    <t>Rocks</t>
  </si>
  <si>
    <t>Poison Vase</t>
  </si>
  <si>
    <r>
      <rPr>
        <b/>
        <sz val="14"/>
        <color theme="1"/>
        <rFont val="Calibri"/>
        <charset val="134"/>
        <scheme val="minor"/>
      </rPr>
      <t>Death</t>
    </r>
    <r>
      <rPr>
        <sz val="14"/>
        <color theme="1"/>
        <rFont val="Calibri"/>
        <charset val="134"/>
        <scheme val="minor"/>
      </rPr>
      <t>: Leaves acid around
[square]</t>
    </r>
  </si>
  <si>
    <t>Gravestone</t>
  </si>
  <si>
    <t>Small chance
to drop zombie</t>
  </si>
  <si>
    <t>Acid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</si>
  <si>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</t>
    </r>
  </si>
  <si>
    <t>Table</t>
  </si>
  <si>
    <t>Fire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</si>
  <si>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 xml:space="preserve">: damage
</t>
    </r>
    <r>
      <rPr>
        <b/>
        <sz val="14"/>
        <color theme="1"/>
        <rFont val="Calibri"/>
        <charset val="134"/>
        <scheme val="minor"/>
      </rPr>
      <t>Start turn here</t>
    </r>
    <r>
      <rPr>
        <sz val="14"/>
        <color theme="1"/>
        <rFont val="Calibri"/>
        <charset val="134"/>
        <scheme val="minor"/>
      </rPr>
      <t>:
damage</t>
    </r>
  </si>
  <si>
    <t>Log</t>
  </si>
  <si>
    <t>Bush</t>
  </si>
  <si>
    <t>Hay</t>
  </si>
  <si>
    <t>Small chance
to drop child</t>
  </si>
  <si>
    <t>Class</t>
  </si>
  <si>
    <t>Spell</t>
  </si>
  <si>
    <t>Mana Cost</t>
  </si>
  <si>
    <t>Attack</t>
  </si>
  <si>
    <t>100% ATK</t>
  </si>
  <si>
    <t>Fighter</t>
  </si>
  <si>
    <t>Charge</t>
  </si>
  <si>
    <t>2 range
2 + 75% ATK AoE</t>
  </si>
  <si>
    <t>135% ATK</t>
  </si>
  <si>
    <t>Block</t>
  </si>
  <si>
    <t>Block up to 100% SP damage until next turn.</t>
  </si>
  <si>
    <t>Move 1 (free)</t>
  </si>
  <si>
    <t>Haymaker</t>
  </si>
  <si>
    <t>1 range
75% ATK
Push away (a lot)
+ 75% ATK as FIRE if collides</t>
  </si>
  <si>
    <t>Heal 10% HP</t>
  </si>
  <si>
    <t>Indimidation</t>
  </si>
  <si>
    <t>5 range AoE
Reduces damage
of enemies by
25% + damages 30% SP PURE
(doesn't stack)</t>
  </si>
  <si>
    <t>Stun (free)</t>
  </si>
  <si>
    <t>Kill Block</t>
  </si>
  <si>
    <t>After killing a unit,
cast Block</t>
  </si>
  <si>
    <t>Passive</t>
  </si>
  <si>
    <t>Regeneration</t>
  </si>
  <si>
    <t>Heal 1 + 20% SP
every turn</t>
  </si>
  <si>
    <t>Ranger</t>
  </si>
  <si>
    <t>Shoot Arrow</t>
  </si>
  <si>
    <t>100% ATK
4 range</t>
  </si>
  <si>
    <t>Fox Attack</t>
  </si>
  <si>
    <t>35% ATK
Bleed 35% SP
global range
(3 turns)</t>
  </si>
  <si>
    <t>Quickfoot</t>
  </si>
  <si>
    <t>+1 Movement</t>
  </si>
  <si>
    <t>Triple Arrow</t>
  </si>
  <si>
    <t>85% ATK
4 range</t>
  </si>
  <si>
    <t>Flare Shot</t>
  </si>
  <si>
    <t>90% SP FIRE
4 range (8 way)
enemy gets -10
dodge and crit
(does not stack)</t>
  </si>
  <si>
    <t>105% SP
4 range (TIR)
(instant)</t>
  </si>
  <si>
    <t>Disorient</t>
  </si>
  <si>
    <t>3 range (TIR)
Instant
enemies around
scatter away from it</t>
  </si>
  <si>
    <t>Steady Shooting</t>
  </si>
  <si>
    <t>Every second Shoot Arrow
on the same target
deals 25% extra
damage</t>
  </si>
  <si>
    <t>Fox Companion</t>
  </si>
  <si>
    <t>Start every combat
with a Fox companion</t>
  </si>
  <si>
    <t>&lt;Block/Defense&gt;</t>
  </si>
  <si>
    <t>?</t>
  </si>
  <si>
    <t>Mage</t>
  </si>
  <si>
    <t>Fire Bolt</t>
  </si>
  <si>
    <t>90% SP
3 range</t>
  </si>
  <si>
    <t>Magic Arrow</t>
  </si>
  <si>
    <t>75% SP + x
4 range
diagonally</t>
  </si>
  <si>
    <t>Blink</t>
  </si>
  <si>
    <t>Instant
Teleport 2 range</t>
  </si>
  <si>
    <t>Mana Ward</t>
  </si>
  <si>
    <t>Any ally
Shields for
85% SP + 20% max mana</t>
  </si>
  <si>
    <t>Ice Spike</t>
  </si>
  <si>
    <t>70% SP
4 range
Damages all targets
in a straight line</t>
  </si>
  <si>
    <t>Ignite</t>
  </si>
  <si>
    <t>All enemies bleed</t>
  </si>
  <si>
    <t>Slowdown</t>
  </si>
  <si>
    <t>35% SP
50% slow
4 range</t>
  </si>
  <si>
    <t>Conjure Wall</t>
  </si>
  <si>
    <t>4 range
75% SP health</t>
  </si>
  <si>
    <t>Iceberg Drop</t>
  </si>
  <si>
    <t>40% SP
4 range (TIR)
Stuns the target</t>
  </si>
  <si>
    <t>Soul Drain</t>
  </si>
  <si>
    <t>50% SP
3 range
If this kills the target,
gain 1 gem</t>
  </si>
  <si>
    <t>&lt;Buff&gt;</t>
  </si>
  <si>
    <t>Rogue</t>
  </si>
  <si>
    <t>Flank</t>
  </si>
  <si>
    <t>110% ATK
diagonally</t>
  </si>
  <si>
    <t>Backstab</t>
  </si>
  <si>
    <t>135% ATK + x
left only</t>
  </si>
  <si>
    <t>Shadowstep</t>
  </si>
  <si>
    <t>Teleport 3 range
Instant
Next attack ignores armor
(TIR)</t>
  </si>
  <si>
    <t>Pocket Sand</t>
  </si>
  <si>
    <t>2 range
8 way
Stuns the target
and pushes it
random direction</t>
  </si>
  <si>
    <t>Hijack</t>
  </si>
  <si>
    <t>Rob Them Blind</t>
  </si>
  <si>
    <t>Instant
Increases gold loot
gained by 25%
(stacks)</t>
  </si>
  <si>
    <t>&lt;Debuff&gt;</t>
  </si>
  <si>
    <t>Fighter
Ranger
Rogue</t>
  </si>
  <si>
    <t>Bandage</t>
  </si>
  <si>
    <t>Heal 75% SP
1 range, 8 way</t>
  </si>
  <si>
    <t>Fighter, Rogue</t>
  </si>
  <si>
    <t>Whirlwind</t>
  </si>
  <si>
    <t>70% ATK
 AoE
1 range, 8 way</t>
  </si>
  <si>
    <t>Fighter, Mage</t>
  </si>
  <si>
    <t>Thunderclap</t>
  </si>
  <si>
    <t>60% SP
3 range, AoE</t>
  </si>
  <si>
    <t>Figher, Ranger</t>
  </si>
  <si>
    <t>Raise Morale</t>
  </si>
  <si>
    <t>All allies +15% ATK
and +2 initiative
(does not stack)
Instant</t>
  </si>
  <si>
    <t>Thrown Skiver</t>
  </si>
  <si>
    <t>15% ATK + bleed
3 range, but jump
over the first tile</t>
  </si>
  <si>
    <t>Fighter
Mage
Rogue</t>
  </si>
  <si>
    <t>Blood Drain</t>
  </si>
  <si>
    <t>65% SP damage
Heal 40% SP
2 range, diagonal</t>
  </si>
  <si>
    <t>Ranger, Rogue</t>
  </si>
  <si>
    <t>Fence</t>
  </si>
  <si>
    <t>Gain 50% dodge
2 turns
Instant</t>
  </si>
  <si>
    <t>All</t>
  </si>
  <si>
    <t>Vampirism</t>
  </si>
  <si>
    <t>Heal for 15% of
damage dealt</t>
  </si>
  <si>
    <t>Figher
Ranger
Rogue</t>
  </si>
  <si>
    <t>Magic Touch</t>
  </si>
  <si>
    <t>Your normal attacks
or arrows deal
+25% SP damage</t>
  </si>
  <si>
    <t>Throw Rock</t>
  </si>
  <si>
    <t>1 Damage</t>
  </si>
  <si>
    <t>Use to trigger traps and stuff</t>
  </si>
  <si>
    <t>Notes</t>
  </si>
  <si>
    <t>Standard:</t>
  </si>
  <si>
    <t>2-4 Nodes / Tier</t>
  </si>
  <si>
    <t>All paths have at
least 1 shop</t>
  </si>
  <si>
    <t>Loot
(Standard):</t>
  </si>
  <si>
    <t>3 items</t>
  </si>
  <si>
    <t>25% Chance Spells</t>
  </si>
  <si>
    <t>75% Chance Gear</t>
  </si>
  <si>
    <t>25% Chance
an item is replaced
with a consumable</t>
  </si>
  <si>
    <t>Chest Loot:</t>
  </si>
  <si>
    <t>level * (12-17)
gold</t>
  </si>
  <si>
    <t>Random consumable
of level</t>
  </si>
  <si>
    <t>Spells Loot</t>
  </si>
  <si>
    <t>if enc.level &gt; 1
then:</t>
  </si>
  <si>
    <t>65% chance common</t>
  </si>
  <si>
    <t>25% chance rare</t>
  </si>
  <si>
    <t>10% chance artifact</t>
  </si>
  <si>
    <t>Chapter</t>
  </si>
  <si>
    <t>Journey</t>
  </si>
  <si>
    <t># Tiers</t>
  </si>
  <si>
    <t>Map Generation Rules</t>
  </si>
  <si>
    <t>Tutorial</t>
  </si>
  <si>
    <t>Strictly the pattern:</t>
  </si>
  <si>
    <t>ROOT</t>
  </si>
  <si>
    <t>"Tutorial"</t>
  </si>
  <si>
    <t>"Home Break-In"</t>
  </si>
  <si>
    <t>Merchant</t>
  </si>
  <si>
    <t>"Mad Peasants"</t>
  </si>
  <si>
    <t>Road to the King</t>
  </si>
  <si>
    <t>9 (0-4)</t>
  </si>
  <si>
    <r>
      <rPr>
        <sz val="14"/>
        <color theme="1"/>
        <rFont val="Calibri"/>
        <charset val="134"/>
        <scheme val="minor"/>
      </rPr>
      <t xml:space="preserve">Tier #0-2:
</t>
    </r>
    <r>
      <rPr>
        <b/>
        <sz val="14"/>
        <color theme="4" tint="-0.25"/>
        <rFont val="Calibri"/>
        <charset val="134"/>
        <scheme val="minor"/>
      </rPr>
      <t>Standard</t>
    </r>
  </si>
  <si>
    <t>Tier #3:
2 Rescue Missions</t>
  </si>
  <si>
    <r>
      <rPr>
        <sz val="14"/>
        <color theme="1"/>
        <rFont val="Calibri"/>
        <charset val="134"/>
        <scheme val="minor"/>
      </rPr>
      <t xml:space="preserve">Tier #4-8:
</t>
    </r>
    <r>
      <rPr>
        <b/>
        <sz val="14"/>
        <color theme="4" tint="-0.25"/>
        <rFont val="Calibri"/>
        <charset val="134"/>
        <scheme val="minor"/>
      </rPr>
      <t>Standard</t>
    </r>
  </si>
  <si>
    <t>Block resets at the start of every turn.
Acts as extra HP.</t>
  </si>
  <si>
    <t>Calculated just like normal damage, after reductions.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</si>
</sst>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31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4" tint="-0.25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9" tint="-0.25"/>
      <name val="Calibri"/>
      <charset val="134"/>
      <scheme val="minor"/>
    </font>
    <font>
      <b/>
      <sz val="14"/>
      <color rgb="FF00B0F0"/>
      <name val="Calibri"/>
      <charset val="134"/>
      <scheme val="minor"/>
    </font>
    <font>
      <sz val="14"/>
      <color theme="4" tint="-0.25"/>
      <name val="Calibri"/>
      <charset val="134"/>
      <scheme val="minor"/>
    </font>
    <font>
      <sz val="14"/>
      <color rgb="FF7030A0"/>
      <name val="Calibri"/>
      <charset val="134"/>
      <scheme val="minor"/>
    </font>
    <font>
      <sz val="14"/>
      <color theme="0" tint="-0.25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5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9" borderId="29" applyNumberFormat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0" fillId="5" borderId="27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16" borderId="28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8" borderId="33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8" borderId="28" applyNumberFormat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>
      <alignment vertical="center"/>
    </xf>
    <xf numFmtId="49" fontId="3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0/cellImage" Target="cellimag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workbookViewId="0">
      <selection activeCell="F5" sqref="F5"/>
    </sheetView>
  </sheetViews>
  <sheetFormatPr defaultColWidth="9.14285714285714" defaultRowHeight="18.75"/>
  <cols>
    <col min="1" max="1" width="18.7142857142857" style="13" customWidth="1"/>
    <col min="2" max="2" width="20.4285714285714" style="13" customWidth="1"/>
    <col min="3" max="3" width="9.71428571428571" style="13" customWidth="1"/>
    <col min="4" max="4" width="11.1428571428571" style="13" customWidth="1"/>
    <col min="5" max="5" width="13.7142857142857" style="13" customWidth="1"/>
    <col min="6" max="6" width="17.7142857142857" style="13" customWidth="1"/>
    <col min="7" max="7" width="17.8571428571429" style="13" customWidth="1"/>
    <col min="8" max="8" width="17.5714285714286" style="13" customWidth="1"/>
    <col min="9" max="9" width="19.1428571428571" style="13" customWidth="1"/>
    <col min="10" max="16384" width="9.14285714285714" style="13"/>
  </cols>
  <sheetData>
    <row r="1" ht="19.5" spans="1:9">
      <c r="A1" s="1"/>
      <c r="B1" s="1"/>
      <c r="C1" s="1"/>
      <c r="D1" s="1"/>
      <c r="E1" s="1"/>
      <c r="F1" s="1"/>
      <c r="G1" s="1"/>
      <c r="H1" s="1"/>
      <c r="I1" s="1"/>
    </row>
    <row r="2" spans="1:12">
      <c r="A2" s="1"/>
      <c r="B2" s="41" t="s">
        <v>0</v>
      </c>
      <c r="C2" s="42" t="s">
        <v>1</v>
      </c>
      <c r="D2" s="43" t="s">
        <v>2</v>
      </c>
      <c r="E2" s="44" t="s">
        <v>3</v>
      </c>
      <c r="F2" s="45" t="s">
        <v>4</v>
      </c>
      <c r="G2" s="16" t="s">
        <v>5</v>
      </c>
      <c r="H2" s="16" t="s">
        <v>6</v>
      </c>
      <c r="J2" s="1"/>
      <c r="K2" s="1"/>
      <c r="L2" s="1"/>
    </row>
    <row r="3" spans="1:8">
      <c r="A3" s="1"/>
      <c r="B3" s="46">
        <v>1</v>
      </c>
      <c r="C3" s="47">
        <v>20</v>
      </c>
      <c r="D3" s="48">
        <v>20</v>
      </c>
      <c r="E3" s="49">
        <v>6</v>
      </c>
      <c r="F3" s="27">
        <v>6.5</v>
      </c>
      <c r="G3" s="50">
        <v>12</v>
      </c>
      <c r="H3" s="51">
        <v>10</v>
      </c>
    </row>
    <row r="4" spans="1:8">
      <c r="A4" s="1"/>
      <c r="B4" s="46">
        <v>2</v>
      </c>
      <c r="C4" s="47">
        <v>21</v>
      </c>
      <c r="D4" s="52">
        <v>23</v>
      </c>
      <c r="E4" s="47">
        <v>7</v>
      </c>
      <c r="F4" s="1">
        <v>9</v>
      </c>
      <c r="G4" s="53">
        <v>15</v>
      </c>
      <c r="H4" s="51">
        <v>15</v>
      </c>
    </row>
    <row r="5" spans="1:8">
      <c r="A5" s="1"/>
      <c r="B5" s="46">
        <v>3</v>
      </c>
      <c r="C5" s="47">
        <v>22</v>
      </c>
      <c r="D5" s="52">
        <v>26</v>
      </c>
      <c r="E5" s="49">
        <v>8</v>
      </c>
      <c r="F5" s="27">
        <v>11.5</v>
      </c>
      <c r="G5" s="53">
        <v>18</v>
      </c>
      <c r="H5" s="51">
        <v>20</v>
      </c>
    </row>
    <row r="6" spans="1:8">
      <c r="A6" s="1"/>
      <c r="B6" s="46">
        <v>4</v>
      </c>
      <c r="C6" s="47">
        <v>23</v>
      </c>
      <c r="D6" s="52">
        <v>29</v>
      </c>
      <c r="E6" s="49">
        <v>9</v>
      </c>
      <c r="F6" s="1">
        <v>14</v>
      </c>
      <c r="G6" s="53">
        <v>21</v>
      </c>
      <c r="H6" s="51">
        <v>25</v>
      </c>
    </row>
    <row r="7" spans="1:8">
      <c r="A7" s="1"/>
      <c r="B7" s="46">
        <v>5</v>
      </c>
      <c r="C7" s="47">
        <v>24</v>
      </c>
      <c r="D7" s="52">
        <v>32</v>
      </c>
      <c r="E7" s="47">
        <v>10</v>
      </c>
      <c r="F7" s="27">
        <v>16.5</v>
      </c>
      <c r="G7" s="53">
        <v>24</v>
      </c>
      <c r="H7" s="51">
        <v>30</v>
      </c>
    </row>
    <row r="8" spans="1:8">
      <c r="A8" s="1"/>
      <c r="B8" s="46">
        <v>6</v>
      </c>
      <c r="C8" s="47">
        <v>25</v>
      </c>
      <c r="D8" s="52">
        <v>35</v>
      </c>
      <c r="E8" s="49">
        <v>11</v>
      </c>
      <c r="F8" s="1">
        <v>19</v>
      </c>
      <c r="G8" s="53">
        <v>27</v>
      </c>
      <c r="H8" s="51">
        <v>35</v>
      </c>
    </row>
    <row r="9" spans="1:8">
      <c r="A9" s="1"/>
      <c r="B9" s="46">
        <v>7</v>
      </c>
      <c r="C9" s="47">
        <v>26</v>
      </c>
      <c r="D9" s="52">
        <v>38</v>
      </c>
      <c r="E9" s="49">
        <v>12</v>
      </c>
      <c r="F9" s="27">
        <v>21.5</v>
      </c>
      <c r="G9" s="53">
        <v>30</v>
      </c>
      <c r="H9" s="51">
        <v>40</v>
      </c>
    </row>
    <row r="10" spans="1:8">
      <c r="A10" s="1"/>
      <c r="B10" s="46">
        <v>8</v>
      </c>
      <c r="C10" s="47">
        <v>27</v>
      </c>
      <c r="D10" s="52">
        <v>41</v>
      </c>
      <c r="E10" s="47">
        <v>13</v>
      </c>
      <c r="F10" s="1">
        <v>24</v>
      </c>
      <c r="G10" s="53">
        <v>33</v>
      </c>
      <c r="H10" s="51">
        <v>45</v>
      </c>
    </row>
    <row r="11" spans="1:8">
      <c r="A11" s="1"/>
      <c r="B11" s="46">
        <v>9</v>
      </c>
      <c r="C11" s="47">
        <v>28</v>
      </c>
      <c r="D11" s="52">
        <v>44</v>
      </c>
      <c r="E11" s="49">
        <v>14</v>
      </c>
      <c r="F11" s="27">
        <v>26.5</v>
      </c>
      <c r="G11" s="53">
        <v>36</v>
      </c>
      <c r="H11" s="51">
        <v>50</v>
      </c>
    </row>
    <row r="12" ht="19.5" spans="1:8">
      <c r="A12" s="1"/>
      <c r="B12" s="54">
        <v>10</v>
      </c>
      <c r="C12" s="55">
        <v>29</v>
      </c>
      <c r="D12" s="56">
        <v>47</v>
      </c>
      <c r="E12" s="57">
        <v>15</v>
      </c>
      <c r="F12" s="58">
        <v>29</v>
      </c>
      <c r="G12" s="59">
        <v>39</v>
      </c>
      <c r="H12" s="60">
        <v>55</v>
      </c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61" t="s">
        <v>7</v>
      </c>
      <c r="C16" s="62" t="s">
        <v>2</v>
      </c>
      <c r="D16" s="63" t="s">
        <v>8</v>
      </c>
      <c r="E16" s="16" t="s">
        <v>9</v>
      </c>
      <c r="F16" s="64"/>
      <c r="G16" s="65"/>
      <c r="H16" s="66"/>
      <c r="I16" s="1"/>
    </row>
    <row r="17" spans="1:9">
      <c r="A17" s="1"/>
      <c r="B17" s="46">
        <v>1</v>
      </c>
      <c r="C17" s="50">
        <v>15</v>
      </c>
      <c r="D17" s="22" t="s">
        <v>10</v>
      </c>
      <c r="E17" s="53">
        <v>1</v>
      </c>
      <c r="F17" s="66"/>
      <c r="G17" s="66"/>
      <c r="H17" s="66"/>
      <c r="I17" s="1"/>
    </row>
    <row r="18" spans="1:9">
      <c r="A18" s="1"/>
      <c r="B18" s="46">
        <v>2</v>
      </c>
      <c r="C18" s="53">
        <v>21</v>
      </c>
      <c r="D18" s="22" t="s">
        <v>11</v>
      </c>
      <c r="E18" s="53">
        <v>1</v>
      </c>
      <c r="F18" s="66"/>
      <c r="G18" s="66"/>
      <c r="H18" s="66"/>
      <c r="I18" s="1"/>
    </row>
    <row r="19" spans="1:9">
      <c r="A19" s="1"/>
      <c r="B19" s="46">
        <v>3</v>
      </c>
      <c r="C19" s="53">
        <v>27</v>
      </c>
      <c r="D19" s="22" t="s">
        <v>12</v>
      </c>
      <c r="E19" s="53">
        <v>2</v>
      </c>
      <c r="F19" s="66"/>
      <c r="G19" s="66"/>
      <c r="H19" s="66"/>
      <c r="I19" s="1"/>
    </row>
    <row r="20" spans="1:9">
      <c r="A20" s="1"/>
      <c r="B20" s="46">
        <v>4</v>
      </c>
      <c r="C20" s="53">
        <v>33</v>
      </c>
      <c r="D20" s="22" t="s">
        <v>13</v>
      </c>
      <c r="E20" s="53">
        <v>2</v>
      </c>
      <c r="F20" s="66"/>
      <c r="G20" s="66"/>
      <c r="H20" s="66"/>
      <c r="I20" s="1"/>
    </row>
    <row r="21" spans="1:9">
      <c r="A21" s="1"/>
      <c r="B21" s="46">
        <v>5</v>
      </c>
      <c r="C21" s="53">
        <v>39</v>
      </c>
      <c r="D21" s="22" t="s">
        <v>14</v>
      </c>
      <c r="E21" s="53">
        <v>2</v>
      </c>
      <c r="F21" s="66"/>
      <c r="G21" s="66"/>
      <c r="H21" s="66"/>
      <c r="I21" s="1"/>
    </row>
    <row r="22" spans="2:8">
      <c r="B22" s="46">
        <v>6</v>
      </c>
      <c r="C22" s="53">
        <v>45</v>
      </c>
      <c r="D22" s="22" t="s">
        <v>15</v>
      </c>
      <c r="E22" s="53">
        <v>3</v>
      </c>
      <c r="F22" s="65"/>
      <c r="G22" s="65"/>
      <c r="H22" s="65"/>
    </row>
    <row r="23" spans="2:8">
      <c r="B23" s="46">
        <v>7</v>
      </c>
      <c r="C23" s="53">
        <v>51</v>
      </c>
      <c r="D23" s="22" t="s">
        <v>16</v>
      </c>
      <c r="E23" s="53">
        <v>3</v>
      </c>
      <c r="F23" s="65"/>
      <c r="G23" s="65"/>
      <c r="H23" s="65"/>
    </row>
    <row r="24" spans="2:8">
      <c r="B24" s="46">
        <v>8</v>
      </c>
      <c r="C24" s="53">
        <v>57</v>
      </c>
      <c r="D24" s="22" t="s">
        <v>17</v>
      </c>
      <c r="E24" s="53">
        <v>3</v>
      </c>
      <c r="F24" s="65"/>
      <c r="G24" s="65"/>
      <c r="H24" s="65"/>
    </row>
    <row r="25" spans="2:8">
      <c r="B25" s="46">
        <v>9</v>
      </c>
      <c r="C25" s="53">
        <v>63</v>
      </c>
      <c r="D25" s="22" t="s">
        <v>18</v>
      </c>
      <c r="E25" s="53">
        <v>4</v>
      </c>
      <c r="F25" s="65"/>
      <c r="G25" s="65"/>
      <c r="H25" s="65"/>
    </row>
    <row r="26" spans="2:8">
      <c r="B26" s="54">
        <v>10</v>
      </c>
      <c r="C26" s="59">
        <v>69</v>
      </c>
      <c r="D26" s="40" t="s">
        <v>19</v>
      </c>
      <c r="E26" s="59">
        <v>4</v>
      </c>
      <c r="F26" s="65"/>
      <c r="G26" s="65"/>
      <c r="H26" s="65"/>
    </row>
    <row r="30" spans="2:8">
      <c r="B30"/>
      <c r="C30"/>
      <c r="D30"/>
      <c r="E30"/>
      <c r="F30"/>
      <c r="G30"/>
      <c r="H30"/>
    </row>
    <row r="31" spans="2:8">
      <c r="B31"/>
      <c r="C31"/>
      <c r="D31"/>
      <c r="E31"/>
      <c r="F31"/>
      <c r="G31"/>
      <c r="H31"/>
    </row>
    <row r="32" spans="2:8">
      <c r="B32" s="22"/>
      <c r="C32" s="22"/>
      <c r="D32" s="22"/>
      <c r="E32" s="22"/>
      <c r="F32" s="22"/>
      <c r="G32" s="22"/>
      <c r="H32" s="22"/>
    </row>
    <row r="33" spans="2:8">
      <c r="B33" s="22"/>
      <c r="C33" s="22"/>
      <c r="D33" s="22"/>
      <c r="E33" s="22"/>
      <c r="F33" s="22"/>
      <c r="G33" s="22"/>
      <c r="H33" s="22"/>
    </row>
    <row r="34" spans="2:8">
      <c r="B34" s="22"/>
      <c r="C34" s="22"/>
      <c r="D34" s="22"/>
      <c r="E34" s="22"/>
      <c r="F34" s="22"/>
      <c r="G34" s="22"/>
      <c r="H34" s="22"/>
    </row>
    <row r="35" spans="2:8">
      <c r="B35" s="22"/>
      <c r="C35" s="22"/>
      <c r="D35" s="22"/>
      <c r="E35" s="22"/>
      <c r="F35" s="22"/>
      <c r="G35" s="22"/>
      <c r="H35" s="22"/>
    </row>
    <row r="36" spans="2:8">
      <c r="B36" s="22"/>
      <c r="C36" s="22"/>
      <c r="D36" s="22"/>
      <c r="E36" s="22"/>
      <c r="F36" s="22"/>
      <c r="G36" s="22"/>
      <c r="H36" s="22"/>
    </row>
    <row r="37" spans="2:8">
      <c r="B37" s="22"/>
      <c r="C37" s="22"/>
      <c r="D37" s="22"/>
      <c r="E37" s="22"/>
      <c r="F37" s="22"/>
      <c r="G37" s="22"/>
      <c r="H37" s="22"/>
    </row>
    <row r="38" spans="2:8">
      <c r="B38" s="22"/>
      <c r="C38" s="22"/>
      <c r="D38" s="22"/>
      <c r="E38" s="22"/>
      <c r="F38" s="22"/>
      <c r="G38" s="22"/>
      <c r="H38" s="22"/>
    </row>
    <row r="39" spans="2:8">
      <c r="B39" s="22"/>
      <c r="C39" s="22"/>
      <c r="D39" s="22"/>
      <c r="E39" s="22"/>
      <c r="F39" s="22"/>
      <c r="G39" s="22"/>
      <c r="H39" s="22"/>
    </row>
    <row r="40" spans="2:8">
      <c r="B40" s="22"/>
      <c r="C40" s="22"/>
      <c r="D40" s="22"/>
      <c r="E40" s="22"/>
      <c r="F40" s="22"/>
      <c r="G40" s="22"/>
      <c r="H40" s="22"/>
    </row>
    <row r="41" spans="2:8">
      <c r="B41" s="22"/>
      <c r="C41" s="22"/>
      <c r="D41" s="22"/>
      <c r="E41" s="22"/>
      <c r="F41" s="22"/>
      <c r="G41" s="22"/>
      <c r="H41" s="22"/>
    </row>
    <row r="42" spans="2:8">
      <c r="B42" s="22"/>
      <c r="C42" s="22"/>
      <c r="D42" s="22"/>
      <c r="E42" s="22"/>
      <c r="F42" s="22"/>
      <c r="G42" s="22"/>
      <c r="H42" s="22"/>
    </row>
    <row r="43" spans="2:8">
      <c r="B43" s="22"/>
      <c r="C43" s="22"/>
      <c r="D43" s="22"/>
      <c r="E43" s="22"/>
      <c r="F43" s="22"/>
      <c r="G43" s="22"/>
      <c r="H43" s="22"/>
    </row>
    <row r="44" spans="2:8">
      <c r="B44" s="22"/>
      <c r="C44" s="22"/>
      <c r="D44" s="22"/>
      <c r="E44" s="22"/>
      <c r="F44" s="22"/>
      <c r="G44" s="22"/>
      <c r="H44" s="22"/>
    </row>
    <row r="45" spans="2:8">
      <c r="B45" s="22"/>
      <c r="C45" s="22"/>
      <c r="D45" s="22"/>
      <c r="E45" s="22"/>
      <c r="F45" s="22"/>
      <c r="G45" s="22"/>
      <c r="H45" s="22"/>
    </row>
    <row r="46" spans="2:8">
      <c r="B46" s="22"/>
      <c r="C46" s="22"/>
      <c r="D46" s="22"/>
      <c r="E46" s="22"/>
      <c r="F46" s="22"/>
      <c r="G46" s="22"/>
      <c r="H46" s="22"/>
    </row>
    <row r="47" spans="2:8">
      <c r="B47" s="22"/>
      <c r="C47" s="22"/>
      <c r="D47" s="22"/>
      <c r="E47" s="22"/>
      <c r="F47" s="22"/>
      <c r="G47" s="22"/>
      <c r="H47" s="22"/>
    </row>
    <row r="48" spans="2:8">
      <c r="B48" s="22"/>
      <c r="C48" s="22"/>
      <c r="D48" s="22"/>
      <c r="E48" s="22"/>
      <c r="F48" s="22"/>
      <c r="G48" s="22"/>
      <c r="H48" s="22"/>
    </row>
    <row r="49" spans="2:8">
      <c r="B49" s="22"/>
      <c r="C49" s="22"/>
      <c r="D49" s="22"/>
      <c r="E49" s="22"/>
      <c r="F49" s="22"/>
      <c r="G49" s="22"/>
      <c r="H49" s="22"/>
    </row>
    <row r="50" spans="2:8">
      <c r="B50" s="22"/>
      <c r="C50" s="22"/>
      <c r="D50" s="22"/>
      <c r="E50" s="22"/>
      <c r="F50" s="22"/>
      <c r="G50" s="22"/>
      <c r="H50" s="2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"/>
  <sheetViews>
    <sheetView tabSelected="1" workbookViewId="0">
      <pane ySplit="1" topLeftCell="A2" activePane="bottomLeft" state="frozen"/>
      <selection/>
      <selection pane="bottomLeft" activeCell="E2" sqref="E2"/>
    </sheetView>
  </sheetViews>
  <sheetFormatPr defaultColWidth="9.14285714285714" defaultRowHeight="18.75"/>
  <cols>
    <col min="1" max="2" width="21.1428571428571" style="22" customWidth="1"/>
    <col min="3" max="3" width="9.42857142857143" style="22" customWidth="1"/>
    <col min="4" max="4" width="10.5714285714286" style="22" customWidth="1"/>
    <col min="5" max="5" width="17.8571428571429" style="22" customWidth="1"/>
    <col min="6" max="6" width="26" style="22" customWidth="1"/>
    <col min="7" max="7" width="27" style="22" customWidth="1"/>
    <col min="8" max="8" width="23.7142857142857" style="22" customWidth="1"/>
    <col min="9" max="9" width="36" style="22" customWidth="1"/>
    <col min="10" max="10" width="2.57142857142857" style="22" customWidth="1"/>
    <col min="11" max="11" width="18.5714285714286" style="22" customWidth="1"/>
    <col min="12" max="12" width="9.14285714285714" style="22"/>
    <col min="13" max="13" width="11.5714285714286" style="22" customWidth="1"/>
    <col min="14" max="14" width="13.4285714285714" style="22" customWidth="1"/>
    <col min="15" max="16384" width="9.14285714285714" style="22"/>
  </cols>
  <sheetData>
    <row r="1" spans="1:9">
      <c r="A1" s="14" t="s">
        <v>20</v>
      </c>
      <c r="B1" s="14" t="s">
        <v>21</v>
      </c>
      <c r="C1" s="23" t="s">
        <v>22</v>
      </c>
      <c r="D1" s="24" t="s">
        <v>23</v>
      </c>
      <c r="E1" s="25" t="s">
        <v>8</v>
      </c>
      <c r="F1" s="26" t="s">
        <v>24</v>
      </c>
      <c r="G1" s="26" t="s">
        <v>25</v>
      </c>
      <c r="H1" s="26" t="s">
        <v>26</v>
      </c>
      <c r="I1" s="26" t="s">
        <v>27</v>
      </c>
    </row>
    <row r="2" ht="74.25" spans="1:14">
      <c r="A2" s="22" t="s">
        <v>28</v>
      </c>
      <c r="B2" s="27" t="str">
        <f>_xlfn.DISPIMG("ID_2FF2D0EDD67E4B1B83779BB6A20A7F3D",1)</f>
        <v>=DISPIMG("ID_2FF2D0EDD67E4B1B83779BB6A20A7F3D",1)</v>
      </c>
      <c r="C2" s="22" t="s">
        <v>29</v>
      </c>
      <c r="D2" s="22" t="s">
        <v>30</v>
      </c>
      <c r="E2" s="22" t="s">
        <v>31</v>
      </c>
      <c r="I2" s="22" t="s">
        <v>32</v>
      </c>
      <c r="N2"/>
    </row>
    <row r="3" ht="58" spans="1:14">
      <c r="A3" s="22" t="s">
        <v>33</v>
      </c>
      <c r="B3" s="27" t="str">
        <f>_xlfn.DISPIMG("ID_173843F37D6244B794D86AF19D859547",1)</f>
        <v>=DISPIMG("ID_173843F37D6244B794D86AF19D859547",1)</v>
      </c>
      <c r="C3" s="22">
        <v>1</v>
      </c>
      <c r="D3" s="22">
        <v>12</v>
      </c>
      <c r="E3" s="22" t="s">
        <v>31</v>
      </c>
      <c r="I3" s="22" t="s">
        <v>34</v>
      </c>
      <c r="N3"/>
    </row>
    <row r="4" ht="90" customHeight="1" spans="1:14">
      <c r="A4" s="22" t="s">
        <v>35</v>
      </c>
      <c r="B4" s="27" t="str">
        <f>_xlfn.DISPIMG("ID_6A82539A52A34473B077CC1FF6D19737",1)</f>
        <v>=DISPIMG("ID_6A82539A52A34473B077CC1FF6D19737",1)</v>
      </c>
      <c r="C4" s="22" t="s">
        <v>29</v>
      </c>
      <c r="D4" s="22" t="s">
        <v>36</v>
      </c>
      <c r="E4" s="22" t="s">
        <v>31</v>
      </c>
      <c r="F4" s="22" t="s">
        <v>37</v>
      </c>
      <c r="I4" s="22" t="s">
        <v>38</v>
      </c>
      <c r="N4"/>
    </row>
    <row r="5" ht="87" customHeight="1" spans="1:14">
      <c r="A5" s="22" t="s">
        <v>39</v>
      </c>
      <c r="B5" s="27" t="str">
        <f>_xlfn.DISPIMG("ID_0D1348BF351942C0B94814EB2E6C33B3",1)</f>
        <v>=DISPIMG("ID_0D1348BF351942C0B94814EB2E6C33B3",1)</v>
      </c>
      <c r="C5" s="22" t="s">
        <v>29</v>
      </c>
      <c r="D5" s="22" t="s">
        <v>40</v>
      </c>
      <c r="E5" s="22" t="s">
        <v>41</v>
      </c>
      <c r="F5" s="28" t="s">
        <v>42</v>
      </c>
      <c r="I5" s="22" t="s">
        <v>43</v>
      </c>
      <c r="N5"/>
    </row>
    <row r="6" ht="68" customHeight="1" spans="1:14">
      <c r="A6" s="22" t="s">
        <v>44</v>
      </c>
      <c r="B6" s="27" t="str">
        <f>_xlfn.DISPIMG("ID_48D844B5BD4E47F1A264B90859DAC1E8",1)</f>
        <v>=DISPIMG("ID_48D844B5BD4E47F1A264B90859DAC1E8",1)</v>
      </c>
      <c r="C6" s="22" t="s">
        <v>29</v>
      </c>
      <c r="D6" s="22" t="s">
        <v>45</v>
      </c>
      <c r="E6" s="22" t="s">
        <v>31</v>
      </c>
      <c r="F6" s="22" t="s">
        <v>46</v>
      </c>
      <c r="G6" s="22" t="s">
        <v>47</v>
      </c>
      <c r="I6" s="22" t="s">
        <v>48</v>
      </c>
      <c r="N6"/>
    </row>
    <row r="7" ht="58" customHeight="1" spans="1:14">
      <c r="A7" s="22" t="s">
        <v>49</v>
      </c>
      <c r="B7" s="27" t="str">
        <f>_xlfn.DISPIMG("ID_5DCB40CCA6B44244B7519B2BA06EDF1C",1)</f>
        <v>=DISPIMG("ID_5DCB40CCA6B44244B7519B2BA06EDF1C",1)</v>
      </c>
      <c r="C7" s="22" t="s">
        <v>29</v>
      </c>
      <c r="D7" s="22" t="s">
        <v>29</v>
      </c>
      <c r="E7" s="22" t="s">
        <v>50</v>
      </c>
      <c r="F7" s="22" t="s">
        <v>51</v>
      </c>
      <c r="N7"/>
    </row>
    <row r="8" ht="71" customHeight="1" spans="1:14">
      <c r="A8" s="29" t="s">
        <v>52</v>
      </c>
      <c r="B8" s="30" t="str">
        <f>_xlfn.DISPIMG("ID_9997CD209D774EEAB420C53DDEA056A0",1)</f>
        <v>=DISPIMG("ID_9997CD209D774EEAB420C53DDEA056A0",1)</v>
      </c>
      <c r="C8" s="29" t="s">
        <v>29</v>
      </c>
      <c r="D8" s="29" t="s">
        <v>53</v>
      </c>
      <c r="E8" s="31" t="s">
        <v>54</v>
      </c>
      <c r="F8" s="29" t="s">
        <v>55</v>
      </c>
      <c r="G8" s="29" t="s">
        <v>56</v>
      </c>
      <c r="N8"/>
    </row>
    <row r="9" ht="75" customHeight="1" spans="1:14">
      <c r="A9" s="22" t="s">
        <v>57</v>
      </c>
      <c r="B9" s="27" t="str">
        <f>_xlfn.DISPIMG("ID_A28CCF741D2F4C959572208881E29708",1)</f>
        <v>=DISPIMG("ID_A28CCF741D2F4C959572208881E29708",1)</v>
      </c>
      <c r="C9" s="22" t="s">
        <v>29</v>
      </c>
      <c r="D9" s="22" t="s">
        <v>29</v>
      </c>
      <c r="E9" s="22" t="s">
        <v>31</v>
      </c>
      <c r="F9" s="28" t="s">
        <v>58</v>
      </c>
      <c r="I9" s="28"/>
      <c r="N9"/>
    </row>
    <row r="10" ht="71" customHeight="1" spans="1:14">
      <c r="A10" s="22" t="s">
        <v>59</v>
      </c>
      <c r="B10" s="27" t="str">
        <f>_xlfn.DISPIMG("ID_6763D977B250450ABFE5A7D8A1F632C1",1)</f>
        <v>=DISPIMG("ID_6763D977B250450ABFE5A7D8A1F632C1",1)</v>
      </c>
      <c r="C10" s="22" t="s">
        <v>60</v>
      </c>
      <c r="D10" s="22" t="s">
        <v>61</v>
      </c>
      <c r="E10" s="22" t="s">
        <v>62</v>
      </c>
      <c r="F10" s="28" t="s">
        <v>63</v>
      </c>
      <c r="N10"/>
    </row>
    <row r="11" ht="85" customHeight="1" spans="1:6">
      <c r="A11" s="22" t="s">
        <v>64</v>
      </c>
      <c r="B11" s="27" t="str">
        <f>_xlfn.DISPIMG("ID_163A9240D4EF485292D7AE5FEFA9852F",1)</f>
        <v>=DISPIMG("ID_163A9240D4EF485292D7AE5FEFA9852F",1)</v>
      </c>
      <c r="C11" s="22" t="s">
        <v>60</v>
      </c>
      <c r="D11" s="22" t="s">
        <v>65</v>
      </c>
      <c r="E11" s="22" t="s">
        <v>66</v>
      </c>
      <c r="F11" s="28" t="s">
        <v>67</v>
      </c>
    </row>
    <row r="12" ht="75" customHeight="1" spans="1:14">
      <c r="A12" s="22" t="s">
        <v>68</v>
      </c>
      <c r="B12" s="27" t="str">
        <f>_xlfn.DISPIMG("ID_7ED09DD668894ABE8A725CF2D4D0029F",1)</f>
        <v>=DISPIMG("ID_7ED09DD668894ABE8A725CF2D4D0029F",1)</v>
      </c>
      <c r="C12" s="22" t="s">
        <v>60</v>
      </c>
      <c r="D12" s="22" t="s">
        <v>65</v>
      </c>
      <c r="E12" s="22" t="s">
        <v>69</v>
      </c>
      <c r="F12" s="28" t="s">
        <v>70</v>
      </c>
      <c r="G12" s="28" t="s">
        <v>71</v>
      </c>
      <c r="N12"/>
    </row>
    <row r="13" ht="66" customHeight="1" spans="1:14">
      <c r="A13" s="22" t="s">
        <v>72</v>
      </c>
      <c r="B13" s="27" t="str">
        <f>_xlfn.DISPIMG("ID_D36F8EAEDC3D4A2D9DDF24AE96ABB005",1)</f>
        <v>=DISPIMG("ID_D36F8EAEDC3D4A2D9DDF24AE96ABB005",1)</v>
      </c>
      <c r="C13" s="22" t="s">
        <v>60</v>
      </c>
      <c r="D13" s="22" t="s">
        <v>73</v>
      </c>
      <c r="E13" s="22" t="s">
        <v>69</v>
      </c>
      <c r="F13" s="22" t="s">
        <v>74</v>
      </c>
      <c r="G13" s="28" t="s">
        <v>75</v>
      </c>
      <c r="H13" s="22" t="s">
        <v>76</v>
      </c>
      <c r="N13"/>
    </row>
    <row r="14" ht="75" customHeight="1" spans="1:14">
      <c r="A14" s="22" t="s">
        <v>77</v>
      </c>
      <c r="B14" s="27" t="str">
        <f>_xlfn.DISPIMG("ID_A046AFD9A3BF492EADA57F8350871DB2",1)</f>
        <v>=DISPIMG("ID_A046AFD9A3BF492EADA57F8350871DB2",1)</v>
      </c>
      <c r="C14" s="22" t="s">
        <v>60</v>
      </c>
      <c r="D14" s="22" t="s">
        <v>45</v>
      </c>
      <c r="E14" s="22" t="s">
        <v>69</v>
      </c>
      <c r="F14" s="28"/>
      <c r="G14" s="28"/>
      <c r="N14"/>
    </row>
    <row r="15" ht="75" customHeight="1" spans="1:14">
      <c r="A15" s="22" t="s">
        <v>78</v>
      </c>
      <c r="B15" s="27" t="str">
        <f>_xlfn.DISPIMG("ID_2AC053A6DE184E4097DCE1BD0082E519",1)</f>
        <v>=DISPIMG("ID_2AC053A6DE184E4097DCE1BD0082E519",1)</v>
      </c>
      <c r="C15" s="22" t="s">
        <v>60</v>
      </c>
      <c r="D15" s="22" t="s">
        <v>61</v>
      </c>
      <c r="E15" s="22" t="s">
        <v>66</v>
      </c>
      <c r="F15" s="28" t="s">
        <v>79</v>
      </c>
      <c r="G15" s="28"/>
      <c r="N15"/>
    </row>
    <row r="16" ht="75" customHeight="1" spans="1:14">
      <c r="A16" s="22" t="s">
        <v>80</v>
      </c>
      <c r="B16" s="27" t="str">
        <f>_xlfn.DISPIMG("ID_D72C5AF664FF4D6C8BB8BF8BE922256D",1)</f>
        <v>=DISPIMG("ID_D72C5AF664FF4D6C8BB8BF8BE922256D",1)</v>
      </c>
      <c r="C16" s="22" t="s">
        <v>60</v>
      </c>
      <c r="D16" s="22" t="s">
        <v>81</v>
      </c>
      <c r="F16" s="28" t="s">
        <v>82</v>
      </c>
      <c r="G16" s="28" t="s">
        <v>83</v>
      </c>
      <c r="N16"/>
    </row>
    <row r="17" ht="75" customHeight="1" spans="2:14">
      <c r="B17" s="27"/>
      <c r="F17" s="28"/>
      <c r="G17" s="28"/>
      <c r="N17"/>
    </row>
    <row r="18" ht="75" customHeight="1" spans="2:14">
      <c r="B18" s="27"/>
      <c r="F18" s="28"/>
      <c r="G18" s="28"/>
      <c r="N18"/>
    </row>
    <row r="19" ht="75" customHeight="1" spans="2:14">
      <c r="B19" s="27"/>
      <c r="F19" s="28"/>
      <c r="G19" s="28"/>
      <c r="N19"/>
    </row>
    <row r="20" ht="75" customHeight="1" spans="2:14">
      <c r="B20" s="27"/>
      <c r="F20" s="28"/>
      <c r="G20" s="28"/>
      <c r="N20"/>
    </row>
    <row r="21" ht="75.75" spans="1:14">
      <c r="A21" s="22" t="s">
        <v>84</v>
      </c>
      <c r="C21" s="22" t="s">
        <v>60</v>
      </c>
      <c r="D21" s="28" t="s">
        <v>85</v>
      </c>
      <c r="E21" s="22" t="s">
        <v>10</v>
      </c>
      <c r="F21" s="22" t="s">
        <v>86</v>
      </c>
      <c r="G21" s="28" t="s">
        <v>87</v>
      </c>
      <c r="H21" s="32"/>
      <c r="I21" s="32"/>
      <c r="N21"/>
    </row>
    <row r="22" ht="56.25" spans="1:14">
      <c r="A22" s="22" t="s">
        <v>88</v>
      </c>
      <c r="C22" s="22" t="s">
        <v>60</v>
      </c>
      <c r="D22" s="22" t="s">
        <v>89</v>
      </c>
      <c r="E22" s="28" t="s">
        <v>90</v>
      </c>
      <c r="F22" s="22" t="s">
        <v>46</v>
      </c>
      <c r="G22" s="28" t="s">
        <v>91</v>
      </c>
      <c r="N22"/>
    </row>
    <row r="23" spans="1:14">
      <c r="A23" s="22" t="s">
        <v>92</v>
      </c>
      <c r="C23" s="22" t="s">
        <v>66</v>
      </c>
      <c r="D23" s="22" t="s">
        <v>81</v>
      </c>
      <c r="E23" s="22" t="s">
        <v>12</v>
      </c>
      <c r="F23" s="22" t="s">
        <v>93</v>
      </c>
      <c r="G23" s="22" t="s">
        <v>94</v>
      </c>
      <c r="N23"/>
    </row>
    <row r="24" ht="37.5" spans="1:14">
      <c r="A24" s="22" t="s">
        <v>95</v>
      </c>
      <c r="C24" s="22" t="s">
        <v>66</v>
      </c>
      <c r="D24" s="22" t="s">
        <v>96</v>
      </c>
      <c r="E24" s="22" t="s">
        <v>10</v>
      </c>
      <c r="F24" s="28" t="s">
        <v>97</v>
      </c>
      <c r="G24" s="28" t="s">
        <v>98</v>
      </c>
      <c r="H24" s="28" t="s">
        <v>99</v>
      </c>
      <c r="I24" s="28" t="s">
        <v>100</v>
      </c>
      <c r="N24"/>
    </row>
    <row r="25" ht="56.25" spans="1:14">
      <c r="A25" s="22" t="s">
        <v>78</v>
      </c>
      <c r="C25" s="22" t="s">
        <v>66</v>
      </c>
      <c r="D25" s="22" t="s">
        <v>101</v>
      </c>
      <c r="E25" s="22" t="s">
        <v>11</v>
      </c>
      <c r="F25" s="28" t="s">
        <v>102</v>
      </c>
      <c r="G25" s="28" t="s">
        <v>103</v>
      </c>
      <c r="N25"/>
    </row>
    <row r="26" spans="1:6">
      <c r="A26" s="22" t="s">
        <v>64</v>
      </c>
      <c r="C26" s="22" t="s">
        <v>66</v>
      </c>
      <c r="D26" s="22" t="s">
        <v>104</v>
      </c>
      <c r="E26" s="22" t="s">
        <v>105</v>
      </c>
      <c r="F26" s="22" t="s">
        <v>106</v>
      </c>
    </row>
    <row r="27" ht="56.25" spans="1:6">
      <c r="A27" s="22" t="s">
        <v>107</v>
      </c>
      <c r="C27" s="22" t="s">
        <v>66</v>
      </c>
      <c r="D27" s="22" t="s">
        <v>108</v>
      </c>
      <c r="E27" s="22" t="s">
        <v>12</v>
      </c>
      <c r="F27" s="28" t="s">
        <v>109</v>
      </c>
    </row>
    <row r="28" ht="56.25" spans="1:8">
      <c r="A28" s="22" t="s">
        <v>110</v>
      </c>
      <c r="C28" s="22" t="s">
        <v>66</v>
      </c>
      <c r="D28" s="22" t="s">
        <v>111</v>
      </c>
      <c r="E28" s="22" t="s">
        <v>14</v>
      </c>
      <c r="F28" s="28" t="s">
        <v>112</v>
      </c>
      <c r="G28" s="28" t="s">
        <v>113</v>
      </c>
      <c r="H28" s="28" t="s">
        <v>114</v>
      </c>
    </row>
    <row r="29" ht="37.5" spans="1:8">
      <c r="A29" s="22" t="s">
        <v>115</v>
      </c>
      <c r="C29" s="22" t="s">
        <v>116</v>
      </c>
      <c r="D29" s="22" t="s">
        <v>117</v>
      </c>
      <c r="E29" s="22" t="s">
        <v>13</v>
      </c>
      <c r="F29" s="28" t="s">
        <v>118</v>
      </c>
      <c r="G29" s="28" t="s">
        <v>119</v>
      </c>
      <c r="H29" s="22" t="s">
        <v>120</v>
      </c>
    </row>
    <row r="30" ht="37.5" spans="1:8">
      <c r="A30" s="22" t="s">
        <v>121</v>
      </c>
      <c r="C30" s="22" t="s">
        <v>116</v>
      </c>
      <c r="D30" s="22" t="s">
        <v>122</v>
      </c>
      <c r="E30" s="22" t="s">
        <v>11</v>
      </c>
      <c r="F30" s="28" t="s">
        <v>123</v>
      </c>
      <c r="G30" s="28" t="s">
        <v>124</v>
      </c>
      <c r="H30" s="22" t="s">
        <v>120</v>
      </c>
    </row>
    <row r="31" ht="37.5" spans="1:7">
      <c r="A31" s="22" t="s">
        <v>125</v>
      </c>
      <c r="C31" s="22" t="s">
        <v>116</v>
      </c>
      <c r="D31" s="22" t="s">
        <v>45</v>
      </c>
      <c r="E31" s="22" t="s">
        <v>13</v>
      </c>
      <c r="F31" s="28" t="s">
        <v>126</v>
      </c>
      <c r="G31" s="28" t="s">
        <v>127</v>
      </c>
    </row>
    <row r="32" ht="56.25" spans="1:8">
      <c r="A32" s="22" t="s">
        <v>128</v>
      </c>
      <c r="C32" s="22" t="s">
        <v>116</v>
      </c>
      <c r="D32" s="22" t="s">
        <v>129</v>
      </c>
      <c r="E32" s="22" t="s">
        <v>13</v>
      </c>
      <c r="F32" s="28" t="s">
        <v>130</v>
      </c>
      <c r="G32" s="28" t="s">
        <v>131</v>
      </c>
      <c r="H32" s="28" t="s">
        <v>132</v>
      </c>
    </row>
    <row r="33" ht="37.5" spans="1:13">
      <c r="A33" s="22" t="s">
        <v>133</v>
      </c>
      <c r="C33" s="22" t="s">
        <v>134</v>
      </c>
      <c r="D33" s="22" t="s">
        <v>108</v>
      </c>
      <c r="E33" s="22" t="s">
        <v>14</v>
      </c>
      <c r="F33" s="28" t="s">
        <v>135</v>
      </c>
      <c r="G33" s="22" t="s">
        <v>46</v>
      </c>
      <c r="K33" s="26" t="s">
        <v>7</v>
      </c>
      <c r="L33" s="33" t="s">
        <v>2</v>
      </c>
      <c r="M33" s="34" t="s">
        <v>8</v>
      </c>
    </row>
    <row r="34" ht="56.25" spans="1:13">
      <c r="A34" s="22" t="s">
        <v>136</v>
      </c>
      <c r="C34" s="22" t="s">
        <v>134</v>
      </c>
      <c r="D34" s="22" t="s">
        <v>137</v>
      </c>
      <c r="E34" s="22" t="s">
        <v>14</v>
      </c>
      <c r="F34" s="28" t="s">
        <v>138</v>
      </c>
      <c r="G34" s="22" t="s">
        <v>139</v>
      </c>
      <c r="K34" s="35">
        <v>1</v>
      </c>
      <c r="L34" s="36">
        <v>15</v>
      </c>
      <c r="M34" s="22" t="s">
        <v>10</v>
      </c>
    </row>
    <row r="35" ht="37.5" spans="1:13">
      <c r="A35" s="22" t="s">
        <v>140</v>
      </c>
      <c r="C35" s="22" t="s">
        <v>134</v>
      </c>
      <c r="D35" s="22" t="s">
        <v>141</v>
      </c>
      <c r="E35" s="22" t="s">
        <v>14</v>
      </c>
      <c r="F35" s="22" t="s">
        <v>142</v>
      </c>
      <c r="G35" s="22" t="s">
        <v>143</v>
      </c>
      <c r="H35" s="28" t="s">
        <v>144</v>
      </c>
      <c r="K35" s="35">
        <v>2</v>
      </c>
      <c r="L35" s="37">
        <v>21</v>
      </c>
      <c r="M35" s="22" t="s">
        <v>11</v>
      </c>
    </row>
    <row r="36" ht="37.5" spans="1:13">
      <c r="A36" s="22" t="s">
        <v>145</v>
      </c>
      <c r="C36" s="22" t="s">
        <v>134</v>
      </c>
      <c r="D36" s="22" t="s">
        <v>117</v>
      </c>
      <c r="E36" s="22" t="s">
        <v>146</v>
      </c>
      <c r="F36" s="28" t="s">
        <v>147</v>
      </c>
      <c r="K36" s="35">
        <v>3</v>
      </c>
      <c r="L36" s="37">
        <v>27</v>
      </c>
      <c r="M36" s="22" t="s">
        <v>12</v>
      </c>
    </row>
    <row r="37" ht="56.25" spans="1:13">
      <c r="A37" s="22" t="s">
        <v>148</v>
      </c>
      <c r="C37" s="22" t="s">
        <v>134</v>
      </c>
      <c r="D37" s="22" t="s">
        <v>149</v>
      </c>
      <c r="E37" s="28" t="s">
        <v>150</v>
      </c>
      <c r="F37" s="28" t="s">
        <v>151</v>
      </c>
      <c r="K37" s="35">
        <v>4</v>
      </c>
      <c r="L37" s="37">
        <v>33</v>
      </c>
      <c r="M37" s="22" t="s">
        <v>13</v>
      </c>
    </row>
    <row r="38" ht="37.5" spans="1:13">
      <c r="A38" s="22" t="s">
        <v>152</v>
      </c>
      <c r="C38" s="22" t="s">
        <v>134</v>
      </c>
      <c r="D38" s="22" t="s">
        <v>81</v>
      </c>
      <c r="E38" s="22" t="s">
        <v>153</v>
      </c>
      <c r="F38" s="28" t="s">
        <v>154</v>
      </c>
      <c r="G38" s="22" t="s">
        <v>155</v>
      </c>
      <c r="H38" s="22" t="s">
        <v>156</v>
      </c>
      <c r="K38" s="35">
        <v>5</v>
      </c>
      <c r="L38" s="37">
        <v>39</v>
      </c>
      <c r="M38" s="22" t="s">
        <v>14</v>
      </c>
    </row>
    <row r="39" ht="37.5" spans="1:13">
      <c r="A39" s="22" t="s">
        <v>157</v>
      </c>
      <c r="C39" s="22" t="s">
        <v>134</v>
      </c>
      <c r="D39" s="22" t="s">
        <v>158</v>
      </c>
      <c r="E39" s="22" t="s">
        <v>14</v>
      </c>
      <c r="F39" s="28" t="s">
        <v>159</v>
      </c>
      <c r="K39" s="35">
        <v>6</v>
      </c>
      <c r="L39" s="37">
        <v>45</v>
      </c>
      <c r="M39" s="22" t="s">
        <v>15</v>
      </c>
    </row>
    <row r="40" ht="37.5" spans="1:13">
      <c r="A40" s="28" t="s">
        <v>160</v>
      </c>
      <c r="B40" s="28"/>
      <c r="K40" s="35">
        <v>7</v>
      </c>
      <c r="L40" s="37">
        <v>51</v>
      </c>
      <c r="M40" s="22" t="s">
        <v>16</v>
      </c>
    </row>
    <row r="41" spans="1:13">
      <c r="A41" s="22" t="s">
        <v>161</v>
      </c>
      <c r="K41" s="35">
        <v>8</v>
      </c>
      <c r="L41" s="37">
        <v>57</v>
      </c>
      <c r="M41" s="22" t="s">
        <v>17</v>
      </c>
    </row>
    <row r="42" spans="1:13">
      <c r="A42" s="22" t="s">
        <v>162</v>
      </c>
      <c r="F42" s="22" t="s">
        <v>163</v>
      </c>
      <c r="K42" s="35">
        <v>9</v>
      </c>
      <c r="L42" s="37">
        <v>63</v>
      </c>
      <c r="M42" s="22" t="s">
        <v>18</v>
      </c>
    </row>
    <row r="43" spans="1:13">
      <c r="A43" s="22" t="s">
        <v>164</v>
      </c>
      <c r="F43" s="22" t="s">
        <v>163</v>
      </c>
      <c r="K43" s="38">
        <v>10</v>
      </c>
      <c r="L43" s="39">
        <v>69</v>
      </c>
      <c r="M43" s="40" t="s">
        <v>19</v>
      </c>
    </row>
    <row r="44" spans="1:6">
      <c r="A44" s="22" t="s">
        <v>165</v>
      </c>
      <c r="F44" s="22" t="s">
        <v>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11"/>
  <sheetViews>
    <sheetView zoomScale="115" zoomScaleNormal="115" workbookViewId="0">
      <selection activeCell="F5" sqref="F5"/>
    </sheetView>
  </sheetViews>
  <sheetFormatPr defaultColWidth="9.14285714285714" defaultRowHeight="18.75" outlineLevelCol="7"/>
  <cols>
    <col min="1" max="1" width="9.14285714285714" style="1"/>
    <col min="2" max="2" width="16" style="1" customWidth="1"/>
    <col min="3" max="3" width="14.9047619047619" style="1" customWidth="1"/>
    <col min="4" max="4" width="24.3428571428571" style="1" customWidth="1"/>
    <col min="5" max="5" width="17.0095238095238" style="1" customWidth="1"/>
    <col min="6" max="6" width="13.2857142857143" style="1" customWidth="1"/>
    <col min="7" max="7" width="19.0095238095238" style="1" customWidth="1"/>
    <col min="8" max="8" width="17.6380952380952" style="1" customWidth="1"/>
    <col min="9" max="9" width="12.552380952381" style="1" customWidth="1"/>
    <col min="10" max="10" width="19" style="1" customWidth="1"/>
    <col min="11" max="16384" width="9.14285714285714" style="1"/>
  </cols>
  <sheetData>
    <row r="3" spans="2:8">
      <c r="B3" s="14" t="s">
        <v>166</v>
      </c>
      <c r="C3" s="14" t="s">
        <v>21</v>
      </c>
      <c r="D3" s="14" t="s">
        <v>167</v>
      </c>
      <c r="F3" s="14" t="s">
        <v>168</v>
      </c>
      <c r="G3" s="14" t="s">
        <v>21</v>
      </c>
      <c r="H3" s="14" t="s">
        <v>167</v>
      </c>
    </row>
    <row r="4" ht="65.55" customHeight="1" spans="2:7">
      <c r="B4" s="1" t="s">
        <v>169</v>
      </c>
      <c r="C4" s="1" t="str">
        <f>_xlfn.DISPIMG("ID_1C66898D56284284A37A02A3EF585440",1)</f>
        <v>=DISPIMG("ID_1C66898D56284284A37A02A3EF585440",1)</v>
      </c>
      <c r="D4" s="20" t="s">
        <v>170</v>
      </c>
      <c r="F4" s="1" t="s">
        <v>171</v>
      </c>
      <c r="G4" s="1" t="str">
        <f>_xlfn.DISPIMG("ID_2440730E3B794D249A4BBFB68234E0A5",1)</f>
        <v>=DISPIMG("ID_2440730E3B794D249A4BBFB68234E0A5",1)</v>
      </c>
    </row>
    <row r="5" ht="44" customHeight="1" spans="2:8">
      <c r="B5" s="1" t="s">
        <v>172</v>
      </c>
      <c r="C5" s="1" t="str">
        <f>_xlfn.DISPIMG("ID_922A22EB4F3240DF82F7BC8E2334A939",1)</f>
        <v>=DISPIMG("ID_922A22EB4F3240DF82F7BC8E2334A939",1)</v>
      </c>
      <c r="D5" s="20" t="s">
        <v>173</v>
      </c>
      <c r="F5" s="1" t="s">
        <v>174</v>
      </c>
      <c r="G5" s="1" t="str">
        <f>_xlfn.DISPIMG("ID_3FB322F6A35B4E67A56CEB159387F4E7",1)</f>
        <v>=DISPIMG("ID_3FB322F6A35B4E67A56CEB159387F4E7",1)</v>
      </c>
      <c r="H5" s="21" t="s">
        <v>175</v>
      </c>
    </row>
    <row r="6" ht="47" customHeight="1" spans="2:7">
      <c r="B6" s="3" t="s">
        <v>176</v>
      </c>
      <c r="C6" s="1" t="str">
        <f>_xlfn.DISPIMG("ID_6A4BCF7CF4234DD3963837ADFB704BB7",1)</f>
        <v>=DISPIMG("ID_6A4BCF7CF4234DD3963837ADFB704BB7",1)</v>
      </c>
      <c r="D6" s="20" t="s">
        <v>177</v>
      </c>
      <c r="F6" s="1" t="s">
        <v>178</v>
      </c>
      <c r="G6" s="1" t="str">
        <f>_xlfn.DISPIMG("ID_491D9B3CF8B4441CAD720B86DCA07462",1)</f>
        <v>=DISPIMG("ID_491D9B3CF8B4441CAD720B86DCA07462",1)</v>
      </c>
    </row>
    <row r="7" ht="64" customHeight="1" spans="2:8">
      <c r="B7" s="1" t="s">
        <v>179</v>
      </c>
      <c r="C7" s="1" t="str">
        <f>_xlfn.DISPIMG("ID_DCED4DA3234A4C4592F9A953085503D2",1)</f>
        <v>=DISPIMG("ID_DCED4DA3234A4C4592F9A953085503D2",1)</v>
      </c>
      <c r="D7" s="20" t="s">
        <v>180</v>
      </c>
      <c r="F7" s="1" t="s">
        <v>181</v>
      </c>
      <c r="G7" s="1" t="str">
        <f>_xlfn.DISPIMG("ID_03A246FAB8D54EF0A611A5197A16854B",1)</f>
        <v>=DISPIMG("ID_03A246FAB8D54EF0A611A5197A16854B",1)</v>
      </c>
      <c r="H7" s="21" t="s">
        <v>182</v>
      </c>
    </row>
    <row r="8" ht="40" customHeight="1" spans="2:7">
      <c r="B8" s="1" t="s">
        <v>183</v>
      </c>
      <c r="C8" s="1" t="str">
        <f>_xlfn.DISPIMG("ID_E927AF64AF1F4F0796C389FC221298A8",1)</f>
        <v>=DISPIMG("ID_E927AF64AF1F4F0796C389FC221298A8",1)</v>
      </c>
      <c r="D8" s="20" t="s">
        <v>184</v>
      </c>
      <c r="F8" s="1" t="s">
        <v>185</v>
      </c>
      <c r="G8" s="1" t="str">
        <f>_xlfn.DISPIMG("ID_DD37BC4AF6A646D482F166D1DA3483B9",1)</f>
        <v>=DISPIMG("ID_DD37BC4AF6A646D482F166D1DA3483B9",1)</v>
      </c>
    </row>
    <row r="9" ht="62" customHeight="1" spans="2:7">
      <c r="B9" s="1" t="s">
        <v>186</v>
      </c>
      <c r="D9" s="20" t="s">
        <v>187</v>
      </c>
      <c r="F9" s="1" t="s">
        <v>188</v>
      </c>
      <c r="G9" s="1" t="str">
        <f>_xlfn.DISPIMG("ID_CC66E0BDF222479FBCA1D73D9EEF98C9",1)</f>
        <v>=DISPIMG("ID_CC66E0BDF222479FBCA1D73D9EEF98C9",1)</v>
      </c>
    </row>
    <row r="10" ht="33" customHeight="1" spans="6:7">
      <c r="F10" s="1" t="s">
        <v>189</v>
      </c>
      <c r="G10" s="1" t="str">
        <f>_xlfn.DISPIMG("ID_69F91952F7254C9081725FDDC3777D6A",1)</f>
        <v>=DISPIMG("ID_69F91952F7254C9081725FDDC3777D6A",1)</v>
      </c>
    </row>
    <row r="11" ht="50" customHeight="1" spans="6:8">
      <c r="F11" s="1" t="s">
        <v>190</v>
      </c>
      <c r="G11" s="1" t="str">
        <f>_xlfn.DISPIMG("ID_5883AB3B095E4C91BA3FA08ED96F1A98",1)</f>
        <v>=DISPIMG("ID_5883AB3B095E4C91BA3FA08ED96F1A98",1)</v>
      </c>
      <c r="H11" s="21" t="s">
        <v>191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K56"/>
  <sheetViews>
    <sheetView zoomScale="115" zoomScaleNormal="115" topLeftCell="A8" workbookViewId="0">
      <selection activeCell="F5" sqref="F5"/>
    </sheetView>
  </sheetViews>
  <sheetFormatPr defaultColWidth="9.14285714285714" defaultRowHeight="18.75"/>
  <cols>
    <col min="1" max="1" width="9.14285714285714" style="13"/>
    <col min="2" max="2" width="18.1428571428571" style="1" customWidth="1"/>
    <col min="3" max="3" width="21.7142857142857" style="1" customWidth="1"/>
    <col min="4" max="4" width="15.8571428571429" style="1" customWidth="1"/>
    <col min="5" max="5" width="21.8571428571429" style="1" customWidth="1"/>
    <col min="6" max="6" width="13.5714285714286" style="1" customWidth="1"/>
    <col min="7" max="7" width="28.9428571428571" style="13" customWidth="1"/>
    <col min="8" max="9" width="9.14285714285714" style="13"/>
    <col min="10" max="10" width="18.8571428571429" style="1" customWidth="1"/>
    <col min="11" max="11" width="13.8571428571429" style="1" customWidth="1"/>
    <col min="12" max="16384" width="9.14285714285714" style="13"/>
  </cols>
  <sheetData>
    <row r="9" spans="2:11">
      <c r="B9" s="14" t="s">
        <v>192</v>
      </c>
      <c r="C9" s="14" t="s">
        <v>193</v>
      </c>
      <c r="D9" s="14" t="s">
        <v>21</v>
      </c>
      <c r="E9" s="14" t="s">
        <v>167</v>
      </c>
      <c r="F9" s="15" t="s">
        <v>194</v>
      </c>
      <c r="G9" s="16" t="s">
        <v>27</v>
      </c>
      <c r="J9" s="14" t="s">
        <v>167</v>
      </c>
      <c r="K9" s="15" t="s">
        <v>194</v>
      </c>
    </row>
    <row r="10" ht="44" customHeight="1" spans="3:11">
      <c r="C10" s="1" t="s">
        <v>195</v>
      </c>
      <c r="D10" s="1" t="str">
        <f>_xlfn.DISPIMG("ID_B89FB7A8B8234D6EAF929FE5AE44207A",1)</f>
        <v>=DISPIMG("ID_B89FB7A8B8234D6EAF929FE5AE44207A",1)</v>
      </c>
      <c r="E10" s="1" t="s">
        <v>196</v>
      </c>
      <c r="F10" s="1">
        <v>0</v>
      </c>
      <c r="J10" s="1" t="s">
        <v>196</v>
      </c>
      <c r="K10" s="1">
        <v>0</v>
      </c>
    </row>
    <row r="11" ht="45" customHeight="1" spans="2:11">
      <c r="B11" s="1" t="s">
        <v>197</v>
      </c>
      <c r="C11" s="1" t="s">
        <v>198</v>
      </c>
      <c r="D11" s="1" t="str">
        <f>_xlfn.DISPIMG("ID_D90184E2EFC94DFCB03996685EEFC48E",1)</f>
        <v>=DISPIMG("ID_D90184E2EFC94DFCB03996685EEFC48E",1)</v>
      </c>
      <c r="E11" s="3" t="s">
        <v>199</v>
      </c>
      <c r="F11" s="1">
        <v>2</v>
      </c>
      <c r="J11" s="1" t="s">
        <v>200</v>
      </c>
      <c r="K11" s="1">
        <v>2</v>
      </c>
    </row>
    <row r="12" ht="56.25" spans="2:11">
      <c r="B12" s="1" t="s">
        <v>197</v>
      </c>
      <c r="C12" s="1" t="s">
        <v>201</v>
      </c>
      <c r="D12" s="1" t="str">
        <f>_xlfn.DISPIMG("ID_601DEB5433E749A5B04D3AB579BF0284",1)</f>
        <v>=DISPIMG("ID_601DEB5433E749A5B04D3AB579BF0284",1)</v>
      </c>
      <c r="E12" s="3" t="s">
        <v>202</v>
      </c>
      <c r="F12" s="1">
        <v>2</v>
      </c>
      <c r="J12" s="1" t="s">
        <v>203</v>
      </c>
      <c r="K12" s="1">
        <v>1</v>
      </c>
    </row>
    <row r="13" ht="117" customHeight="1" spans="2:11">
      <c r="B13" s="1" t="s">
        <v>197</v>
      </c>
      <c r="C13" s="1" t="s">
        <v>204</v>
      </c>
      <c r="D13" s="1" t="str">
        <f>_xlfn.DISPIMG("ID_797F597F1B7F46D7BFE49889C122C20E",1)</f>
        <v>=DISPIMG("ID_797F597F1B7F46D7BFE49889C122C20E",1)</v>
      </c>
      <c r="E13" s="3" t="s">
        <v>205</v>
      </c>
      <c r="F13" s="1">
        <v>4</v>
      </c>
      <c r="J13" s="1" t="s">
        <v>206</v>
      </c>
      <c r="K13" s="1">
        <v>5</v>
      </c>
    </row>
    <row r="14" ht="112.5" spans="2:11">
      <c r="B14" s="1" t="s">
        <v>197</v>
      </c>
      <c r="C14" s="1" t="s">
        <v>207</v>
      </c>
      <c r="D14" s="1" t="str">
        <f>_xlfn.DISPIMG("ID_900DEDBC95DA49B6832F8E0EAF3922E7",1)</f>
        <v>=DISPIMG("ID_900DEDBC95DA49B6832F8E0EAF3922E7",1)</v>
      </c>
      <c r="E14" s="3" t="s">
        <v>208</v>
      </c>
      <c r="F14" s="1">
        <v>5</v>
      </c>
      <c r="J14" s="1" t="s">
        <v>209</v>
      </c>
      <c r="K14" s="1">
        <v>6</v>
      </c>
    </row>
    <row r="15" ht="117" customHeight="1" spans="2:6">
      <c r="B15" s="1" t="s">
        <v>197</v>
      </c>
      <c r="C15" s="1" t="s">
        <v>210</v>
      </c>
      <c r="E15" s="3" t="s">
        <v>211</v>
      </c>
      <c r="F15" s="1" t="s">
        <v>212</v>
      </c>
    </row>
    <row r="16" ht="37.5" spans="2:6">
      <c r="B16" s="1" t="s">
        <v>197</v>
      </c>
      <c r="C16" s="17" t="s">
        <v>213</v>
      </c>
      <c r="D16" s="1" t="str">
        <f>_xlfn.DISPIMG("ID_6D29D48731D64D15B7AFC6A55F3580E6",1)</f>
        <v>=DISPIMG("ID_6D29D48731D64D15B7AFC6A55F3580E6",1)</v>
      </c>
      <c r="E16" s="3" t="s">
        <v>214</v>
      </c>
      <c r="F16" s="1" t="s">
        <v>212</v>
      </c>
    </row>
    <row r="17" ht="37.5" spans="2:6">
      <c r="B17" s="1" t="s">
        <v>215</v>
      </c>
      <c r="C17" s="1" t="s">
        <v>216</v>
      </c>
      <c r="D17" s="1" t="str">
        <f>_xlfn.DISPIMG("ID_5B5C76B37B874958A231351EBD5A6E7C",1)</f>
        <v>=DISPIMG("ID_5B5C76B37B874958A231351EBD5A6E7C",1)</v>
      </c>
      <c r="E17" s="3" t="s">
        <v>217</v>
      </c>
      <c r="F17" s="1">
        <v>0</v>
      </c>
    </row>
    <row r="18" ht="75" spans="2:6">
      <c r="B18" s="1" t="s">
        <v>215</v>
      </c>
      <c r="C18" s="1" t="s">
        <v>218</v>
      </c>
      <c r="D18" s="1" t="str">
        <f>_xlfn.DISPIMG("ID_B7F3E8AB96A746EEA8D18747E89057C6",1)</f>
        <v>=DISPIMG("ID_B7F3E8AB96A746EEA8D18747E89057C6",1)</v>
      </c>
      <c r="E18" s="3" t="s">
        <v>219</v>
      </c>
      <c r="F18" s="1">
        <v>3</v>
      </c>
    </row>
    <row r="19" ht="29.25" spans="2:6">
      <c r="B19" s="1" t="s">
        <v>215</v>
      </c>
      <c r="C19" s="1" t="s">
        <v>220</v>
      </c>
      <c r="D19" s="1" t="str">
        <f>_xlfn.DISPIMG("ID_05B2EF6AB8B64DED9EE5B9B0C23F991B",1)</f>
        <v>=DISPIMG("ID_05B2EF6AB8B64DED9EE5B9B0C23F991B",1)</v>
      </c>
      <c r="E19" s="67" t="s">
        <v>221</v>
      </c>
      <c r="F19" s="1" t="s">
        <v>212</v>
      </c>
    </row>
    <row r="20" ht="37.5" spans="2:6">
      <c r="B20" s="1" t="s">
        <v>215</v>
      </c>
      <c r="C20" s="1" t="s">
        <v>222</v>
      </c>
      <c r="D20" s="1" t="str">
        <f>_xlfn.DISPIMG("ID_52D5A41E637044A490A457D53A6E6968",1)</f>
        <v>=DISPIMG("ID_52D5A41E637044A490A457D53A6E6968",1)</v>
      </c>
      <c r="E20" s="3" t="s">
        <v>223</v>
      </c>
      <c r="F20" s="1">
        <v>3</v>
      </c>
    </row>
    <row r="21" ht="93.75" spans="2:6">
      <c r="B21" s="1" t="s">
        <v>215</v>
      </c>
      <c r="C21" s="1" t="s">
        <v>224</v>
      </c>
      <c r="D21" s="1" t="str">
        <f>_xlfn.DISPIMG("ID_3B6DDDD98A8F40BC81817AB7D481E31C",1)</f>
        <v>=DISPIMG("ID_3B6DDDD98A8F40BC81817AB7D481E31C",1)</v>
      </c>
      <c r="E21" s="3" t="s">
        <v>225</v>
      </c>
      <c r="F21" s="1">
        <v>3</v>
      </c>
    </row>
    <row r="22" ht="56.25" spans="2:9">
      <c r="B22" s="1" t="s">
        <v>215</v>
      </c>
      <c r="C22" s="1" t="s">
        <v>169</v>
      </c>
      <c r="D22" s="1" t="str">
        <f>_xlfn.DISPIMG("ID_9DEEB880DCB04491A4378D1013CB4998",1)</f>
        <v>=DISPIMG("ID_9DEEB880DCB04491A4378D1013CB4998",1)</v>
      </c>
      <c r="E22" s="18" t="s">
        <v>226</v>
      </c>
      <c r="F22" s="1">
        <v>4</v>
      </c>
      <c r="G22" s="1"/>
      <c r="H22" s="1"/>
      <c r="I22" s="1"/>
    </row>
    <row r="23" ht="93.75" spans="2:9">
      <c r="B23" s="1" t="s">
        <v>215</v>
      </c>
      <c r="C23" s="1" t="s">
        <v>227</v>
      </c>
      <c r="D23" s="1" t="str">
        <f>_xlfn.DISPIMG("ID_937E3FF1032A441DAFCEF81E0E8651CE",1)</f>
        <v>=DISPIMG("ID_937E3FF1032A441DAFCEF81E0E8651CE",1)</v>
      </c>
      <c r="E23" s="3" t="s">
        <v>228</v>
      </c>
      <c r="F23" s="1">
        <v>3</v>
      </c>
      <c r="G23" s="1"/>
      <c r="H23" s="1"/>
      <c r="I23" s="1"/>
    </row>
    <row r="24" ht="93.75" spans="2:9">
      <c r="B24" s="1" t="s">
        <v>215</v>
      </c>
      <c r="C24" s="17" t="s">
        <v>229</v>
      </c>
      <c r="E24" s="3" t="s">
        <v>230</v>
      </c>
      <c r="F24" s="1" t="s">
        <v>212</v>
      </c>
      <c r="G24" s="1"/>
      <c r="H24" s="1"/>
      <c r="I24" s="1"/>
    </row>
    <row r="25" ht="56.25" spans="2:6">
      <c r="B25" s="1" t="s">
        <v>215</v>
      </c>
      <c r="C25" s="17" t="s">
        <v>231</v>
      </c>
      <c r="D25" s="1" t="str">
        <f>_xlfn.DISPIMG("ID_3597ED710A4940C9B87FCDF5F4476A1D",1)</f>
        <v>=DISPIMG("ID_3597ED710A4940C9B87FCDF5F4476A1D",1)</v>
      </c>
      <c r="E25" s="3" t="s">
        <v>232</v>
      </c>
      <c r="F25" s="1" t="s">
        <v>212</v>
      </c>
    </row>
    <row r="26" spans="2:6">
      <c r="B26" s="1" t="s">
        <v>215</v>
      </c>
      <c r="C26" s="17" t="s">
        <v>233</v>
      </c>
      <c r="E26" s="3" t="s">
        <v>234</v>
      </c>
      <c r="F26" s="1" t="s">
        <v>234</v>
      </c>
    </row>
    <row r="27" ht="37.5" spans="2:6">
      <c r="B27" s="1" t="s">
        <v>235</v>
      </c>
      <c r="C27" s="1" t="s">
        <v>236</v>
      </c>
      <c r="E27" s="3" t="s">
        <v>237</v>
      </c>
      <c r="F27" s="1">
        <v>0</v>
      </c>
    </row>
    <row r="28" ht="56.25" spans="2:6">
      <c r="B28" s="1" t="s">
        <v>235</v>
      </c>
      <c r="C28" s="1" t="s">
        <v>238</v>
      </c>
      <c r="E28" s="3" t="s">
        <v>239</v>
      </c>
      <c r="F28" s="1">
        <v>1</v>
      </c>
    </row>
    <row r="29" ht="37.5" spans="2:6">
      <c r="B29" s="1" t="s">
        <v>235</v>
      </c>
      <c r="C29" s="1" t="s">
        <v>240</v>
      </c>
      <c r="E29" s="3" t="s">
        <v>241</v>
      </c>
      <c r="F29" s="1">
        <v>3</v>
      </c>
    </row>
    <row r="30" ht="75" spans="2:6">
      <c r="B30" s="1" t="s">
        <v>235</v>
      </c>
      <c r="C30" s="1" t="s">
        <v>242</v>
      </c>
      <c r="E30" s="3" t="s">
        <v>243</v>
      </c>
      <c r="F30" s="1">
        <v>8</v>
      </c>
    </row>
    <row r="31" ht="93.75" spans="2:6">
      <c r="B31" s="1" t="s">
        <v>235</v>
      </c>
      <c r="C31" s="1" t="s">
        <v>244</v>
      </c>
      <c r="E31" s="3" t="s">
        <v>245</v>
      </c>
      <c r="F31" s="1">
        <v>5</v>
      </c>
    </row>
    <row r="32" spans="2:6">
      <c r="B32" s="1" t="s">
        <v>235</v>
      </c>
      <c r="C32" s="1" t="s">
        <v>246</v>
      </c>
      <c r="E32" s="1" t="s">
        <v>247</v>
      </c>
      <c r="F32" s="1">
        <v>5</v>
      </c>
    </row>
    <row r="33" ht="56.25" spans="2:6">
      <c r="B33" s="1" t="s">
        <v>235</v>
      </c>
      <c r="C33" s="1" t="s">
        <v>248</v>
      </c>
      <c r="E33" s="3" t="s">
        <v>249</v>
      </c>
      <c r="F33" s="1">
        <v>3</v>
      </c>
    </row>
    <row r="34" ht="37.5" spans="2:6">
      <c r="B34" s="1" t="s">
        <v>235</v>
      </c>
      <c r="C34" s="1" t="s">
        <v>250</v>
      </c>
      <c r="E34" s="3" t="s">
        <v>251</v>
      </c>
      <c r="F34" s="1">
        <v>3</v>
      </c>
    </row>
    <row r="35" ht="56.25" spans="2:6">
      <c r="B35" s="1" t="s">
        <v>235</v>
      </c>
      <c r="C35" s="19" t="s">
        <v>252</v>
      </c>
      <c r="E35" s="3" t="s">
        <v>253</v>
      </c>
      <c r="F35" s="1">
        <v>9</v>
      </c>
    </row>
    <row r="36" ht="93.75" spans="2:5">
      <c r="B36" s="1" t="s">
        <v>235</v>
      </c>
      <c r="C36" s="19" t="s">
        <v>254</v>
      </c>
      <c r="E36" s="3" t="s">
        <v>255</v>
      </c>
    </row>
    <row r="37" spans="2:6">
      <c r="B37" s="1" t="s">
        <v>235</v>
      </c>
      <c r="C37" s="1" t="s">
        <v>256</v>
      </c>
      <c r="E37" s="1" t="s">
        <v>234</v>
      </c>
      <c r="F37" s="1" t="s">
        <v>234</v>
      </c>
    </row>
    <row r="38" spans="2:6">
      <c r="B38" s="1" t="s">
        <v>257</v>
      </c>
      <c r="C38" s="1" t="s">
        <v>195</v>
      </c>
      <c r="E38" s="1" t="s">
        <v>196</v>
      </c>
      <c r="F38" s="1">
        <v>0</v>
      </c>
    </row>
    <row r="39" ht="37.5" spans="2:6">
      <c r="B39" s="1" t="s">
        <v>257</v>
      </c>
      <c r="C39" s="1" t="s">
        <v>258</v>
      </c>
      <c r="E39" s="3" t="s">
        <v>259</v>
      </c>
      <c r="F39" s="1">
        <v>2</v>
      </c>
    </row>
    <row r="40" ht="37.5" spans="2:6">
      <c r="B40" s="1" t="s">
        <v>257</v>
      </c>
      <c r="C40" s="1" t="s">
        <v>260</v>
      </c>
      <c r="E40" s="3" t="s">
        <v>261</v>
      </c>
      <c r="F40" s="1">
        <v>3</v>
      </c>
    </row>
    <row r="41" ht="93.75" spans="2:6">
      <c r="B41" s="1" t="s">
        <v>257</v>
      </c>
      <c r="C41" s="1" t="s">
        <v>262</v>
      </c>
      <c r="E41" s="3" t="s">
        <v>263</v>
      </c>
      <c r="F41" s="1">
        <v>3</v>
      </c>
    </row>
    <row r="42" ht="93.75" spans="2:6">
      <c r="B42" s="1" t="s">
        <v>257</v>
      </c>
      <c r="C42" s="1" t="s">
        <v>264</v>
      </c>
      <c r="E42" s="3" t="s">
        <v>265</v>
      </c>
      <c r="F42" s="1">
        <v>7</v>
      </c>
    </row>
    <row r="43" spans="2:6">
      <c r="B43" s="1" t="s">
        <v>257</v>
      </c>
      <c r="C43" s="1" t="s">
        <v>266</v>
      </c>
      <c r="E43" s="1" t="s">
        <v>234</v>
      </c>
      <c r="F43" s="1" t="s">
        <v>234</v>
      </c>
    </row>
    <row r="44" ht="75" spans="2:6">
      <c r="B44" s="1" t="s">
        <v>257</v>
      </c>
      <c r="C44" s="19" t="s">
        <v>267</v>
      </c>
      <c r="E44" s="3" t="s">
        <v>268</v>
      </c>
      <c r="F44" s="1">
        <v>4</v>
      </c>
    </row>
    <row r="45" spans="2:6">
      <c r="B45" s="1" t="s">
        <v>257</v>
      </c>
      <c r="C45" s="1" t="s">
        <v>256</v>
      </c>
      <c r="E45" s="3" t="s">
        <v>234</v>
      </c>
      <c r="F45" s="1" t="s">
        <v>234</v>
      </c>
    </row>
    <row r="46" spans="2:6">
      <c r="B46" s="1" t="s">
        <v>257</v>
      </c>
      <c r="C46" s="1" t="s">
        <v>269</v>
      </c>
      <c r="E46" s="3" t="s">
        <v>234</v>
      </c>
      <c r="F46" s="1" t="s">
        <v>234</v>
      </c>
    </row>
    <row r="47" ht="56.25" spans="2:6">
      <c r="B47" s="3" t="s">
        <v>270</v>
      </c>
      <c r="C47" s="17" t="s">
        <v>271</v>
      </c>
      <c r="E47" s="3" t="s">
        <v>272</v>
      </c>
      <c r="F47" s="1">
        <v>5</v>
      </c>
    </row>
    <row r="48" ht="56.25" spans="2:6">
      <c r="B48" s="1" t="s">
        <v>273</v>
      </c>
      <c r="C48" s="17" t="s">
        <v>274</v>
      </c>
      <c r="E48" s="3" t="s">
        <v>275</v>
      </c>
      <c r="F48" s="1">
        <v>5</v>
      </c>
    </row>
    <row r="49" ht="37.5" spans="2:6">
      <c r="B49" s="1" t="s">
        <v>276</v>
      </c>
      <c r="C49" s="17" t="s">
        <v>277</v>
      </c>
      <c r="E49" s="3" t="s">
        <v>278</v>
      </c>
      <c r="F49" s="1">
        <v>6</v>
      </c>
    </row>
    <row r="50" ht="75" spans="2:6">
      <c r="B50" s="1" t="s">
        <v>279</v>
      </c>
      <c r="C50" s="17" t="s">
        <v>280</v>
      </c>
      <c r="E50" s="3" t="s">
        <v>281</v>
      </c>
      <c r="F50" s="1">
        <v>5</v>
      </c>
    </row>
    <row r="51" ht="56.25" spans="2:6">
      <c r="B51" s="1" t="s">
        <v>273</v>
      </c>
      <c r="C51" s="17" t="s">
        <v>282</v>
      </c>
      <c r="E51" s="3" t="s">
        <v>283</v>
      </c>
      <c r="F51" s="1">
        <v>4</v>
      </c>
    </row>
    <row r="52" ht="56.25" spans="2:6">
      <c r="B52" s="3" t="s">
        <v>284</v>
      </c>
      <c r="C52" s="17" t="s">
        <v>285</v>
      </c>
      <c r="E52" s="3" t="s">
        <v>286</v>
      </c>
      <c r="F52" s="1">
        <v>6</v>
      </c>
    </row>
    <row r="53" ht="56.25" spans="2:6">
      <c r="B53" s="1" t="s">
        <v>287</v>
      </c>
      <c r="C53" s="17" t="s">
        <v>288</v>
      </c>
      <c r="E53" s="3" t="s">
        <v>289</v>
      </c>
      <c r="F53" s="1">
        <v>6</v>
      </c>
    </row>
    <row r="54" ht="37.5" spans="2:6">
      <c r="B54" s="1" t="s">
        <v>290</v>
      </c>
      <c r="C54" s="19" t="s">
        <v>291</v>
      </c>
      <c r="E54" s="3" t="s">
        <v>292</v>
      </c>
      <c r="F54" s="1" t="s">
        <v>212</v>
      </c>
    </row>
    <row r="55" ht="75" spans="2:6">
      <c r="B55" s="3" t="s">
        <v>293</v>
      </c>
      <c r="C55" s="19" t="s">
        <v>294</v>
      </c>
      <c r="E55" s="3" t="s">
        <v>295</v>
      </c>
      <c r="F55" s="1" t="s">
        <v>212</v>
      </c>
    </row>
    <row r="56" spans="2:7">
      <c r="B56" s="1" t="s">
        <v>290</v>
      </c>
      <c r="C56" s="1" t="s">
        <v>296</v>
      </c>
      <c r="E56" s="1" t="s">
        <v>297</v>
      </c>
      <c r="F56" s="1">
        <v>1</v>
      </c>
      <c r="G56" s="13" t="s">
        <v>298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10"/>
  <sheetViews>
    <sheetView workbookViewId="0">
      <selection activeCell="F5" sqref="F5"/>
    </sheetView>
  </sheetViews>
  <sheetFormatPr defaultColWidth="9.14285714285714" defaultRowHeight="18.75"/>
  <cols>
    <col min="1" max="1" width="9.14285714285714" style="1"/>
    <col min="2" max="2" width="16" style="1" customWidth="1"/>
    <col min="3" max="3" width="21.8571428571429" style="1" customWidth="1"/>
    <col min="4" max="4" width="31" style="1" customWidth="1"/>
    <col min="5" max="5" width="25.5714285714286" style="1" customWidth="1"/>
    <col min="6" max="6" width="21.5714285714286" style="1" customWidth="1"/>
    <col min="7" max="7" width="21.8571428571429" style="1" customWidth="1"/>
    <col min="8" max="8" width="20.2857142857143" style="1" customWidth="1"/>
    <col min="9" max="9" width="12.5714285714286" style="1" customWidth="1"/>
    <col min="10" max="10" width="20.1428571428571" style="1" customWidth="1"/>
    <col min="11" max="16384" width="9.14285714285714" style="1"/>
  </cols>
  <sheetData>
    <row r="2" ht="30" customHeight="1" spans="2:6">
      <c r="B2" s="4" t="s">
        <v>299</v>
      </c>
      <c r="C2" s="5"/>
      <c r="D2" s="5"/>
      <c r="E2" s="5"/>
      <c r="F2" s="6"/>
    </row>
    <row r="3" ht="38.25" spans="2:4">
      <c r="B3" s="7" t="s">
        <v>300</v>
      </c>
      <c r="C3" s="1" t="s">
        <v>301</v>
      </c>
      <c r="D3" s="3" t="s">
        <v>302</v>
      </c>
    </row>
    <row r="4" ht="57" spans="2:6">
      <c r="B4" s="8" t="s">
        <v>303</v>
      </c>
      <c r="C4" s="1" t="s">
        <v>304</v>
      </c>
      <c r="D4" s="3" t="s">
        <v>305</v>
      </c>
      <c r="E4" s="1" t="s">
        <v>306</v>
      </c>
      <c r="F4" s="3" t="s">
        <v>307</v>
      </c>
    </row>
    <row r="5" ht="38.25" spans="2:6">
      <c r="B5" s="2" t="s">
        <v>308</v>
      </c>
      <c r="C5" s="3" t="s">
        <v>309</v>
      </c>
      <c r="D5" s="3" t="s">
        <v>310</v>
      </c>
      <c r="F5" s="3"/>
    </row>
    <row r="6" ht="84" customHeight="1" spans="2:6">
      <c r="B6" s="2" t="s">
        <v>311</v>
      </c>
      <c r="C6" s="3" t="s">
        <v>312</v>
      </c>
      <c r="D6" s="3" t="s">
        <v>313</v>
      </c>
      <c r="E6" s="1" t="s">
        <v>314</v>
      </c>
      <c r="F6" s="3" t="s">
        <v>315</v>
      </c>
    </row>
    <row r="8" ht="19.5" spans="2:10">
      <c r="B8" s="9" t="s">
        <v>316</v>
      </c>
      <c r="C8" s="9" t="s">
        <v>317</v>
      </c>
      <c r="D8" s="9" t="s">
        <v>318</v>
      </c>
      <c r="E8" s="4" t="s">
        <v>319</v>
      </c>
      <c r="F8" s="5"/>
      <c r="G8" s="5"/>
      <c r="H8" s="5"/>
      <c r="I8" s="5"/>
      <c r="J8" s="6"/>
    </row>
    <row r="9" ht="19.5" spans="2:10">
      <c r="B9" s="10">
        <v>1</v>
      </c>
      <c r="C9" s="1" t="s">
        <v>320</v>
      </c>
      <c r="D9" s="1">
        <v>5</v>
      </c>
      <c r="E9" s="11" t="s">
        <v>321</v>
      </c>
      <c r="F9" s="1" t="s">
        <v>322</v>
      </c>
      <c r="G9" s="1" t="s">
        <v>323</v>
      </c>
      <c r="H9" s="1" t="s">
        <v>324</v>
      </c>
      <c r="I9" s="1" t="s">
        <v>325</v>
      </c>
      <c r="J9" s="1" t="s">
        <v>326</v>
      </c>
    </row>
    <row r="10" ht="38.25" spans="2:7">
      <c r="B10" s="12">
        <v>2</v>
      </c>
      <c r="C10" s="1" t="s">
        <v>327</v>
      </c>
      <c r="D10" s="1" t="s">
        <v>328</v>
      </c>
      <c r="E10" s="3" t="s">
        <v>329</v>
      </c>
      <c r="F10" s="3" t="s">
        <v>330</v>
      </c>
      <c r="G10" s="3" t="s">
        <v>331</v>
      </c>
    </row>
  </sheetData>
  <mergeCells count="2">
    <mergeCell ref="B2:F2"/>
    <mergeCell ref="E8:J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"/>
  <sheetViews>
    <sheetView workbookViewId="0">
      <selection activeCell="F5" sqref="F5"/>
    </sheetView>
  </sheetViews>
  <sheetFormatPr defaultColWidth="9.14285714285714" defaultRowHeight="18.75" outlineLevelRow="1" outlineLevelCol="3"/>
  <cols>
    <col min="1" max="1" width="9.14285714285714" style="1"/>
    <col min="2" max="2" width="20.5714285714286" style="1" customWidth="1"/>
    <col min="3" max="3" width="26.1428571428571" style="1" customWidth="1"/>
    <col min="4" max="4" width="41.5714285714286" style="1" customWidth="1"/>
    <col min="5" max="16384" width="9.14285714285714" style="1"/>
  </cols>
  <sheetData>
    <row r="2" ht="81" customHeight="1" spans="2:4">
      <c r="B2" s="2" t="s">
        <v>201</v>
      </c>
      <c r="C2" s="3" t="s">
        <v>332</v>
      </c>
      <c r="D2" s="3" t="s">
        <v>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Generic Stats</vt:lpstr>
      <vt:lpstr>Monsters</vt:lpstr>
      <vt:lpstr>Traps</vt:lpstr>
      <vt:lpstr>Spells</vt:lpstr>
      <vt:lpstr>Map Generation</vt:lpstr>
      <vt:lpstr>Rules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2021-02-06T17:24:00Z</dcterms:created>
  <dcterms:modified xsi:type="dcterms:W3CDTF">2021-11-06T23:17:27Z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042F97A674D545BC9877119B8722D495</vt:lpwstr>
  </property>
</Properties>
</file>