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verni\work_ide\boms\"/>
    </mc:Choice>
  </mc:AlternateContent>
  <bookViews>
    <workbookView xWindow="0" yWindow="0" windowWidth="28800" windowHeight="12435" activeTab="1"/>
  </bookViews>
  <sheets>
    <sheet name="BOM" sheetId="5" r:id="rId1"/>
    <sheet name="ele" sheetId="1" r:id="rId2"/>
    <sheet name="mec" sheetId="4" r:id="rId3"/>
  </sheets>
  <definedNames>
    <definedName name="SKY_G" localSheetId="1">ele!$A$22:$E$33</definedName>
    <definedName name="SKY_G_1" localSheetId="1">ele!$A$22:$E$33</definedName>
    <definedName name="SKY_R" localSheetId="1">ele!$A$3:$H$19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5" l="1"/>
  <c r="B50" i="1"/>
  <c r="D61" i="1"/>
  <c r="A61" i="1"/>
  <c r="B57" i="1"/>
  <c r="K35" i="1"/>
  <c r="G2" i="5" l="1"/>
  <c r="E2" i="5"/>
  <c r="K27" i="1" l="1"/>
  <c r="K28" i="1"/>
  <c r="H28" i="1"/>
  <c r="K29" i="1"/>
  <c r="H29" i="1"/>
  <c r="K32" i="1"/>
  <c r="K33" i="1"/>
  <c r="B61" i="1" s="1"/>
  <c r="K31" i="1"/>
  <c r="K26" i="1" l="1"/>
  <c r="H26" i="1"/>
  <c r="K25" i="1"/>
  <c r="H25" i="1"/>
  <c r="K24" i="1"/>
  <c r="H24" i="1"/>
  <c r="K23" i="1"/>
  <c r="H23" i="1"/>
  <c r="B52" i="1" l="1"/>
  <c r="J20" i="1" l="1"/>
  <c r="K20" i="1" s="1"/>
  <c r="K19" i="1"/>
  <c r="K18" i="1"/>
  <c r="K17" i="1"/>
  <c r="H17" i="1"/>
  <c r="K16" i="1"/>
  <c r="H16" i="1"/>
  <c r="K15" i="1"/>
  <c r="H15" i="1"/>
  <c r="K14" i="1"/>
  <c r="H14" i="1"/>
  <c r="K13" i="1"/>
  <c r="H13" i="1"/>
  <c r="K12" i="1"/>
  <c r="H12" i="1"/>
  <c r="K11" i="1"/>
  <c r="H11" i="1"/>
  <c r="K10" i="1"/>
  <c r="K9" i="1"/>
  <c r="K8" i="1"/>
  <c r="K7" i="1"/>
  <c r="H7" i="1"/>
  <c r="K6" i="1"/>
  <c r="H6" i="1"/>
  <c r="K5" i="1"/>
  <c r="H5" i="1"/>
  <c r="C61" i="1" l="1"/>
  <c r="B54" i="1"/>
  <c r="B56" i="1" s="1"/>
  <c r="B58" i="1" s="1"/>
  <c r="M35" i="1" s="1"/>
  <c r="M38" i="1" l="1"/>
  <c r="M26" i="1"/>
  <c r="M31" i="1"/>
  <c r="M7" i="1"/>
  <c r="M11" i="1"/>
  <c r="M15" i="1"/>
  <c r="M19" i="1"/>
  <c r="D62" i="1"/>
  <c r="M23" i="1"/>
  <c r="M27" i="1"/>
  <c r="M32" i="1"/>
  <c r="M12" i="1"/>
  <c r="M16" i="1"/>
  <c r="M20" i="1"/>
  <c r="M5" i="1"/>
  <c r="B2" i="5"/>
  <c r="C2" i="5" s="1"/>
  <c r="D2" i="5" s="1"/>
  <c r="H2" i="5" s="1"/>
  <c r="M34" i="1"/>
  <c r="M24" i="1"/>
  <c r="M28" i="1"/>
  <c r="M33" i="1"/>
  <c r="M9" i="1"/>
  <c r="M13" i="1"/>
  <c r="M17" i="1"/>
  <c r="B62" i="1"/>
  <c r="M40" i="1"/>
  <c r="M25" i="1"/>
  <c r="M29" i="1"/>
  <c r="M6" i="1"/>
  <c r="M10" i="1"/>
  <c r="M14" i="1"/>
  <c r="M18" i="1"/>
  <c r="A62" i="1"/>
  <c r="M8" i="1"/>
  <c r="C62" i="1"/>
</calcChain>
</file>

<file path=xl/connections.xml><?xml version="1.0" encoding="utf-8"?>
<connections xmlns="http://schemas.openxmlformats.org/spreadsheetml/2006/main">
  <connection id="1" name="SKY_G11" type="6" refreshedVersion="5" background="1" saveData="1">
    <textPr codePage="437" sourceFile="E:\Daverni\work_ide\ele_ide\pcb\ele_pcb_sky_g\exports\SKY_G.csv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SKY_G2" type="6" refreshedVersion="5" background="1" saveData="1">
    <textPr codePage="437" sourceFile="E:\Daverni\work_ide\ele_ide\pcb\ele_pcb_sky_g\exports\SKY_G.csv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SKY_R" type="6" refreshedVersion="5" background="1" saveData="1">
    <textPr codePage="437" sourceFile="E:\Daverni\work_ide\ele_ide\pcb\ele_pcb_sky_r\exports\SKY_R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<sst xmlns="http://schemas.openxmlformats.org/spreadsheetml/2006/main" count="262" uniqueCount="160">
  <si>
    <t>Mouser</t>
  </si>
  <si>
    <t>Farnell</t>
  </si>
  <si>
    <t>Designator</t>
  </si>
  <si>
    <t>Package</t>
  </si>
  <si>
    <t>Quantity</t>
  </si>
  <si>
    <t>Designation</t>
  </si>
  <si>
    <t>Commentaire</t>
  </si>
  <si>
    <t>lien</t>
  </si>
  <si>
    <t>Pu</t>
  </si>
  <si>
    <t>Total</t>
  </si>
  <si>
    <t>Q1</t>
  </si>
  <si>
    <t>BSC016N06NS</t>
  </si>
  <si>
    <t>Q_NMOS_GSD</t>
  </si>
  <si>
    <t>/</t>
  </si>
  <si>
    <t>https://www.mouser.fr/ProductDetail/Infineon-Technologies/BSC016N06NS?qs=sGAEpiMZZMshyDBzk1%2FWi6ODfQGXJyDAz3qJRaaNuYk%3D</t>
  </si>
  <si>
    <t>https://fr.farnell.com/infineon/bsc016n06nsatma1/mosfet-canal-n-60v-100a-tdson/dp/2432702?st=BSC016N06NSATMA1</t>
  </si>
  <si>
    <t>J11</t>
  </si>
  <si>
    <t>ACJSMHDR</t>
  </si>
  <si>
    <t>AudioJack3_Dual_Switch</t>
  </si>
  <si>
    <t>https://www.mouser.fr/ProductDetail/Amphenol-Audio/ACJS-MHDR?qs=sGAEpiMZZMv0W4pxf2HiV773LpRc%252BsAjtvJK9dTp2Dc%3D</t>
  </si>
  <si>
    <t>https://fr.farnell.com/amphenol/acjs-mhdr/jack-6-35mm-pcb-stereo/dp/1835537?st=ACJSMHDR</t>
  </si>
  <si>
    <t>IC1</t>
  </si>
  <si>
    <t>453-00005</t>
  </si>
  <si>
    <t>stock volatile</t>
  </si>
  <si>
    <t>https://www.mouser.fr/ProductDetail/Laird-Connectivity/BL652-SA-01-T-R?qs=sGAEpiMZZMtQRtO1VXT3j4E03UFLL5UTqFGxNTzcslo%3D</t>
  </si>
  <si>
    <t>https://fr.farnell.com/laird-technologies/bl652-sa-01/module-ble-nfc-2-402-2-48ghz-96dbm/dp/2664536?st=BL652</t>
  </si>
  <si>
    <t>R7,R3,R2,R1</t>
  </si>
  <si>
    <t>R_0603_1608Metric_Pad1.05x0.95mm_HandSolder</t>
  </si>
  <si>
    <t>10kR</t>
  </si>
  <si>
    <t>prix générique</t>
  </si>
  <si>
    <t>R5,R4</t>
  </si>
  <si>
    <t>220R</t>
  </si>
  <si>
    <t>C1</t>
  </si>
  <si>
    <t>C_0805_2012Metric_Pad1.15x1.40mm_HandSolder</t>
  </si>
  <si>
    <t>4.7uC</t>
  </si>
  <si>
    <t>SW2,SW3,SW1</t>
  </si>
  <si>
    <t>SW_B3S-1000</t>
  </si>
  <si>
    <t>B3S-1000</t>
  </si>
  <si>
    <t>https://www.mouser.fr/ProductDetail/Omron-Electronics/B3S-1000?qs=sGAEpiMZZMsgGjVA3toVBGvOmVUWX0m0fClzO%252BgxoEQ%3D</t>
  </si>
  <si>
    <t>https://fr.farnell.com/omron/b3s-1000/commutateur-cms-spno-50ma/dp/177807?scope=partnumberlookahead&amp;ost=B3S-1000&amp;searchref=searchlookahead&amp;exaMfpn=true&amp;ddkey=https%3Afr-FR%2FElement14_France%2Fw%2Fsearch</t>
  </si>
  <si>
    <t>D4</t>
  </si>
  <si>
    <t>ABS10A13</t>
  </si>
  <si>
    <t>ABS10A-13</t>
  </si>
  <si>
    <t>https://www.mouser.fr/ProductDetail/Diodes-Incorporated/ABS10A-13?qs=%2Fha2pyFaduiE9kQD45jKL%252BPtYtwpujx8RIFFD5L4q5teUewZEd1ISw%3D%3D</t>
  </si>
  <si>
    <t>https://fr.farnell.com/diodes-inc/abs10a-13/diode-pont-redresseur-1-ph-1a/dp/3127182?st=ABS10A13</t>
  </si>
  <si>
    <t>S1</t>
  </si>
  <si>
    <t>JS102011SAQN</t>
  </si>
  <si>
    <t>Bypass</t>
  </si>
  <si>
    <t>https://www.mouser.fr/ProductDetail/CK/JS102011SAQN?qs=%2Fha2pyFaduiV2nqaS%252BU8Q9wtp%2FpUP0ZhxQ7YjhJWd98Vv%2FajANoXBg%3D%3D</t>
  </si>
  <si>
    <t>https://fr.farnell.com/c-k-components/js102011saqn/commutateur-spdt-0-6a-6vdc-lateral/dp/2320017?st=JS102011SAQN</t>
  </si>
  <si>
    <t>D3</t>
  </si>
  <si>
    <t>D_SMA</t>
  </si>
  <si>
    <t>MMSD4148T1G</t>
  </si>
  <si>
    <t>https://www.mouser.fr/ProductDetail/863-MMSD4148T1G</t>
  </si>
  <si>
    <t>https://fr.farnell.com/on-semiconductor/mmsd4148t1g/diode-rapide-sod-123/dp/9556079?st=MMSD4148T1G</t>
  </si>
  <si>
    <t>U2</t>
  </si>
  <si>
    <t>SOIC-8_3.9x4.9mm_P1.27mm</t>
  </si>
  <si>
    <t>LP2951-3.3_SOIC</t>
  </si>
  <si>
    <t>https://www.mouser.fr/ProductDetail/Texas-Instruments/LP2951D?qs=sGAEpiMZZMsGz1a6aV8DcBHbqI5vMWL%252B77S2r8IHzg0%3D</t>
  </si>
  <si>
    <t>https://fr.farnell.com/texas-instruments/lp2951-33d/ic-volt-reg-3-3v-mcrpwr-sd-8soic/dp/3122132?st=LP2951-33D</t>
  </si>
  <si>
    <t>D2</t>
  </si>
  <si>
    <t>LED_0805_2012Metric_Pad1.15x1.40mm_HandSolder</t>
  </si>
  <si>
    <t>led_blc</t>
  </si>
  <si>
    <t>https://www.mouser.fr/ProductDetail/Broadcom-Avago/HSMS-C170?qs=%2Fha2pyFaduihOzjNaEQIIHiO6T8aswLYckymeQUIstA%3D</t>
  </si>
  <si>
    <t>https://fr.farnell.com/broadcom-limited/hsmh-c150/led-cms-rouge/dp/8554633</t>
  </si>
  <si>
    <t>D1</t>
  </si>
  <si>
    <t>led_sync</t>
  </si>
  <si>
    <t>Priorité réf Mouser</t>
  </si>
  <si>
    <t>https://www.mouser.fr/ProductDetail/859-LTW-170TK</t>
  </si>
  <si>
    <t>https://fr.farnell.com/broadcom-limited/hsmw-c191/led-cms-blanc/dp/1058375</t>
  </si>
  <si>
    <t>C2</t>
  </si>
  <si>
    <t>C_0603_1608Metric_Pad1.05x0.95mm_HandSolder</t>
  </si>
  <si>
    <t>Jack 6.35mm stéréo connector</t>
  </si>
  <si>
    <t>PS000122</t>
  </si>
  <si>
    <t>https://fr.farnell.com/pro-signal/ps000122/phone-audio-conn-plug-3pos-6-35mm/dp/2910967?ost=PS000122&amp;ddkey=https%3Afr-FR%2FElement14_France%2Fsearch</t>
  </si>
  <si>
    <t>Lentille led</t>
  </si>
  <si>
    <t>CMC321CTP</t>
  </si>
  <si>
    <t>par paquet de 5</t>
  </si>
  <si>
    <t>https://fr.farnell.com/vcc-visual-communications-company/cmc321ctp/lentille-led-5mm-pc-transparent/dp/2750614?st=CMC321CTP</t>
  </si>
  <si>
    <t>€</t>
  </si>
  <si>
    <t>Total fab electronics</t>
  </si>
  <si>
    <t>IC3</t>
  </si>
  <si>
    <t>SOT95P270X145-5N</t>
  </si>
  <si>
    <t>MCP6541T-I_OT</t>
  </si>
  <si>
    <t>https://www.mouser.fr/ProductDetail/Microchip-Technology/MCP6541T-I-OT?qs=%2Fha2pyFaduiNSaLFMjwcEnZOHjJFhYPPrvmJDlrB2ATFkZRh7lh3Rw%3D%3D</t>
  </si>
  <si>
    <t>https://fr.farnell.com/microchip/mcp6541t-i-ot/comp-pushpull-1-6v-sngl-5sot23/dp/1825063?st=MCP6541T-I_OT</t>
  </si>
  <si>
    <t>SOT65P210X110-6N</t>
  </si>
  <si>
    <t>TS5A3157DCKR</t>
  </si>
  <si>
    <t>https://www.mouser.fr/ProductDetail/Texas-Instruments/TS5A3157DCKR?qs=sGAEpiMZZMtxrAS98ir%252Bs7bXVWBmMZ1p3rdwD%2FwipiQ%3D</t>
  </si>
  <si>
    <t>https://fr.farnell.com/texas-instruments/ts5a3157dckr/analogue-switch-1-ch-sc-70-6/dp/3005462?st=TS5A3157DCKR</t>
  </si>
  <si>
    <t>IC2</t>
  </si>
  <si>
    <t>SOP65P640X120-20N</t>
  </si>
  <si>
    <t>MCP4461-103E_ST</t>
  </si>
  <si>
    <t>https://www.mouser.fr/ProductDetail/Microchip-Technology/MCP4461-103E-ST?qs=sGAEpiMZZMuD%2F7PTYBwKqZLSLa2ge%2F0po%2FAEFThSL0M%3D</t>
  </si>
  <si>
    <t>https://fr.farnell.com/microchip/mcp4461-103e-st/dgtl-pot-257taps-10k-20tssop/dp/1863949?ost=MCP4461-103E_ST&amp;ddkey=https%3Afr-FR%2FElement14_France%2Fsearch</t>
  </si>
  <si>
    <t>https://www.mouser.fr/ProductDetail/Laird-Connectivity/453-00005?qs=sGAEpiMZZMsGelYiB%252BjhZoug4L%2FWODSMjbKo4CRGaLrDeWyb7x66Rg%3D%3D</t>
  </si>
  <si>
    <t>https://fr.farnell.com/laird/453-00005c/bl651-series-bt-v5-module-int/dp/3020333?ost=453-00005&amp;ddkey=https%3Afr-FR%2FElement14_France%2Fsearch</t>
  </si>
  <si>
    <t>R1,R3,R4,R5,R6,R7,R8</t>
  </si>
  <si>
    <t>R2</t>
  </si>
  <si>
    <t>Fournisseur</t>
  </si>
  <si>
    <t>Commutateur alim demo</t>
  </si>
  <si>
    <t>Demo only</t>
  </si>
  <si>
    <t>https://fr.farnell.com/nidec-copal/mfs201n-z/commut-glissiere-dpdt-1a-120v/dp/2854848</t>
  </si>
  <si>
    <t>CR2032</t>
  </si>
  <si>
    <t>https://fr.farnell.com/renata/cr-2032-mfr-rv/pile-bouton-3-broches-3v/dp/1823483?st=CR2032</t>
  </si>
  <si>
    <t>méthode de production</t>
  </si>
  <si>
    <t>matériaux</t>
  </si>
  <si>
    <t>Sculpteo</t>
  </si>
  <si>
    <t>Nylon PA12 (noir)</t>
  </si>
  <si>
    <t>mécanique</t>
  </si>
  <si>
    <t>électronique</t>
  </si>
  <si>
    <t>I3D SLS</t>
  </si>
  <si>
    <t>Kit sky</t>
  </si>
  <si>
    <t>SKY_R</t>
  </si>
  <si>
    <t>SKY_G</t>
  </si>
  <si>
    <t>AUTRE</t>
  </si>
  <si>
    <t>PCB</t>
  </si>
  <si>
    <t>COMPOSANTS</t>
  </si>
  <si>
    <t>SUMMARY</t>
  </si>
  <si>
    <t>BOM composants sky_g</t>
  </si>
  <si>
    <t>BOM pcb sky_g</t>
  </si>
  <si>
    <t>BOM composants sky_r</t>
  </si>
  <si>
    <t>BOM pcb sky_r</t>
  </si>
  <si>
    <t>IC</t>
  </si>
  <si>
    <t>Type</t>
  </si>
  <si>
    <t>Connector</t>
  </si>
  <si>
    <t>Passiv</t>
  </si>
  <si>
    <t>IHM</t>
  </si>
  <si>
    <t>total IC</t>
  </si>
  <si>
    <t>total Connector</t>
  </si>
  <si>
    <t>total Passiv</t>
  </si>
  <si>
    <t>total HMI</t>
  </si>
  <si>
    <t>Capteur FSR</t>
  </si>
  <si>
    <t>BOM composants autre</t>
  </si>
  <si>
    <t>https://fr.farnell.com/multicomp/mcwr06x1002ftl/res-couche-epaisse-10k-1-0-1w/dp/2447230</t>
  </si>
  <si>
    <t>pack de 10</t>
  </si>
  <si>
    <t>pack de 10, R est varaible !</t>
  </si>
  <si>
    <t>https://fr.farnell.com/multicomp/mcwr06x2200ftl/res-couche-epaisse-220r-1-0-1w/dp/2447298</t>
  </si>
  <si>
    <t>https://fr.farnell.com/samsung-electro-mechanics/cl10a475kq8nnnc/condensateur-4-7uf-6-3v-mlcc-0603/dp/3013399RL</t>
  </si>
  <si>
    <t>https://fr.farnell.com/murata/grm21br60j476me15l/condensateur-47-f-6-3v-20-x5r/dp/2362109</t>
  </si>
  <si>
    <t>47uC</t>
  </si>
  <si>
    <t>External supply only</t>
  </si>
  <si>
    <t>https://fr.farnell.com/pro-signal/psg08583/plug-6-35-jack-stereo-nickel/dp/3384233?st=Jack%20audio%206.35</t>
  </si>
  <si>
    <t>PSG08583</t>
  </si>
  <si>
    <t>Pu par mode de livraison</t>
  </si>
  <si>
    <t>T + 15</t>
  </si>
  <si>
    <t>T + 7</t>
  </si>
  <si>
    <t>Taxes</t>
  </si>
  <si>
    <t>source</t>
  </si>
  <si>
    <t>raison</t>
  </si>
  <si>
    <t>douane</t>
  </si>
  <si>
    <t>DHL</t>
  </si>
  <si>
    <t>total commande(TTC</t>
  </si>
  <si>
    <t>total unité (TC)</t>
  </si>
  <si>
    <t>total unité (HT)</t>
  </si>
  <si>
    <t>nombre d'unité</t>
  </si>
  <si>
    <t>Revente</t>
  </si>
  <si>
    <t>Gain</t>
  </si>
  <si>
    <t>https://fr.farnell.com/bak/lp-402025-is-3/batterie-lithium-pol-3-7v-165/dp/2077885</t>
  </si>
  <si>
    <t>Batterie Li 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</si>
</sst>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shrinkToFit="1"/>
    </xf>
    <xf numFmtId="0" fontId="0" fillId="0" borderId="1" xfId="0" applyBorder="1"/>
    <xf numFmtId="0" fontId="0" fillId="0" borderId="1" xfId="0" applyBorder="1" applyAlignment="1">
      <alignment shrinkToFit="1"/>
    </xf>
    <xf numFmtId="0" fontId="3" fillId="0" borderId="1" xfId="2" applyBorder="1" applyAlignment="1">
      <alignment shrinkToFit="1"/>
    </xf>
    <xf numFmtId="0" fontId="0" fillId="0" borderId="1" xfId="0" applyFill="1" applyBorder="1"/>
    <xf numFmtId="0" fontId="3" fillId="0" borderId="1" xfId="2" applyFill="1" applyBorder="1" applyAlignment="1">
      <alignment shrinkToFi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1" applyBorder="1" applyAlignment="1">
      <alignment shrinkToFit="1"/>
    </xf>
    <xf numFmtId="0" fontId="3" fillId="0" borderId="0" xfId="2"/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3">
    <cellStyle name="Lien hypertexte" xfId="2" builtinId="8"/>
    <cellStyle name="Neutre" xfId="1" builtinId="2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ele!$A$60:$D$60</c:f>
              <c:strCache>
                <c:ptCount val="4"/>
                <c:pt idx="0">
                  <c:v>total IC</c:v>
                </c:pt>
                <c:pt idx="1">
                  <c:v>total Connector</c:v>
                </c:pt>
                <c:pt idx="2">
                  <c:v>total Passiv</c:v>
                </c:pt>
                <c:pt idx="3">
                  <c:v>total HMI</c:v>
                </c:pt>
              </c:strCache>
            </c:strRef>
          </c:cat>
          <c:val>
            <c:numRef>
              <c:f>ele!$A$62:$D$62</c:f>
              <c:numCache>
                <c:formatCode>General</c:formatCode>
                <c:ptCount val="4"/>
                <c:pt idx="0">
                  <c:v>40.718413355211524</c:v>
                </c:pt>
                <c:pt idx="1">
                  <c:v>6.3613231552162848</c:v>
                </c:pt>
                <c:pt idx="2">
                  <c:v>1.5818093901849339</c:v>
                </c:pt>
                <c:pt idx="3">
                  <c:v>6.1155897996876796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48</xdr:row>
      <xdr:rowOff>14287</xdr:rowOff>
    </xdr:from>
    <xdr:to>
      <xdr:col>9</xdr:col>
      <xdr:colOff>571500</xdr:colOff>
      <xdr:row>62</xdr:row>
      <xdr:rowOff>90487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KY_G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KY_G_1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KY_R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fr.farnell.com/texas-instruments/lp2951-33d/ic-volt-reg-3-3v-mcrpwr-sd-8soic/dp/3122132?st=LP2951-33D" TargetMode="External"/><Relationship Id="rId18" Type="http://schemas.openxmlformats.org/officeDocument/2006/relationships/hyperlink" Target="https://www.mouser.fr/ProductDetail/Broadcom-Avago/HSMS-C170?qs=%2Fha2pyFaduihOzjNaEQIIHiO6T8aswLYckymeQUIstA%3D" TargetMode="External"/><Relationship Id="rId26" Type="http://schemas.openxmlformats.org/officeDocument/2006/relationships/hyperlink" Target="https://fr.farnell.com/texas-instruments/ts5a3157dckr/analogue-switch-1-ch-sc-70-6/dp/3005462?st=TS5A3157DCKR" TargetMode="External"/><Relationship Id="rId39" Type="http://schemas.openxmlformats.org/officeDocument/2006/relationships/hyperlink" Target="https://fr.farnell.com/murata/grm21br60j476me15l/condensateur-47-f-6-3v-20-x5r/dp/2362109" TargetMode="External"/><Relationship Id="rId21" Type="http://schemas.openxmlformats.org/officeDocument/2006/relationships/hyperlink" Target="https://fr.farnell.com/pro-signal/ps000122/phone-audio-conn-plug-3pos-6-35mm/dp/2910967?ost=PS000122&amp;ddkey=https%3Afr-FR%2FElement14_France%2Fsearch" TargetMode="External"/><Relationship Id="rId34" Type="http://schemas.openxmlformats.org/officeDocument/2006/relationships/hyperlink" Target="https://fr.farnell.com/multicomp/mcwr06x1002ftl/res-couche-epaisse-10k-1-0-1w/dp/2447230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https://fr.farnell.com/omron/b3s-1000/commutateur-cms-spno-50ma/dp/177807?scope=partnumberlookahead&amp;ost=B3S-1000&amp;searchref=searchlookahead&amp;exaMfpn=true&amp;ddkey=https%3Afr-FR%2FElement14_France%2Fw%2Fsearch" TargetMode="External"/><Relationship Id="rId2" Type="http://schemas.openxmlformats.org/officeDocument/2006/relationships/hyperlink" Target="https://fr.farnell.com/infineon/bsc016n06nsatma1/mosfet-canal-n-60v-100a-tdson/dp/2432702?st=BSC016N06NSATMA1" TargetMode="External"/><Relationship Id="rId16" Type="http://schemas.openxmlformats.org/officeDocument/2006/relationships/hyperlink" Target="https://fr.farnell.com/on-semiconductor/mmsd4148t1g/diode-rapide-sod-123/dp/9556079?st=MMSD4148T1G" TargetMode="External"/><Relationship Id="rId29" Type="http://schemas.openxmlformats.org/officeDocument/2006/relationships/hyperlink" Target="https://fr.farnell.com/laird/453-00005c/bl651-series-bt-v5-module-int/dp/3020333?ost=453-00005&amp;ddkey=https%3Afr-FR%2FElement14_France%2Fsearch" TargetMode="External"/><Relationship Id="rId1" Type="http://schemas.openxmlformats.org/officeDocument/2006/relationships/hyperlink" Target="https://www.mouser.fr/ProductDetail/Infineon-Technologies/BSC016N06NS?qs=sGAEpiMZZMshyDBzk1%2FWi6ODfQGXJyDAz3qJRaaNuYk%3D" TargetMode="External"/><Relationship Id="rId6" Type="http://schemas.openxmlformats.org/officeDocument/2006/relationships/hyperlink" Target="https://www.mouser.fr/ProductDetail/Laird-Connectivity/BL652-SA-01-T-R?qs=sGAEpiMZZMtQRtO1VXT3j4E03UFLL5UTqFGxNTzcslo%3D" TargetMode="External"/><Relationship Id="rId11" Type="http://schemas.openxmlformats.org/officeDocument/2006/relationships/hyperlink" Target="https://fr.farnell.com/c-k-components/js102011saqn/commutateur-spdt-0-6a-6vdc-lateral/dp/2320017?st=JS102011SAQN" TargetMode="External"/><Relationship Id="rId24" Type="http://schemas.openxmlformats.org/officeDocument/2006/relationships/hyperlink" Target="https://fr.farnell.com/microchip/mcp6541t-i-ot/comp-pushpull-1-6v-sngl-5sot23/dp/1825063?st=MCP6541T-I_OT" TargetMode="External"/><Relationship Id="rId32" Type="http://schemas.openxmlformats.org/officeDocument/2006/relationships/hyperlink" Target="https://fr.farnell.com/renata/cr-2032-mfr-rv/pile-bouton-3-broches-3v/dp/1823483?st=CR2032" TargetMode="External"/><Relationship Id="rId37" Type="http://schemas.openxmlformats.org/officeDocument/2006/relationships/hyperlink" Target="https://fr.farnell.com/samsung-electro-mechanics/cl10a475kq8nnnc/condensateur-4-7uf-6-3v-mlcc-0603/dp/3013399RL" TargetMode="External"/><Relationship Id="rId40" Type="http://schemas.openxmlformats.org/officeDocument/2006/relationships/hyperlink" Target="https://fr.farnell.com/pro-signal/psg08583/plug-6-35-jack-stereo-nickel/dp/3384233?st=Jack%20audio%206.35" TargetMode="External"/><Relationship Id="rId45" Type="http://schemas.openxmlformats.org/officeDocument/2006/relationships/queryTable" Target="../queryTables/queryTable2.xml"/><Relationship Id="rId5" Type="http://schemas.openxmlformats.org/officeDocument/2006/relationships/hyperlink" Target="https://fr.farnell.com/laird-technologies/bl652-sa-01/module-ble-nfc-2-402-2-48ghz-96dbm/dp/2664536?st=BL652" TargetMode="External"/><Relationship Id="rId15" Type="http://schemas.openxmlformats.org/officeDocument/2006/relationships/hyperlink" Target="https://www.mouser.fr/ProductDetail/863-MMSD4148T1G" TargetMode="External"/><Relationship Id="rId23" Type="http://schemas.openxmlformats.org/officeDocument/2006/relationships/hyperlink" Target="https://www.mouser.fr/ProductDetail/Microchip-Technology/MCP6541T-I-OT?qs=%2Fha2pyFaduiNSaLFMjwcEnZOHjJFhYPPrvmJDlrB2ATFkZRh7lh3Rw%3D%3D" TargetMode="External"/><Relationship Id="rId28" Type="http://schemas.openxmlformats.org/officeDocument/2006/relationships/hyperlink" Target="https://www.mouser.fr/ProductDetail/Microchip-Technology/MCP4461-103E-ST?qs=sGAEpiMZZMuD%2F7PTYBwKqZLSLa2ge%2F0po%2FAEFThSL0M%3D" TargetMode="External"/><Relationship Id="rId36" Type="http://schemas.openxmlformats.org/officeDocument/2006/relationships/hyperlink" Target="https://fr.farnell.com/multicomp/mcwr06x2200ftl/res-couche-epaisse-220r-1-0-1w/dp/2447298" TargetMode="External"/><Relationship Id="rId10" Type="http://schemas.openxmlformats.org/officeDocument/2006/relationships/hyperlink" Target="https://fr.farnell.com/diodes-inc/abs10a-13/diode-pont-redresseur-1-ph-1a/dp/3127182?st=ABS10A13" TargetMode="External"/><Relationship Id="rId19" Type="http://schemas.openxmlformats.org/officeDocument/2006/relationships/hyperlink" Target="https://fr.farnell.com/broadcom-limited/hsmw-c191/led-cms-blanc/dp/1058375" TargetMode="External"/><Relationship Id="rId31" Type="http://schemas.openxmlformats.org/officeDocument/2006/relationships/hyperlink" Target="https://fr.farnell.com/nidec-copal/mfs201n-z/commut-glissiere-dpdt-1a-120v/dp/2854848" TargetMode="External"/><Relationship Id="rId44" Type="http://schemas.openxmlformats.org/officeDocument/2006/relationships/queryTable" Target="../queryTables/queryTable1.xml"/><Relationship Id="rId4" Type="http://schemas.openxmlformats.org/officeDocument/2006/relationships/hyperlink" Target="https://fr.farnell.com/amphenol/acjs-mhdr/jack-6-35mm-pcb-stereo/dp/1835537?st=ACJSMHDR" TargetMode="External"/><Relationship Id="rId9" Type="http://schemas.openxmlformats.org/officeDocument/2006/relationships/hyperlink" Target="https://www.mouser.fr/ProductDetail/Diodes-Incorporated/ABS10A-13?qs=%2Fha2pyFaduiE9kQD45jKL%252BPtYtwpujx8RIFFD5L4q5teUewZEd1ISw%3D%3D" TargetMode="External"/><Relationship Id="rId14" Type="http://schemas.openxmlformats.org/officeDocument/2006/relationships/hyperlink" Target="https://www.mouser.fr/ProductDetail/Texas-Instruments/LP2951D?qs=sGAEpiMZZMsGz1a6aV8DcBHbqI5vMWL%252B77S2r8IHzg0%3D" TargetMode="External"/><Relationship Id="rId22" Type="http://schemas.openxmlformats.org/officeDocument/2006/relationships/hyperlink" Target="https://fr.farnell.com/vcc-visual-communications-company/cmc321ctp/lentille-led-5mm-pc-transparent/dp/2750614?st=CMC321CTP" TargetMode="External"/><Relationship Id="rId27" Type="http://schemas.openxmlformats.org/officeDocument/2006/relationships/hyperlink" Target="https://fr.farnell.com/microchip/mcp4461-103e-st/dgtl-pot-257taps-10k-20tssop/dp/1863949?ost=MCP4461-103E_ST&amp;ddkey=https%3Afr-FR%2FElement14_France%2Fsearch" TargetMode="External"/><Relationship Id="rId30" Type="http://schemas.openxmlformats.org/officeDocument/2006/relationships/hyperlink" Target="https://www.mouser.fr/ProductDetail/Laird-Connectivity/453-00005?qs=sGAEpiMZZMsGelYiB%252BjhZoug4L%2FWODSMjbKo4CRGaLrDeWyb7x66Rg%3D%3D" TargetMode="External"/><Relationship Id="rId35" Type="http://schemas.openxmlformats.org/officeDocument/2006/relationships/hyperlink" Target="https://fr.farnell.com/multicomp/mcwr06x1002ftl/res-couche-epaisse-10k-1-0-1w/dp/2447230" TargetMode="External"/><Relationship Id="rId43" Type="http://schemas.openxmlformats.org/officeDocument/2006/relationships/drawing" Target="../drawings/drawing1.xml"/><Relationship Id="rId8" Type="http://schemas.openxmlformats.org/officeDocument/2006/relationships/hyperlink" Target="https://www.mouser.fr/ProductDetail/Omron-Electronics/B3S-1000?qs=sGAEpiMZZMsgGjVA3toVBGvOmVUWX0m0fClzO%252BgxoEQ%3D" TargetMode="External"/><Relationship Id="rId3" Type="http://schemas.openxmlformats.org/officeDocument/2006/relationships/hyperlink" Target="https://www.mouser.fr/ProductDetail/Amphenol-Audio/ACJS-MHDR?qs=sGAEpiMZZMv0W4pxf2HiV773LpRc%252BsAjtvJK9dTp2Dc%3D" TargetMode="External"/><Relationship Id="rId12" Type="http://schemas.openxmlformats.org/officeDocument/2006/relationships/hyperlink" Target="https://www.mouser.fr/ProductDetail/CK/JS102011SAQN?qs=%2Fha2pyFaduiV2nqaS%252BU8Q9wtp%2FpUP0ZhxQ7YjhJWd98Vv%2FajANoXBg%3D%3D" TargetMode="External"/><Relationship Id="rId17" Type="http://schemas.openxmlformats.org/officeDocument/2006/relationships/hyperlink" Target="https://fr.farnell.com/broadcom-limited/hsmh-c150/led-cms-rouge/dp/8554633" TargetMode="External"/><Relationship Id="rId25" Type="http://schemas.openxmlformats.org/officeDocument/2006/relationships/hyperlink" Target="https://www.mouser.fr/ProductDetail/Texas-Instruments/TS5A3157DCKR?qs=sGAEpiMZZMtxrAS98ir%252Bs7bXVWBmMZ1p3rdwD%2FwipiQ%3D" TargetMode="External"/><Relationship Id="rId33" Type="http://schemas.openxmlformats.org/officeDocument/2006/relationships/hyperlink" Target="https://fr.farnell.com/multicomp/mcwr06x1002ftl/res-couche-epaisse-10k-1-0-1w/dp/2447230" TargetMode="External"/><Relationship Id="rId38" Type="http://schemas.openxmlformats.org/officeDocument/2006/relationships/hyperlink" Target="https://fr.farnell.com/samsung-electro-mechanics/cl10a475kq8nnnc/condensateur-4-7uf-6-3v-mlcc-0603/dp/3013399RL" TargetMode="External"/><Relationship Id="rId46" Type="http://schemas.openxmlformats.org/officeDocument/2006/relationships/queryTable" Target="../queryTables/queryTable3.xml"/><Relationship Id="rId20" Type="http://schemas.openxmlformats.org/officeDocument/2006/relationships/hyperlink" Target="https://www.mouser.fr/ProductDetail/859-LTW-170TK" TargetMode="External"/><Relationship Id="rId41" Type="http://schemas.openxmlformats.org/officeDocument/2006/relationships/hyperlink" Target="https://fr.farnell.com/bak/lp-402025-is-3/batterie-lithium-pol-3-7v-165/dp/20778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60" zoomScaleNormal="160" workbookViewId="0">
      <selection activeCell="F3" sqref="F3"/>
    </sheetView>
  </sheetViews>
  <sheetFormatPr baseColWidth="10" defaultRowHeight="15" x14ac:dyDescent="0.25"/>
  <cols>
    <col min="2" max="2" width="10.85546875" bestFit="1" customWidth="1"/>
    <col min="3" max="3" width="12.42578125" bestFit="1" customWidth="1"/>
    <col min="4" max="4" width="15.7109375" bestFit="1" customWidth="1"/>
    <col min="5" max="6" width="19.42578125" bestFit="1" customWidth="1"/>
  </cols>
  <sheetData>
    <row r="1" spans="1:8" x14ac:dyDescent="0.25">
      <c r="A1" s="8" t="s">
        <v>109</v>
      </c>
      <c r="B1" s="8" t="s">
        <v>110</v>
      </c>
      <c r="C1" s="8" t="s">
        <v>154</v>
      </c>
      <c r="D1" s="16" t="s">
        <v>153</v>
      </c>
      <c r="E1" s="16" t="s">
        <v>155</v>
      </c>
      <c r="F1" s="16" t="s">
        <v>152</v>
      </c>
      <c r="G1" s="16" t="s">
        <v>156</v>
      </c>
      <c r="H1" s="16" t="s">
        <v>157</v>
      </c>
    </row>
    <row r="2" spans="1:8" x14ac:dyDescent="0.25">
      <c r="A2" s="8">
        <v>25</v>
      </c>
      <c r="B2" s="8">
        <f>ele!B58</f>
        <v>50.461200000000005</v>
      </c>
      <c r="C2" s="8">
        <f>B2+A2</f>
        <v>75.461200000000005</v>
      </c>
      <c r="D2">
        <f>C2+B5</f>
        <v>110.46120000000001</v>
      </c>
      <c r="E2">
        <f>5</f>
        <v>5</v>
      </c>
      <c r="F2">
        <f>E2*C2</f>
        <v>377.30600000000004</v>
      </c>
      <c r="G2">
        <f>E2*130</f>
        <v>650</v>
      </c>
      <c r="H2">
        <f>G2-F2</f>
        <v>272.69399999999996</v>
      </c>
    </row>
    <row r="4" spans="1:8" x14ac:dyDescent="0.25">
      <c r="A4" t="s">
        <v>148</v>
      </c>
      <c r="B4" s="17" t="s">
        <v>147</v>
      </c>
      <c r="C4" t="s">
        <v>149</v>
      </c>
    </row>
    <row r="5" spans="1:8" x14ac:dyDescent="0.25">
      <c r="A5" t="s">
        <v>151</v>
      </c>
      <c r="B5">
        <v>35</v>
      </c>
      <c r="C5" t="s">
        <v>150</v>
      </c>
    </row>
    <row r="7" spans="1:8" x14ac:dyDescent="0.25">
      <c r="B7" s="18"/>
      <c r="C7" s="18"/>
    </row>
  </sheetData>
  <mergeCells count="1">
    <mergeCell ref="B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topLeftCell="C1" zoomScale="85" zoomScaleNormal="85" workbookViewId="0">
      <selection activeCell="I35" sqref="I35"/>
    </sheetView>
  </sheetViews>
  <sheetFormatPr baseColWidth="10" defaultRowHeight="15" x14ac:dyDescent="0.25"/>
  <cols>
    <col min="1" max="1" width="22" bestFit="1" customWidth="1"/>
    <col min="2" max="2" width="48" bestFit="1" customWidth="1"/>
    <col min="5" max="5" width="19" bestFit="1" customWidth="1"/>
  </cols>
  <sheetData>
    <row r="1" spans="1:17" ht="21" x14ac:dyDescent="0.35">
      <c r="A1" s="26" t="s">
        <v>117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7" x14ac:dyDescent="0.25">
      <c r="A2" s="1"/>
      <c r="B2" s="1"/>
      <c r="C2" s="1"/>
      <c r="D2" s="1"/>
      <c r="E2" s="1"/>
      <c r="F2" s="19" t="s">
        <v>0</v>
      </c>
      <c r="G2" s="19"/>
      <c r="H2" s="19"/>
      <c r="I2" s="19" t="s">
        <v>1</v>
      </c>
      <c r="J2" s="19"/>
      <c r="K2" s="19"/>
      <c r="L2" s="12" t="s">
        <v>124</v>
      </c>
      <c r="P2" s="12"/>
      <c r="Q2" s="12"/>
    </row>
    <row r="3" spans="1:17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2" t="s">
        <v>7</v>
      </c>
      <c r="G3" s="1" t="s">
        <v>8</v>
      </c>
      <c r="H3" s="1" t="s">
        <v>9</v>
      </c>
      <c r="I3" s="2" t="s">
        <v>7</v>
      </c>
      <c r="J3" s="1" t="s">
        <v>8</v>
      </c>
      <c r="K3" s="1" t="s">
        <v>9</v>
      </c>
      <c r="L3" s="12"/>
    </row>
    <row r="4" spans="1:17" x14ac:dyDescent="0.25">
      <c r="A4" s="19" t="s">
        <v>113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2"/>
    </row>
    <row r="5" spans="1:17" x14ac:dyDescent="0.25">
      <c r="A5" s="3" t="s">
        <v>10</v>
      </c>
      <c r="B5" s="3" t="s">
        <v>11</v>
      </c>
      <c r="C5" s="3">
        <v>1</v>
      </c>
      <c r="D5" s="3" t="s">
        <v>12</v>
      </c>
      <c r="E5" s="4" t="s">
        <v>13</v>
      </c>
      <c r="F5" s="5" t="s">
        <v>14</v>
      </c>
      <c r="G5" s="3">
        <v>1.85</v>
      </c>
      <c r="H5" s="3">
        <f>G5*C5</f>
        <v>1.85</v>
      </c>
      <c r="I5" s="5" t="s">
        <v>15</v>
      </c>
      <c r="J5" s="3">
        <v>2.16</v>
      </c>
      <c r="K5" s="3">
        <f>J5*C5</f>
        <v>2.16</v>
      </c>
      <c r="L5" s="12" t="s">
        <v>123</v>
      </c>
      <c r="M5">
        <f t="shared" ref="M5:M20" si="0">(K5/$B$58)*100</f>
        <v>4.2805165156595564</v>
      </c>
    </row>
    <row r="6" spans="1:17" x14ac:dyDescent="0.25">
      <c r="A6" s="3" t="s">
        <v>16</v>
      </c>
      <c r="B6" s="3" t="s">
        <v>17</v>
      </c>
      <c r="C6" s="3">
        <v>1</v>
      </c>
      <c r="D6" s="3" t="s">
        <v>18</v>
      </c>
      <c r="E6" s="4" t="s">
        <v>13</v>
      </c>
      <c r="F6" s="5" t="s">
        <v>19</v>
      </c>
      <c r="G6" s="3">
        <v>1.28</v>
      </c>
      <c r="H6" s="3">
        <f t="shared" ref="H6:H17" si="1">G6*C6</f>
        <v>1.28</v>
      </c>
      <c r="I6" s="5" t="s">
        <v>20</v>
      </c>
      <c r="J6" s="3">
        <v>1.05</v>
      </c>
      <c r="K6" s="3">
        <f t="shared" ref="K6:K20" si="2">J6*C6</f>
        <v>1.05</v>
      </c>
      <c r="L6" s="12" t="s">
        <v>125</v>
      </c>
      <c r="M6">
        <f t="shared" si="0"/>
        <v>2.0808066395567288</v>
      </c>
    </row>
    <row r="7" spans="1:17" x14ac:dyDescent="0.25">
      <c r="A7" s="3" t="s">
        <v>21</v>
      </c>
      <c r="B7" s="3">
        <v>45300005</v>
      </c>
      <c r="C7" s="3">
        <v>1</v>
      </c>
      <c r="D7" s="3" t="s">
        <v>22</v>
      </c>
      <c r="E7" s="3" t="s">
        <v>23</v>
      </c>
      <c r="F7" s="5" t="s">
        <v>24</v>
      </c>
      <c r="G7" s="6">
        <v>6.71</v>
      </c>
      <c r="H7" s="3">
        <f t="shared" si="1"/>
        <v>6.71</v>
      </c>
      <c r="I7" s="7" t="s">
        <v>25</v>
      </c>
      <c r="J7" s="6">
        <v>8.23</v>
      </c>
      <c r="K7" s="3">
        <f t="shared" si="2"/>
        <v>8.23</v>
      </c>
      <c r="L7" s="12" t="s">
        <v>123</v>
      </c>
      <c r="M7">
        <f t="shared" si="0"/>
        <v>16.309560612906548</v>
      </c>
    </row>
    <row r="8" spans="1:17" x14ac:dyDescent="0.25">
      <c r="A8" s="3" t="s">
        <v>26</v>
      </c>
      <c r="B8" s="3" t="s">
        <v>27</v>
      </c>
      <c r="C8" s="3">
        <v>4</v>
      </c>
      <c r="D8" s="3" t="s">
        <v>28</v>
      </c>
      <c r="E8" s="4" t="s">
        <v>135</v>
      </c>
      <c r="F8" s="4" t="s">
        <v>13</v>
      </c>
      <c r="G8" s="4" t="s">
        <v>13</v>
      </c>
      <c r="H8" s="4" t="s">
        <v>13</v>
      </c>
      <c r="I8" s="5" t="s">
        <v>134</v>
      </c>
      <c r="J8" s="3">
        <v>4.4000000000000003E-3</v>
      </c>
      <c r="K8" s="3">
        <f t="shared" si="2"/>
        <v>1.7600000000000001E-2</v>
      </c>
      <c r="L8" s="12" t="s">
        <v>126</v>
      </c>
      <c r="M8">
        <f t="shared" si="0"/>
        <v>3.4878282720188974E-2</v>
      </c>
    </row>
    <row r="9" spans="1:17" x14ac:dyDescent="0.25">
      <c r="A9" s="3" t="s">
        <v>30</v>
      </c>
      <c r="B9" s="3" t="s">
        <v>27</v>
      </c>
      <c r="C9" s="3">
        <v>2</v>
      </c>
      <c r="D9" s="3" t="s">
        <v>31</v>
      </c>
      <c r="E9" s="4" t="s">
        <v>135</v>
      </c>
      <c r="F9" s="4" t="s">
        <v>13</v>
      </c>
      <c r="G9" s="4" t="s">
        <v>13</v>
      </c>
      <c r="H9" s="4" t="s">
        <v>13</v>
      </c>
      <c r="I9" s="5" t="s">
        <v>137</v>
      </c>
      <c r="J9" s="3">
        <v>4.8999999999999998E-3</v>
      </c>
      <c r="K9" s="3">
        <f t="shared" si="2"/>
        <v>9.7999999999999997E-3</v>
      </c>
      <c r="L9" s="12" t="s">
        <v>126</v>
      </c>
      <c r="M9">
        <f t="shared" si="0"/>
        <v>1.9420861969196131E-2</v>
      </c>
    </row>
    <row r="10" spans="1:17" x14ac:dyDescent="0.25">
      <c r="A10" s="3" t="s">
        <v>32</v>
      </c>
      <c r="B10" s="3" t="s">
        <v>33</v>
      </c>
      <c r="C10" s="3">
        <v>1</v>
      </c>
      <c r="D10" s="3" t="s">
        <v>34</v>
      </c>
      <c r="E10" s="4" t="s">
        <v>135</v>
      </c>
      <c r="F10" s="4" t="s">
        <v>13</v>
      </c>
      <c r="G10" s="4" t="s">
        <v>13</v>
      </c>
      <c r="H10" s="4" t="s">
        <v>13</v>
      </c>
      <c r="I10" s="5" t="s">
        <v>138</v>
      </c>
      <c r="J10" s="3">
        <v>8.5300000000000001E-2</v>
      </c>
      <c r="K10" s="3">
        <f t="shared" si="2"/>
        <v>8.5300000000000001E-2</v>
      </c>
      <c r="L10" s="12" t="s">
        <v>126</v>
      </c>
      <c r="M10">
        <f t="shared" si="0"/>
        <v>0.16904076795637044</v>
      </c>
    </row>
    <row r="11" spans="1:17" x14ac:dyDescent="0.25">
      <c r="A11" s="3" t="s">
        <v>35</v>
      </c>
      <c r="B11" s="3" t="s">
        <v>36</v>
      </c>
      <c r="C11" s="3">
        <v>3</v>
      </c>
      <c r="D11" s="3" t="s">
        <v>37</v>
      </c>
      <c r="E11" s="4" t="s">
        <v>13</v>
      </c>
      <c r="F11" s="5" t="s">
        <v>38</v>
      </c>
      <c r="G11" s="6">
        <v>0.53100000000000003</v>
      </c>
      <c r="H11" s="3">
        <f t="shared" si="1"/>
        <v>1.593</v>
      </c>
      <c r="I11" s="5" t="s">
        <v>39</v>
      </c>
      <c r="J11" s="6">
        <v>0.58199999999999996</v>
      </c>
      <c r="K11" s="3">
        <f t="shared" si="2"/>
        <v>1.746</v>
      </c>
      <c r="L11" s="12" t="s">
        <v>127</v>
      </c>
      <c r="M11">
        <f t="shared" si="0"/>
        <v>3.4600841834914742</v>
      </c>
    </row>
    <row r="12" spans="1:17" x14ac:dyDescent="0.25">
      <c r="A12" s="3" t="s">
        <v>40</v>
      </c>
      <c r="B12" s="3" t="s">
        <v>41</v>
      </c>
      <c r="C12" s="3">
        <v>1</v>
      </c>
      <c r="D12" s="3" t="s">
        <v>42</v>
      </c>
      <c r="E12" s="4" t="s">
        <v>13</v>
      </c>
      <c r="F12" s="5" t="s">
        <v>43</v>
      </c>
      <c r="G12" s="6">
        <v>0.35099999999999998</v>
      </c>
      <c r="H12" s="3">
        <f t="shared" si="1"/>
        <v>0.35099999999999998</v>
      </c>
      <c r="I12" s="5" t="s">
        <v>44</v>
      </c>
      <c r="J12" s="6">
        <v>0.27100000000000002</v>
      </c>
      <c r="K12" s="3">
        <f t="shared" si="2"/>
        <v>0.27100000000000002</v>
      </c>
      <c r="L12" s="12" t="s">
        <v>123</v>
      </c>
      <c r="M12">
        <f t="shared" si="0"/>
        <v>0.53704628506654617</v>
      </c>
    </row>
    <row r="13" spans="1:17" x14ac:dyDescent="0.25">
      <c r="A13" s="3" t="s">
        <v>45</v>
      </c>
      <c r="B13" s="3" t="s">
        <v>46</v>
      </c>
      <c r="C13" s="3">
        <v>1</v>
      </c>
      <c r="D13" s="3" t="s">
        <v>47</v>
      </c>
      <c r="E13" s="4" t="s">
        <v>13</v>
      </c>
      <c r="F13" s="5" t="s">
        <v>48</v>
      </c>
      <c r="G13" s="3">
        <v>0.45</v>
      </c>
      <c r="H13" s="3">
        <f t="shared" si="1"/>
        <v>0.45</v>
      </c>
      <c r="I13" s="5" t="s">
        <v>49</v>
      </c>
      <c r="J13" s="3">
        <v>0.442</v>
      </c>
      <c r="K13" s="3">
        <f t="shared" si="2"/>
        <v>0.442</v>
      </c>
      <c r="L13" s="12" t="s">
        <v>127</v>
      </c>
      <c r="M13">
        <f t="shared" si="0"/>
        <v>0.87592050922292775</v>
      </c>
    </row>
    <row r="14" spans="1:17" x14ac:dyDescent="0.25">
      <c r="A14" s="3" t="s">
        <v>50</v>
      </c>
      <c r="B14" s="3" t="s">
        <v>51</v>
      </c>
      <c r="C14" s="3">
        <v>1</v>
      </c>
      <c r="D14" s="3" t="s">
        <v>52</v>
      </c>
      <c r="E14" s="4" t="s">
        <v>13</v>
      </c>
      <c r="F14" s="5" t="s">
        <v>53</v>
      </c>
      <c r="G14" s="3">
        <v>0.108</v>
      </c>
      <c r="H14" s="3">
        <f t="shared" si="1"/>
        <v>0.108</v>
      </c>
      <c r="I14" s="5" t="s">
        <v>54</v>
      </c>
      <c r="J14" s="3">
        <v>0.125</v>
      </c>
      <c r="K14" s="3">
        <f t="shared" si="2"/>
        <v>0.125</v>
      </c>
      <c r="L14" s="12" t="s">
        <v>126</v>
      </c>
      <c r="M14">
        <f t="shared" si="0"/>
        <v>0.24771507613770577</v>
      </c>
    </row>
    <row r="15" spans="1:17" x14ac:dyDescent="0.25">
      <c r="A15" s="3" t="s">
        <v>55</v>
      </c>
      <c r="B15" s="3" t="s">
        <v>56</v>
      </c>
      <c r="C15" s="3">
        <v>1</v>
      </c>
      <c r="D15" s="3" t="s">
        <v>57</v>
      </c>
      <c r="E15" s="4" t="s">
        <v>13</v>
      </c>
      <c r="F15" s="5" t="s">
        <v>58</v>
      </c>
      <c r="G15" s="3">
        <v>0.621</v>
      </c>
      <c r="H15" s="3">
        <f t="shared" si="1"/>
        <v>0.621</v>
      </c>
      <c r="I15" s="5" t="s">
        <v>59</v>
      </c>
      <c r="J15" s="3">
        <v>0.57099999999999995</v>
      </c>
      <c r="K15" s="3">
        <f t="shared" si="2"/>
        <v>0.57099999999999995</v>
      </c>
      <c r="L15" s="12" t="s">
        <v>123</v>
      </c>
      <c r="M15">
        <f t="shared" si="0"/>
        <v>1.13156246779704</v>
      </c>
    </row>
    <row r="16" spans="1:17" x14ac:dyDescent="0.25">
      <c r="A16" s="3" t="s">
        <v>60</v>
      </c>
      <c r="B16" s="3" t="s">
        <v>61</v>
      </c>
      <c r="C16" s="3">
        <v>1</v>
      </c>
      <c r="D16" s="3" t="s">
        <v>62</v>
      </c>
      <c r="E16" s="4" t="s">
        <v>13</v>
      </c>
      <c r="F16" s="5" t="s">
        <v>63</v>
      </c>
      <c r="G16" s="3">
        <v>0.34200000000000003</v>
      </c>
      <c r="H16" s="3">
        <f t="shared" si="1"/>
        <v>0.34200000000000003</v>
      </c>
      <c r="I16" s="5" t="s">
        <v>64</v>
      </c>
      <c r="J16" s="3">
        <v>0.307</v>
      </c>
      <c r="K16" s="3">
        <f t="shared" si="2"/>
        <v>0.307</v>
      </c>
      <c r="L16" s="12" t="s">
        <v>127</v>
      </c>
      <c r="M16">
        <f t="shared" si="0"/>
        <v>0.60838822699420536</v>
      </c>
    </row>
    <row r="17" spans="1:13" x14ac:dyDescent="0.25">
      <c r="A17" s="3" t="s">
        <v>65</v>
      </c>
      <c r="B17" s="3" t="s">
        <v>61</v>
      </c>
      <c r="C17" s="3">
        <v>1</v>
      </c>
      <c r="D17" s="3" t="s">
        <v>66</v>
      </c>
      <c r="E17" s="3" t="s">
        <v>67</v>
      </c>
      <c r="F17" s="5" t="s">
        <v>68</v>
      </c>
      <c r="G17" s="3">
        <v>0.41</v>
      </c>
      <c r="H17" s="3">
        <f t="shared" si="1"/>
        <v>0.41</v>
      </c>
      <c r="I17" s="5" t="s">
        <v>69</v>
      </c>
      <c r="J17" s="3">
        <v>0.36099999999999999</v>
      </c>
      <c r="K17" s="3">
        <f t="shared" si="2"/>
        <v>0.36099999999999999</v>
      </c>
      <c r="L17" s="12" t="s">
        <v>127</v>
      </c>
      <c r="M17">
        <f t="shared" si="0"/>
        <v>0.7154011398856942</v>
      </c>
    </row>
    <row r="18" spans="1:13" x14ac:dyDescent="0.25">
      <c r="A18" s="3" t="s">
        <v>70</v>
      </c>
      <c r="B18" s="3" t="s">
        <v>71</v>
      </c>
      <c r="C18" s="3">
        <v>1</v>
      </c>
      <c r="D18" s="3" t="s">
        <v>140</v>
      </c>
      <c r="E18" s="4" t="s">
        <v>29</v>
      </c>
      <c r="F18" s="4" t="s">
        <v>13</v>
      </c>
      <c r="G18" s="4" t="s">
        <v>13</v>
      </c>
      <c r="H18" s="4" t="s">
        <v>13</v>
      </c>
      <c r="I18" s="5" t="s">
        <v>139</v>
      </c>
      <c r="J18" s="3">
        <v>0.44</v>
      </c>
      <c r="K18" s="3">
        <f t="shared" si="2"/>
        <v>0.44</v>
      </c>
      <c r="L18" s="12" t="s">
        <v>126</v>
      </c>
      <c r="M18">
        <f t="shared" si="0"/>
        <v>0.87195706800472439</v>
      </c>
    </row>
    <row r="19" spans="1:13" x14ac:dyDescent="0.25">
      <c r="A19" s="6" t="s">
        <v>13</v>
      </c>
      <c r="B19" s="6" t="s">
        <v>72</v>
      </c>
      <c r="C19" s="6">
        <v>1</v>
      </c>
      <c r="D19" s="6" t="s">
        <v>73</v>
      </c>
      <c r="E19" s="4" t="s">
        <v>13</v>
      </c>
      <c r="F19" s="4" t="s">
        <v>13</v>
      </c>
      <c r="G19" s="4" t="s">
        <v>13</v>
      </c>
      <c r="H19" s="4" t="s">
        <v>13</v>
      </c>
      <c r="I19" s="5" t="s">
        <v>74</v>
      </c>
      <c r="J19" s="6">
        <v>1.66</v>
      </c>
      <c r="K19" s="6">
        <f t="shared" si="2"/>
        <v>1.66</v>
      </c>
      <c r="L19" s="12" t="s">
        <v>125</v>
      </c>
      <c r="M19">
        <f t="shared" si="0"/>
        <v>3.2896562111087322</v>
      </c>
    </row>
    <row r="20" spans="1:13" x14ac:dyDescent="0.25">
      <c r="A20" s="6" t="s">
        <v>13</v>
      </c>
      <c r="B20" s="6" t="s">
        <v>75</v>
      </c>
      <c r="C20" s="6">
        <v>2</v>
      </c>
      <c r="D20" s="6" t="s">
        <v>76</v>
      </c>
      <c r="E20" s="4" t="s">
        <v>77</v>
      </c>
      <c r="F20" s="4" t="s">
        <v>13</v>
      </c>
      <c r="G20" s="4" t="s">
        <v>13</v>
      </c>
      <c r="H20" s="4" t="s">
        <v>13</v>
      </c>
      <c r="I20" s="5" t="s">
        <v>78</v>
      </c>
      <c r="J20" s="6">
        <f>0.575/5</f>
        <v>0.11499999999999999</v>
      </c>
      <c r="K20" s="6">
        <f t="shared" si="2"/>
        <v>0.22999999999999998</v>
      </c>
      <c r="L20" s="12" t="s">
        <v>127</v>
      </c>
      <c r="M20">
        <f t="shared" si="0"/>
        <v>0.45579574009337859</v>
      </c>
    </row>
    <row r="21" spans="1:13" x14ac:dyDescent="0.25">
      <c r="A21" s="19" t="s">
        <v>114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13" x14ac:dyDescent="0.25">
      <c r="A22" s="3"/>
      <c r="B22" s="3"/>
      <c r="C22" s="3"/>
      <c r="D22" s="3"/>
      <c r="E22" s="3"/>
      <c r="F22" s="1"/>
      <c r="G22" s="1"/>
      <c r="H22" s="1"/>
      <c r="I22" s="1"/>
      <c r="J22" s="1"/>
      <c r="K22" s="1"/>
    </row>
    <row r="23" spans="1:13" x14ac:dyDescent="0.25">
      <c r="A23" s="3" t="s">
        <v>81</v>
      </c>
      <c r="B23" s="3" t="s">
        <v>82</v>
      </c>
      <c r="C23" s="3">
        <v>1</v>
      </c>
      <c r="D23" s="3" t="s">
        <v>83</v>
      </c>
      <c r="E23" s="3"/>
      <c r="F23" s="5" t="s">
        <v>84</v>
      </c>
      <c r="G23" s="3">
        <v>0.32400000000000001</v>
      </c>
      <c r="H23" s="3">
        <f t="shared" ref="H23:H26" si="3">G23*C23</f>
        <v>0.32400000000000001</v>
      </c>
      <c r="I23" s="5" t="s">
        <v>85</v>
      </c>
      <c r="J23" s="3">
        <v>0.33400000000000002</v>
      </c>
      <c r="K23" s="3">
        <f t="shared" ref="K23:K27" si="4">J23*C23</f>
        <v>0.33400000000000002</v>
      </c>
      <c r="L23" s="12" t="s">
        <v>123</v>
      </c>
      <c r="M23">
        <f t="shared" ref="M23:M29" si="5">(K23/$B$58)*100</f>
        <v>0.66189468343994984</v>
      </c>
    </row>
    <row r="24" spans="1:13" x14ac:dyDescent="0.25">
      <c r="A24" s="3" t="s">
        <v>45</v>
      </c>
      <c r="B24" s="3" t="s">
        <v>86</v>
      </c>
      <c r="C24" s="3">
        <v>1</v>
      </c>
      <c r="D24" s="3" t="s">
        <v>87</v>
      </c>
      <c r="E24" s="3"/>
      <c r="F24" s="5" t="s">
        <v>88</v>
      </c>
      <c r="G24" s="3">
        <v>0.36899999999999999</v>
      </c>
      <c r="H24" s="3">
        <f t="shared" si="3"/>
        <v>0.36899999999999999</v>
      </c>
      <c r="I24" s="5" t="s">
        <v>89</v>
      </c>
      <c r="J24" s="3">
        <v>0.33100000000000002</v>
      </c>
      <c r="K24" s="3">
        <f t="shared" si="4"/>
        <v>0.33100000000000002</v>
      </c>
      <c r="L24" s="12" t="s">
        <v>123</v>
      </c>
      <c r="M24">
        <f t="shared" si="5"/>
        <v>0.65594952161264497</v>
      </c>
    </row>
    <row r="25" spans="1:13" x14ac:dyDescent="0.25">
      <c r="A25" s="3" t="s">
        <v>90</v>
      </c>
      <c r="B25" s="3" t="s">
        <v>91</v>
      </c>
      <c r="C25" s="3">
        <v>1</v>
      </c>
      <c r="D25" s="3" t="s">
        <v>92</v>
      </c>
      <c r="E25" s="3"/>
      <c r="F25" s="5" t="s">
        <v>93</v>
      </c>
      <c r="G25" s="3">
        <v>1.69</v>
      </c>
      <c r="H25" s="3">
        <f t="shared" si="3"/>
        <v>1.69</v>
      </c>
      <c r="I25" s="5" t="s">
        <v>94</v>
      </c>
      <c r="J25" s="3">
        <v>1.74</v>
      </c>
      <c r="K25" s="3">
        <f t="shared" si="4"/>
        <v>1.74</v>
      </c>
      <c r="L25" s="12" t="s">
        <v>123</v>
      </c>
      <c r="M25">
        <f t="shared" si="5"/>
        <v>3.4481938598368642</v>
      </c>
    </row>
    <row r="26" spans="1:13" x14ac:dyDescent="0.25">
      <c r="A26" s="3" t="s">
        <v>21</v>
      </c>
      <c r="B26" s="3">
        <v>45300005</v>
      </c>
      <c r="C26" s="3">
        <v>1</v>
      </c>
      <c r="D26" s="3" t="s">
        <v>22</v>
      </c>
      <c r="E26" s="3" t="s">
        <v>23</v>
      </c>
      <c r="F26" s="5" t="s">
        <v>95</v>
      </c>
      <c r="G26" s="3">
        <v>4.6399999999999997</v>
      </c>
      <c r="H26" s="3">
        <f t="shared" si="3"/>
        <v>4.6399999999999997</v>
      </c>
      <c r="I26" s="5" t="s">
        <v>96</v>
      </c>
      <c r="J26" s="3">
        <v>5.88</v>
      </c>
      <c r="K26" s="3">
        <f t="shared" si="4"/>
        <v>5.88</v>
      </c>
      <c r="L26" s="12" t="s">
        <v>123</v>
      </c>
      <c r="M26">
        <f t="shared" si="5"/>
        <v>11.65251718151768</v>
      </c>
    </row>
    <row r="27" spans="1:13" x14ac:dyDescent="0.25">
      <c r="A27" s="3" t="s">
        <v>32</v>
      </c>
      <c r="B27" s="3" t="s">
        <v>71</v>
      </c>
      <c r="C27" s="3">
        <v>1</v>
      </c>
      <c r="D27" s="3" t="s">
        <v>34</v>
      </c>
      <c r="E27" s="4" t="s">
        <v>135</v>
      </c>
      <c r="F27" s="4" t="s">
        <v>13</v>
      </c>
      <c r="G27" s="4" t="s">
        <v>13</v>
      </c>
      <c r="H27" s="4" t="s">
        <v>13</v>
      </c>
      <c r="I27" s="5" t="s">
        <v>138</v>
      </c>
      <c r="J27" s="3">
        <v>8.5300000000000001E-2</v>
      </c>
      <c r="K27" s="3">
        <f t="shared" si="4"/>
        <v>8.5300000000000001E-2</v>
      </c>
      <c r="L27" s="12" t="s">
        <v>126</v>
      </c>
      <c r="M27">
        <f t="shared" si="5"/>
        <v>0.16904076795637044</v>
      </c>
    </row>
    <row r="28" spans="1:13" x14ac:dyDescent="0.25">
      <c r="A28" s="3" t="s">
        <v>97</v>
      </c>
      <c r="B28" s="3" t="s">
        <v>27</v>
      </c>
      <c r="C28" s="3">
        <v>7</v>
      </c>
      <c r="D28" s="3" t="s">
        <v>28</v>
      </c>
      <c r="E28" s="14" t="s">
        <v>136</v>
      </c>
      <c r="F28" s="4" t="s">
        <v>13</v>
      </c>
      <c r="G28" s="3">
        <v>0.45</v>
      </c>
      <c r="H28" s="3">
        <f t="shared" ref="H28" si="6">G28*C28</f>
        <v>3.15</v>
      </c>
      <c r="I28" s="5" t="s">
        <v>134</v>
      </c>
      <c r="J28" s="3">
        <v>4.4000000000000003E-3</v>
      </c>
      <c r="K28" s="3">
        <f t="shared" ref="K28" si="7">J28*C28</f>
        <v>3.0800000000000001E-2</v>
      </c>
      <c r="L28" s="12" t="s">
        <v>126</v>
      </c>
      <c r="M28">
        <f t="shared" si="5"/>
        <v>6.1036994760330705E-2</v>
      </c>
    </row>
    <row r="29" spans="1:13" x14ac:dyDescent="0.25">
      <c r="A29" s="3" t="s">
        <v>98</v>
      </c>
      <c r="B29" s="3" t="s">
        <v>27</v>
      </c>
      <c r="C29" s="3">
        <v>1</v>
      </c>
      <c r="D29" s="3" t="s">
        <v>28</v>
      </c>
      <c r="E29" s="4" t="s">
        <v>135</v>
      </c>
      <c r="F29" s="4" t="s">
        <v>13</v>
      </c>
      <c r="G29" s="3">
        <v>0.45</v>
      </c>
      <c r="H29" s="3">
        <f t="shared" ref="H29" si="8">G29*C29</f>
        <v>0.45</v>
      </c>
      <c r="I29" s="5" t="s">
        <v>134</v>
      </c>
      <c r="J29" s="3">
        <v>4.4000000000000003E-3</v>
      </c>
      <c r="K29" s="3">
        <f t="shared" ref="K29" si="9">J29*C29</f>
        <v>4.4000000000000003E-3</v>
      </c>
      <c r="L29" s="12" t="s">
        <v>126</v>
      </c>
      <c r="M29">
        <f t="shared" si="5"/>
        <v>8.7195706800472436E-3</v>
      </c>
    </row>
    <row r="30" spans="1:13" x14ac:dyDescent="0.25">
      <c r="A30" s="19" t="s">
        <v>115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13" x14ac:dyDescent="0.25">
      <c r="A31" s="3"/>
      <c r="B31" s="3"/>
      <c r="C31" s="3">
        <v>1</v>
      </c>
      <c r="D31" s="3" t="s">
        <v>100</v>
      </c>
      <c r="E31" s="3" t="s">
        <v>101</v>
      </c>
      <c r="F31" s="4" t="s">
        <v>13</v>
      </c>
      <c r="G31" s="4" t="s">
        <v>13</v>
      </c>
      <c r="H31" s="4" t="s">
        <v>13</v>
      </c>
      <c r="I31" s="5" t="s">
        <v>102</v>
      </c>
      <c r="J31" s="3">
        <v>1.03</v>
      </c>
      <c r="K31" s="3">
        <f>J31*C31</f>
        <v>1.03</v>
      </c>
      <c r="L31" s="12" t="s">
        <v>127</v>
      </c>
      <c r="M31">
        <f>(K31/$B$58)*100</f>
        <v>2.0411722273746955</v>
      </c>
    </row>
    <row r="32" spans="1:13" x14ac:dyDescent="0.25">
      <c r="A32" s="3"/>
      <c r="B32" s="3"/>
      <c r="C32" s="3">
        <v>2</v>
      </c>
      <c r="D32" s="3" t="s">
        <v>103</v>
      </c>
      <c r="E32" s="3" t="s">
        <v>101</v>
      </c>
      <c r="F32" s="4" t="s">
        <v>13</v>
      </c>
      <c r="G32" s="4" t="s">
        <v>13</v>
      </c>
      <c r="H32" s="4" t="s">
        <v>13</v>
      </c>
      <c r="I32" s="5" t="s">
        <v>104</v>
      </c>
      <c r="J32" s="3">
        <v>1.02</v>
      </c>
      <c r="K32" s="3">
        <f t="shared" ref="K32:K33" si="10">J32*C32</f>
        <v>2.04</v>
      </c>
      <c r="L32" s="12" t="s">
        <v>123</v>
      </c>
      <c r="M32">
        <f>(K32/$B$58)*100</f>
        <v>4.0427100425673581</v>
      </c>
    </row>
    <row r="33" spans="1:13" x14ac:dyDescent="0.25">
      <c r="A33" s="3"/>
      <c r="B33" s="3"/>
      <c r="C33" s="3">
        <v>1</v>
      </c>
      <c r="D33" s="3" t="s">
        <v>143</v>
      </c>
      <c r="E33" s="3" t="s">
        <v>141</v>
      </c>
      <c r="F33" s="4" t="s">
        <v>13</v>
      </c>
      <c r="G33" s="4" t="s">
        <v>13</v>
      </c>
      <c r="H33" s="4" t="s">
        <v>13</v>
      </c>
      <c r="I33" s="15" t="s">
        <v>142</v>
      </c>
      <c r="J33" s="3">
        <v>0.5</v>
      </c>
      <c r="K33" s="3">
        <f t="shared" si="10"/>
        <v>0.5</v>
      </c>
      <c r="L33" s="12" t="s">
        <v>125</v>
      </c>
      <c r="M33">
        <f>(K33/$B$58)*100</f>
        <v>0.99086030455082308</v>
      </c>
    </row>
    <row r="34" spans="1:13" x14ac:dyDescent="0.25">
      <c r="A34" s="3"/>
      <c r="B34" s="3"/>
      <c r="C34" s="3">
        <v>1</v>
      </c>
      <c r="D34" s="3" t="s">
        <v>132</v>
      </c>
      <c r="E34" s="3"/>
      <c r="F34" s="4"/>
      <c r="G34" s="4"/>
      <c r="H34" s="4"/>
      <c r="I34" s="5"/>
      <c r="J34" s="3">
        <v>5.05</v>
      </c>
      <c r="K34" s="3">
        <v>5.05</v>
      </c>
      <c r="L34" s="12" t="s">
        <v>127</v>
      </c>
      <c r="M34">
        <f>(K34/$B$58)*100</f>
        <v>10.007689075963313</v>
      </c>
    </row>
    <row r="35" spans="1:13" x14ac:dyDescent="0.25">
      <c r="A35" s="3"/>
      <c r="B35" s="3"/>
      <c r="C35" s="3">
        <v>1</v>
      </c>
      <c r="D35" s="3" t="s">
        <v>159</v>
      </c>
      <c r="E35" s="3"/>
      <c r="F35" s="4"/>
      <c r="G35" s="4"/>
      <c r="H35" s="4"/>
      <c r="I35" s="5" t="s">
        <v>158</v>
      </c>
      <c r="J35" s="3">
        <v>15.14</v>
      </c>
      <c r="K35" s="3">
        <f>J35*C35</f>
        <v>15.14</v>
      </c>
      <c r="L35" s="12" t="s">
        <v>123</v>
      </c>
      <c r="M35">
        <f>(K35/$B$58)*100</f>
        <v>30.003250021798927</v>
      </c>
    </row>
    <row r="36" spans="1:13" ht="21" x14ac:dyDescent="0.35">
      <c r="A36" s="26" t="s">
        <v>116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</row>
    <row r="37" spans="1:13" x14ac:dyDescent="0.25">
      <c r="A37" s="19" t="s">
        <v>113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</row>
    <row r="38" spans="1:13" x14ac:dyDescent="0.25">
      <c r="A38" s="25">
        <v>1.1200000000000001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M38">
        <f>(A38/$B$58)*100</f>
        <v>2.219527082193844</v>
      </c>
    </row>
    <row r="39" spans="1:13" x14ac:dyDescent="0.25">
      <c r="A39" s="19" t="s">
        <v>114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</row>
    <row r="40" spans="1:13" x14ac:dyDescent="0.25">
      <c r="A40" s="25">
        <v>2.6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M40">
        <f>(A40/$B$58)*100</f>
        <v>5.152473583664281</v>
      </c>
    </row>
    <row r="48" spans="1:13" x14ac:dyDescent="0.25">
      <c r="E48" s="10"/>
      <c r="F48" s="10"/>
      <c r="G48" s="10"/>
      <c r="H48" s="10"/>
    </row>
    <row r="49" spans="1:8" x14ac:dyDescent="0.25">
      <c r="A49" s="19" t="s">
        <v>118</v>
      </c>
      <c r="B49" s="19"/>
      <c r="C49" s="19"/>
      <c r="D49" s="19"/>
    </row>
    <row r="50" spans="1:8" x14ac:dyDescent="0.25">
      <c r="A50" s="9" t="s">
        <v>119</v>
      </c>
      <c r="B50" s="22">
        <f>SUM(K23:K29)</f>
        <v>8.4055</v>
      </c>
      <c r="C50" s="22"/>
      <c r="D50" s="9" t="s">
        <v>79</v>
      </c>
    </row>
    <row r="51" spans="1:8" x14ac:dyDescent="0.25">
      <c r="A51" s="9" t="s">
        <v>120</v>
      </c>
      <c r="B51" s="22">
        <v>1.8</v>
      </c>
      <c r="C51" s="22"/>
      <c r="D51" s="9" t="s">
        <v>79</v>
      </c>
      <c r="E51" s="10"/>
      <c r="F51" s="10"/>
      <c r="G51" s="10"/>
      <c r="H51" s="10"/>
    </row>
    <row r="52" spans="1:8" x14ac:dyDescent="0.25">
      <c r="A52" s="9" t="s">
        <v>80</v>
      </c>
      <c r="B52" s="22">
        <f>B51+B50</f>
        <v>10.205500000000001</v>
      </c>
      <c r="C52" s="22"/>
      <c r="D52" s="9" t="s">
        <v>79</v>
      </c>
      <c r="E52" s="10"/>
      <c r="F52" s="10"/>
      <c r="G52" s="10"/>
      <c r="H52" s="10"/>
    </row>
    <row r="53" spans="1:8" x14ac:dyDescent="0.25">
      <c r="E53" s="10"/>
      <c r="F53" s="10"/>
      <c r="G53" s="10"/>
      <c r="H53" s="10"/>
    </row>
    <row r="54" spans="1:8" x14ac:dyDescent="0.25">
      <c r="A54" s="9" t="s">
        <v>121</v>
      </c>
      <c r="B54" s="20">
        <f>SUM(K5:K20)</f>
        <v>17.705700000000004</v>
      </c>
      <c r="C54" s="21"/>
      <c r="D54" s="9" t="s">
        <v>79</v>
      </c>
    </row>
    <row r="55" spans="1:8" x14ac:dyDescent="0.25">
      <c r="A55" s="9" t="s">
        <v>122</v>
      </c>
      <c r="B55" s="20">
        <v>1.86</v>
      </c>
      <c r="C55" s="21"/>
      <c r="D55" s="9" t="s">
        <v>79</v>
      </c>
    </row>
    <row r="56" spans="1:8" x14ac:dyDescent="0.25">
      <c r="A56" s="9" t="s">
        <v>80</v>
      </c>
      <c r="B56" s="20">
        <f>B55+B54</f>
        <v>19.565700000000003</v>
      </c>
      <c r="C56" s="21"/>
      <c r="D56" s="9" t="s">
        <v>79</v>
      </c>
    </row>
    <row r="57" spans="1:8" x14ac:dyDescent="0.25">
      <c r="A57" s="9" t="s">
        <v>133</v>
      </c>
      <c r="B57" s="23">
        <f>SUM(K33:K35)</f>
        <v>20.69</v>
      </c>
      <c r="C57" s="24"/>
    </row>
    <row r="58" spans="1:8" x14ac:dyDescent="0.25">
      <c r="A58" s="13" t="s">
        <v>9</v>
      </c>
      <c r="B58" s="22">
        <f>B56+B52+B57</f>
        <v>50.461200000000005</v>
      </c>
      <c r="C58" s="22"/>
      <c r="D58" s="9" t="s">
        <v>79</v>
      </c>
    </row>
    <row r="60" spans="1:8" x14ac:dyDescent="0.25">
      <c r="A60" t="s">
        <v>128</v>
      </c>
      <c r="B60" t="s">
        <v>129</v>
      </c>
      <c r="C60" t="s">
        <v>130</v>
      </c>
      <c r="D60" t="s">
        <v>131</v>
      </c>
    </row>
    <row r="61" spans="1:8" x14ac:dyDescent="0.25">
      <c r="A61">
        <f>K5+K12+K15+K23+K24+K25+K35</f>
        <v>20.547000000000001</v>
      </c>
      <c r="B61">
        <f>K33+K19+K6</f>
        <v>3.21</v>
      </c>
      <c r="C61">
        <f>K29+K28+K27+K18+K14+K10+K9+K8</f>
        <v>0.79820000000000002</v>
      </c>
      <c r="D61">
        <f>K20+K17+K16+K13+K11</f>
        <v>3.0859999999999999</v>
      </c>
    </row>
    <row r="62" spans="1:8" x14ac:dyDescent="0.25">
      <c r="A62">
        <f>(A61/B58)*100</f>
        <v>40.718413355211524</v>
      </c>
      <c r="B62">
        <f>(B61/B58)*100</f>
        <v>6.3613231552162848</v>
      </c>
      <c r="C62">
        <f>(C61/B58)*100</f>
        <v>1.5818093901849339</v>
      </c>
      <c r="D62">
        <f>(D61/B58)*100</f>
        <v>6.1155897996876796</v>
      </c>
    </row>
  </sheetData>
  <mergeCells count="20">
    <mergeCell ref="A4:K4"/>
    <mergeCell ref="A21:K21"/>
    <mergeCell ref="A30:K30"/>
    <mergeCell ref="A1:K1"/>
    <mergeCell ref="A36:K36"/>
    <mergeCell ref="F2:H2"/>
    <mergeCell ref="I2:K2"/>
    <mergeCell ref="A49:D49"/>
    <mergeCell ref="B54:C54"/>
    <mergeCell ref="B58:C58"/>
    <mergeCell ref="B57:C57"/>
    <mergeCell ref="A37:K37"/>
    <mergeCell ref="A38:K38"/>
    <mergeCell ref="A39:K39"/>
    <mergeCell ref="A40:K40"/>
    <mergeCell ref="B56:C56"/>
    <mergeCell ref="B55:C55"/>
    <mergeCell ref="B50:C50"/>
    <mergeCell ref="B51:C51"/>
    <mergeCell ref="B52:C52"/>
  </mergeCells>
  <conditionalFormatting sqref="G22:I22">
    <cfRule type="duplicateValues" dxfId="2" priority="3"/>
  </conditionalFormatting>
  <conditionalFormatting sqref="J22:K22">
    <cfRule type="duplicateValues" dxfId="1" priority="2"/>
  </conditionalFormatting>
  <conditionalFormatting sqref="F22">
    <cfRule type="duplicateValues" dxfId="0" priority="1"/>
  </conditionalFormatting>
  <hyperlinks>
    <hyperlink ref="F5" r:id="rId1"/>
    <hyperlink ref="I5" r:id="rId2"/>
    <hyperlink ref="F6" r:id="rId3"/>
    <hyperlink ref="I6" r:id="rId4"/>
    <hyperlink ref="I7" r:id="rId5"/>
    <hyperlink ref="F7" r:id="rId6"/>
    <hyperlink ref="I11" r:id="rId7"/>
    <hyperlink ref="F11" r:id="rId8"/>
    <hyperlink ref="F12" r:id="rId9"/>
    <hyperlink ref="I12" r:id="rId10"/>
    <hyperlink ref="I13" r:id="rId11"/>
    <hyperlink ref="F13" r:id="rId12"/>
    <hyperlink ref="I15" r:id="rId13"/>
    <hyperlink ref="F15" r:id="rId14"/>
    <hyperlink ref="F14" r:id="rId15"/>
    <hyperlink ref="I14" r:id="rId16"/>
    <hyperlink ref="I16" r:id="rId17"/>
    <hyperlink ref="F16" r:id="rId18"/>
    <hyperlink ref="I17" r:id="rId19"/>
    <hyperlink ref="F17" r:id="rId20"/>
    <hyperlink ref="I19" r:id="rId21"/>
    <hyperlink ref="I20" r:id="rId22"/>
    <hyperlink ref="F23" r:id="rId23"/>
    <hyperlink ref="I23" r:id="rId24"/>
    <hyperlink ref="F24" r:id="rId25"/>
    <hyperlink ref="I24" r:id="rId26"/>
    <hyperlink ref="I25" r:id="rId27"/>
    <hyperlink ref="F25" r:id="rId28"/>
    <hyperlink ref="I26" r:id="rId29"/>
    <hyperlink ref="F26" r:id="rId30"/>
    <hyperlink ref="I31" r:id="rId31"/>
    <hyperlink ref="I32" r:id="rId32"/>
    <hyperlink ref="I8" r:id="rId33"/>
    <hyperlink ref="I29" r:id="rId34"/>
    <hyperlink ref="I28" r:id="rId35"/>
    <hyperlink ref="I9" r:id="rId36"/>
    <hyperlink ref="I10" r:id="rId37"/>
    <hyperlink ref="I27" r:id="rId38"/>
    <hyperlink ref="I18" r:id="rId39"/>
    <hyperlink ref="I33" r:id="rId40"/>
    <hyperlink ref="I35" r:id="rId41"/>
  </hyperlinks>
  <pageMargins left="0.7" right="0.7" top="0.75" bottom="0.75" header="0.3" footer="0.3"/>
  <pageSetup orientation="portrait" r:id="rId42"/>
  <drawing r:id="rId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8" sqref="F18"/>
    </sheetView>
  </sheetViews>
  <sheetFormatPr baseColWidth="10" defaultRowHeight="15" x14ac:dyDescent="0.25"/>
  <cols>
    <col min="2" max="2" width="13.140625" bestFit="1" customWidth="1"/>
    <col min="3" max="3" width="22.28515625" bestFit="1" customWidth="1"/>
    <col min="4" max="4" width="16.28515625" bestFit="1" customWidth="1"/>
  </cols>
  <sheetData>
    <row r="1" spans="1:7" x14ac:dyDescent="0.25">
      <c r="A1" s="27" t="s">
        <v>5</v>
      </c>
      <c r="B1" s="27" t="s">
        <v>6</v>
      </c>
      <c r="C1" s="27" t="s">
        <v>105</v>
      </c>
      <c r="D1" s="27" t="s">
        <v>106</v>
      </c>
      <c r="E1" s="27" t="s">
        <v>99</v>
      </c>
      <c r="F1" s="3" t="s">
        <v>144</v>
      </c>
      <c r="G1" s="3"/>
    </row>
    <row r="2" spans="1:7" x14ac:dyDescent="0.25">
      <c r="A2" s="27"/>
      <c r="B2" s="27"/>
      <c r="C2" s="27"/>
      <c r="D2" s="27"/>
      <c r="E2" s="27"/>
      <c r="F2" s="3" t="s">
        <v>145</v>
      </c>
      <c r="G2" s="3" t="s">
        <v>146</v>
      </c>
    </row>
    <row r="3" spans="1:7" x14ac:dyDescent="0.25">
      <c r="A3" s="3" t="s">
        <v>112</v>
      </c>
      <c r="B3" s="3"/>
      <c r="C3" s="3" t="s">
        <v>111</v>
      </c>
      <c r="D3" s="3" t="s">
        <v>108</v>
      </c>
      <c r="E3" s="3" t="s">
        <v>107</v>
      </c>
      <c r="F3" s="3">
        <v>46.41</v>
      </c>
      <c r="G3" s="8">
        <v>66.31</v>
      </c>
    </row>
    <row r="4" spans="1:7" x14ac:dyDescent="0.25">
      <c r="A4" s="10"/>
      <c r="B4" s="10"/>
      <c r="C4" s="10"/>
      <c r="D4" s="10"/>
      <c r="G4" s="10"/>
    </row>
    <row r="5" spans="1:7" x14ac:dyDescent="0.25">
      <c r="A5" s="10"/>
      <c r="B5" s="10"/>
      <c r="C5" s="10"/>
      <c r="D5" s="10"/>
      <c r="E5" s="10"/>
      <c r="F5" s="11"/>
      <c r="G5" s="10"/>
    </row>
    <row r="6" spans="1:7" x14ac:dyDescent="0.25">
      <c r="A6" s="10"/>
      <c r="B6" s="10"/>
      <c r="C6" s="10"/>
      <c r="D6" s="10"/>
      <c r="E6" s="10"/>
      <c r="F6" s="11"/>
      <c r="G6" s="10"/>
    </row>
    <row r="7" spans="1:7" x14ac:dyDescent="0.25">
      <c r="A7" s="10"/>
      <c r="B7" s="10"/>
      <c r="C7" s="10"/>
      <c r="D7" s="10"/>
      <c r="E7" s="10"/>
      <c r="F7" s="11"/>
      <c r="G7" s="10"/>
    </row>
    <row r="8" spans="1:7" x14ac:dyDescent="0.25">
      <c r="A8" s="10"/>
      <c r="B8" s="10"/>
      <c r="C8" s="10"/>
      <c r="D8" s="10"/>
      <c r="E8" s="10"/>
      <c r="F8" s="11"/>
      <c r="G8" s="10"/>
    </row>
    <row r="9" spans="1:7" x14ac:dyDescent="0.25">
      <c r="A9" s="10"/>
      <c r="B9" s="10"/>
      <c r="C9" s="10"/>
      <c r="D9" s="10"/>
      <c r="E9" s="10"/>
      <c r="F9" s="11"/>
      <c r="G9" s="10"/>
    </row>
  </sheetData>
  <mergeCells count="5">
    <mergeCell ref="E1:E2"/>
    <mergeCell ref="D1:D2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BOM</vt:lpstr>
      <vt:lpstr>ele</vt:lpstr>
      <vt:lpstr>mec</vt:lpstr>
      <vt:lpstr>ele!SKY_G</vt:lpstr>
      <vt:lpstr>ele!SKY_G_1</vt:lpstr>
      <vt:lpstr>ele!SKY_R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bouti</dc:creator>
  <cp:lastModifiedBy>bouti</cp:lastModifiedBy>
  <dcterms:created xsi:type="dcterms:W3CDTF">2020-04-06T16:00:32Z</dcterms:created>
  <dcterms:modified xsi:type="dcterms:W3CDTF">2020-04-24T14:19:19Z</dcterms:modified>
</cp:coreProperties>
</file>