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 activeTab="2"/>
  </bookViews>
  <sheets>
    <sheet name="BOM" sheetId="5" r:id="rId1"/>
    <sheet name="ele" sheetId="1" r:id="rId2"/>
    <sheet name="mec" sheetId="4" r:id="rId3"/>
  </sheets>
  <definedNames>
    <definedName name="SKY_G" localSheetId="1">ele!$A$22:$E$33</definedName>
    <definedName name="SKY_G_1" localSheetId="1">ele!$A$22:$E$33</definedName>
    <definedName name="SKY_R" localSheetId="1">ele!$A$3:$H$19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K27" i="1"/>
  <c r="K28" i="1"/>
  <c r="H28" i="1"/>
  <c r="K29" i="1"/>
  <c r="H29" i="1"/>
  <c r="A60" i="1"/>
  <c r="D60" i="1"/>
  <c r="K32" i="1"/>
  <c r="K33" i="1"/>
  <c r="B60" i="1" s="1"/>
  <c r="K31" i="1"/>
  <c r="B56" i="1" l="1"/>
  <c r="K26" i="1"/>
  <c r="H26" i="1"/>
  <c r="K25" i="1"/>
  <c r="H25" i="1"/>
  <c r="K24" i="1"/>
  <c r="H24" i="1"/>
  <c r="K23" i="1"/>
  <c r="H23" i="1"/>
  <c r="B49" i="1" l="1"/>
  <c r="B51" i="1" s="1"/>
  <c r="J20" i="1" l="1"/>
  <c r="K20" i="1" s="1"/>
  <c r="K19" i="1"/>
  <c r="K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K9" i="1"/>
  <c r="K8" i="1"/>
  <c r="K7" i="1"/>
  <c r="H7" i="1"/>
  <c r="K6" i="1"/>
  <c r="H6" i="1"/>
  <c r="K5" i="1"/>
  <c r="H5" i="1"/>
  <c r="C60" i="1" l="1"/>
  <c r="B53" i="1"/>
  <c r="B55" i="1" s="1"/>
  <c r="B57" i="1" s="1"/>
  <c r="M37" i="1" l="1"/>
  <c r="M26" i="1"/>
  <c r="M31" i="1"/>
  <c r="M7" i="1"/>
  <c r="M11" i="1"/>
  <c r="M15" i="1"/>
  <c r="M19" i="1"/>
  <c r="D61" i="1"/>
  <c r="M23" i="1"/>
  <c r="M27" i="1"/>
  <c r="M32" i="1"/>
  <c r="M12" i="1"/>
  <c r="M16" i="1"/>
  <c r="M20" i="1"/>
  <c r="M5" i="1"/>
  <c r="B2" i="5"/>
  <c r="C2" i="5" s="1"/>
  <c r="M34" i="1"/>
  <c r="M24" i="1"/>
  <c r="M28" i="1"/>
  <c r="M33" i="1"/>
  <c r="M9" i="1"/>
  <c r="M13" i="1"/>
  <c r="M17" i="1"/>
  <c r="B61" i="1"/>
  <c r="M39" i="1"/>
  <c r="M25" i="1"/>
  <c r="M29" i="1"/>
  <c r="M6" i="1"/>
  <c r="M10" i="1"/>
  <c r="M14" i="1"/>
  <c r="M18" i="1"/>
  <c r="A61" i="1"/>
  <c r="M8" i="1"/>
  <c r="C61" i="1"/>
</calcChain>
</file>

<file path=xl/connections.xml><?xml version="1.0" encoding="utf-8"?>
<connections xmlns="http://schemas.openxmlformats.org/spreadsheetml/2006/main">
  <connection id="1" name="SKY_G1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2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<sst xmlns="http://schemas.openxmlformats.org/spreadsheetml/2006/main" count="249" uniqueCount="148">
  <si>
    <t>Mouser</t>
  </si>
  <si>
    <t>Farnell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</si>
  <si>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</si>
  <si>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</si>
  <si>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</si>
  <si>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</si>
  <si>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</si>
  <si>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</si>
  <si>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</si>
  <si>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</si>
  <si>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</si>
  <si>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</si>
  <si>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</si>
  <si>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</si>
  <si>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</si>
  <si>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</si>
  <si>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</si>
  <si>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</si>
  <si>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</si>
  <si>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</si>
  <si>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</si>
  <si>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</si>
  <si>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</si>
  <si>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</si>
  <si>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</si>
  <si>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</si>
  <si>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</si>
  <si>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</si>
  <si>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</si>
  <si>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</si>
  <si>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</si>
  <si>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</si>
  <si>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</si>
  <si>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</si>
  <si>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</si>
  <si>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</si>
  <si>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</si>
  <si>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</si>
  <si>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</si>
  <si>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</si>
  <si>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</si>
  <si>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</si>
  <si>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</si>
  <si>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</si>
  <si>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</si>
  <si>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</si>
  <si>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</si>
  <si>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</si>
  <si>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</si>
  <si>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</si>
  <si>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</si>
  <si>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</si>
  <si>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</si>
  <si>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</si>
  <si>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</si>
  <si>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</si>
  <si>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</si>
  <si>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</si>
  <si>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</si>
  <si>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</si>
  <si>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</si>
  <si>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</si>
  <si>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</si>
  <si>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</si>
  <si>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</si>
  <si>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</si>
  <si>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</si>
  <si>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</si>
  <si>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</si>
  <si>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</si>
  <si>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</si>
  <si>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</si>
  <si>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</si>
  <si>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</si>
  <si>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</si>
  <si>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</si>
  <si>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</si>
  <si>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</si>
  <si>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</si>
  <si>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€</t>
  </si>
  <si>
    <t>Total fab electronics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</si>
  <si>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</si>
  <si>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</si>
  <si>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</si>
  <si>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</si>
  <si>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</si>
  <si>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</si>
  <si>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</si>
  <si>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</si>
  <si>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</si>
  <si>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</si>
  <si>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</si>
  <si>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</si>
  <si>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</si>
  <si>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</si>
  <si>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</si>
  <si>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</si>
  <si>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R1,R3,R4,R5,R6,R7,R8</t>
  </si>
  <si>
    <t>R2</t>
  </si>
  <si>
    <t>Fournisseur</t>
  </si>
  <si>
    <t>Commutateur alim demo</t>
  </si>
  <si>
    <t>Demo only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</si>
  <si>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</si>
  <si>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</si>
  <si>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</si>
  <si>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méthode de production</t>
  </si>
  <si>
    <t>matériaux</t>
  </si>
  <si>
    <t>Sculpteo</t>
  </si>
  <si>
    <t>Nylon PA12 (noir)</t>
  </si>
  <si>
    <t>mécanique</t>
  </si>
  <si>
    <t>électronique</t>
  </si>
  <si>
    <t>I3D SLS</t>
  </si>
  <si>
    <t>Kit sky</t>
  </si>
  <si>
    <t>SKY_R</t>
  </si>
  <si>
    <t>SKY_G</t>
  </si>
  <si>
    <t>AUTRE</t>
  </si>
  <si>
    <t>PCB</t>
  </si>
  <si>
    <t>COMPOSANTS</t>
  </si>
  <si>
    <t>SUMMARY</t>
  </si>
  <si>
    <t>BOM composants sky_g</t>
  </si>
  <si>
    <t>BOM pcb sky_g</t>
  </si>
  <si>
    <t>BOM composants sky_r</t>
  </si>
  <si>
    <t>BOM pcb sky_r</t>
  </si>
  <si>
    <t>total (HT)</t>
  </si>
  <si>
    <t>IC</t>
  </si>
  <si>
    <t>Type</t>
  </si>
  <si>
    <t>Connector</t>
  </si>
  <si>
    <t>Passiv</t>
  </si>
  <si>
    <t>IHM</t>
  </si>
  <si>
    <t>total IC</t>
  </si>
  <si>
    <t>total Connector</t>
  </si>
  <si>
    <t>total Passiv</t>
  </si>
  <si>
    <t>total HMI</t>
  </si>
  <si>
    <t>Capteur FSR</t>
  </si>
  <si>
    <t>BOM composants autre</t>
  </si>
  <si>
    <t>https://fr.farnell.com/multicomp/mcwr06x1002ftl/res-couche-epaisse-10k-1-0-1w/dp/2447230</t>
  </si>
  <si>
    <t>pack de 10</t>
  </si>
  <si>
    <t>pack de 10, R est varaible !</t>
  </si>
  <si>
    <t>https://fr.farnell.com/multicomp/mcwr06x2200ftl/res-couche-epaisse-220r-1-0-1w/dp/2447298</t>
  </si>
  <si>
    <t>https://fr.farnell.com/samsung-electro-mechanics/cl10a475kq8nnnc/condensateur-4-7uf-6-3v-mlcc-0603/dp/3013399RL</t>
  </si>
  <si>
    <t>https://fr.farnell.com/murata/grm21br60j476me15l/condensateur-47-f-6-3v-20-x5r/dp/2362109</t>
  </si>
  <si>
    <t>47uC</t>
  </si>
  <si>
    <t>External supply only</t>
  </si>
  <si>
    <t>https://fr.farnell.com/pro-signal/psg08583/plug-6-35-jack-stereo-nickel/dp/3384233?st=Jack%20audio%206.35</t>
  </si>
  <si>
    <t>PSG08583</t>
  </si>
  <si>
    <t>Pu par mode de livraison</t>
  </si>
  <si>
    <t>T + 15</t>
  </si>
  <si>
    <t>T + 7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</si>
</sst>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shrinkToFit="1"/>
    </xf>
    <xf numFmtId="0" fontId="3" fillId="0" borderId="0" xfId="2"/>
  </cellXfs>
  <cellStyles count="3">
    <cellStyle name="Lien hypertexte" xfId="2" builtinId="8"/>
    <cellStyle name="Neutre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28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ele!$M$5:$M$39</c:f>
              <c:numCache>
                <c:formatCode>General</c:formatCode>
                <c:ptCount val="35"/>
                <c:pt idx="0">
                  <c:v>4.625148818445779</c:v>
                </c:pt>
                <c:pt idx="1">
                  <c:v>2.2483362311889201</c:v>
                </c:pt>
                <c:pt idx="2">
                  <c:v>17.622673507318869</c:v>
                </c:pt>
                <c:pt idx="3">
                  <c:v>3.768639777992857E-2</c:v>
                </c:pt>
                <c:pt idx="4">
                  <c:v>2.0984471491096588E-2</c:v>
                </c:pt>
                <c:pt idx="5">
                  <c:v>0.1826505528765856</c:v>
                </c:pt>
                <c:pt idx="6">
                  <c:v>3.7386619615770043</c:v>
                </c:pt>
                <c:pt idx="7">
                  <c:v>0.58028487490685465</c:v>
                </c:pt>
                <c:pt idx="8">
                  <c:v>0.94644248970047873</c:v>
                </c:pt>
                <c:pt idx="9">
                  <c:v>0.26765907514153814</c:v>
                </c:pt>
                <c:pt idx="10">
                  <c:v>1.2226666552465459</c:v>
                </c:pt>
                <c:pt idx="11">
                  <c:v>0.6573706885476176</c:v>
                </c:pt>
                <c:pt idx="12">
                  <c:v>0.77299940900876207</c:v>
                </c:pt>
                <c:pt idx="13">
                  <c:v>0.94215994449821427</c:v>
                </c:pt>
                <c:pt idx="14">
                  <c:v>3.5545125178796257</c:v>
                </c:pt>
                <c:pt idx="15">
                  <c:v>0.49249269826043013</c:v>
                </c:pt>
                <c:pt idx="18">
                  <c:v>0.71518504877818989</c:v>
                </c:pt>
                <c:pt idx="19">
                  <c:v>0.70876123097479293</c:v>
                </c:pt>
                <c:pt idx="20">
                  <c:v>3.7258143259702106</c:v>
                </c:pt>
                <c:pt idx="21">
                  <c:v>12.590682894657954</c:v>
                </c:pt>
                <c:pt idx="22">
                  <c:v>0.1826505528765856</c:v>
                </c:pt>
                <c:pt idx="23">
                  <c:v>6.5951196114875002E-2</c:v>
                </c:pt>
                <c:pt idx="24">
                  <c:v>9.4215994449821424E-3</c:v>
                </c:pt>
                <c:pt idx="26">
                  <c:v>2.2055107791662745</c:v>
                </c:pt>
                <c:pt idx="27">
                  <c:v>4.3681961063099024</c:v>
                </c:pt>
                <c:pt idx="28">
                  <c:v>1.0706363005661526</c:v>
                </c:pt>
                <c:pt idx="29">
                  <c:v>10.813426635718141</c:v>
                </c:pt>
                <c:pt idx="32">
                  <c:v>2.3982253132681821</c:v>
                </c:pt>
                <c:pt idx="34">
                  <c:v>5.567308762943993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</xdr:row>
      <xdr:rowOff>123825</xdr:rowOff>
    </xdr:from>
    <xdr:to>
      <xdr:col>19</xdr:col>
      <xdr:colOff>295275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Y_G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26" Type="http://schemas.openxmlformats.org/officeDocument/2006/relationships/hyperlink" Target="https://fr.farnell.com/texas-instruments/ts5a3157dckr/analogue-switch-1-ch-sc-70-6/dp/3005462?st=TS5A3157DCKR" TargetMode="External"/><Relationship Id="rId39" Type="http://schemas.openxmlformats.org/officeDocument/2006/relationships/hyperlink" Target="https://fr.farnell.com/murata/grm21br60j476me15l/condensateur-47-f-6-3v-20-x5r/dp/2362109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34" Type="http://schemas.openxmlformats.org/officeDocument/2006/relationships/hyperlink" Target="https://fr.farnell.com/multicomp/mcwr06x1002ftl/res-couche-epaisse-10k-1-0-1w/dp/2447230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9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24" Type="http://schemas.openxmlformats.org/officeDocument/2006/relationships/hyperlink" Target="https://fr.farnell.com/microchip/mcp6541t-i-ot/comp-pushpull-1-6v-sngl-5sot23/dp/1825063?st=MCP6541T-I_OT" TargetMode="External"/><Relationship Id="rId32" Type="http://schemas.openxmlformats.org/officeDocument/2006/relationships/hyperlink" Target="https://fr.farnell.com/renata/cr-2032-mfr-rv/pile-bouton-3-broches-3v/dp/1823483?st=CR2032" TargetMode="External"/><Relationship Id="rId37" Type="http://schemas.openxmlformats.org/officeDocument/2006/relationships/hyperlink" Target="https://fr.farnell.com/samsung-electro-mechanics/cl10a475kq8nnnc/condensateur-4-7uf-6-3v-mlcc-0603/dp/3013399RL" TargetMode="External"/><Relationship Id="rId40" Type="http://schemas.openxmlformats.org/officeDocument/2006/relationships/hyperlink" Target="https://fr.farnell.com/pro-signal/psg08583/plug-6-35-jack-stereo-nickel/dp/3384233?st=Jack%20audio%206.35" TargetMode="External"/><Relationship Id="rId45" Type="http://schemas.openxmlformats.org/officeDocument/2006/relationships/queryTable" Target="../queryTables/queryTable3.xm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hyperlink" Target="https://www.mouser.fr/ProductDetail/Microchip-Technology/MCP6541T-I-OT?qs=%2Fha2pyFaduiNSaLFMjwcEnZOHjJFhYPPrvmJDlrB2ATFkZRh7lh3Rw%3D%3D" TargetMode="External"/><Relationship Id="rId28" Type="http://schemas.openxmlformats.org/officeDocument/2006/relationships/hyperlink" Target="https://www.mouser.fr/ProductDetail/Microchip-Technology/MCP4461-103E-ST?qs=sGAEpiMZZMuD%2F7PTYBwKqZLSLa2ge%2F0po%2FAEFThSL0M%3D" TargetMode="External"/><Relationship Id="rId36" Type="http://schemas.openxmlformats.org/officeDocument/2006/relationships/hyperlink" Target="https://fr.farnell.com/multicomp/mcwr06x2200ftl/res-couche-epaisse-220r-1-0-1w/dp/2447298" TargetMode="Externa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31" Type="http://schemas.openxmlformats.org/officeDocument/2006/relationships/hyperlink" Target="https://fr.farnell.com/nidec-copal/mfs201n-z/commut-glissiere-dpdt-1a-120v/dp/2854848" TargetMode="External"/><Relationship Id="rId44" Type="http://schemas.openxmlformats.org/officeDocument/2006/relationships/queryTable" Target="../queryTables/queryTable2.xm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Relationship Id="rId27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30" Type="http://schemas.openxmlformats.org/officeDocument/2006/relationships/hyperlink" Target="https://www.mouser.fr/ProductDetail/Laird-Connectivity/453-00005?qs=sGAEpiMZZMsGelYiB%252BjhZoug4L%2FWODSMjbKo4CRGaLrDeWyb7x66Rg%3D%3D" TargetMode="External"/><Relationship Id="rId35" Type="http://schemas.openxmlformats.org/officeDocument/2006/relationships/hyperlink" Target="https://fr.farnell.com/multicomp/mcwr06x1002ftl/res-couche-epaisse-10k-1-0-1w/dp/2447230" TargetMode="External"/><Relationship Id="rId43" Type="http://schemas.openxmlformats.org/officeDocument/2006/relationships/queryTable" Target="../queryTables/queryTable1.xml"/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5" Type="http://schemas.openxmlformats.org/officeDocument/2006/relationships/hyperlink" Target="https://www.mouser.fr/ProductDetail/Texas-Instruments/TS5A3157DCKR?qs=sGAEpiMZZMtxrAS98ir%252Bs7bXVWBmMZ1p3rdwD%2FwipiQ%3D" TargetMode="External"/><Relationship Id="rId33" Type="http://schemas.openxmlformats.org/officeDocument/2006/relationships/hyperlink" Target="https://fr.farnell.com/multicomp/mcwr06x1002ftl/res-couche-epaisse-10k-1-0-1w/dp/2447230" TargetMode="External"/><Relationship Id="rId38" Type="http://schemas.openxmlformats.org/officeDocument/2006/relationships/hyperlink" Target="https://fr.farnell.com/samsung-electro-mechanics/cl10a475kq8nnnc/condensateur-4-7uf-6-3v-mlcc-0603/dp/3013399RL" TargetMode="External"/><Relationship Id="rId20" Type="http://schemas.openxmlformats.org/officeDocument/2006/relationships/hyperlink" Target="https://www.mouser.fr/ProductDetail/859-LTW-170TK" TargetMode="External"/><Relationship Id="rId4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B7" sqref="B7:C7"/>
    </sheetView>
  </sheetViews>
  <sheetFormatPr baseColWidth="10" defaultRowHeight="15" x14ac:dyDescent="0.25"/>
  <cols>
    <col min="2" max="2" width="10.85546875" bestFit="1" customWidth="1"/>
    <col min="3" max="3" width="12.42578125" bestFit="1" customWidth="1"/>
  </cols>
  <sheetData>
    <row r="1" spans="1:3" x14ac:dyDescent="0.25">
      <c r="A1" s="8" t="s">
        <v>109</v>
      </c>
      <c r="B1" s="8" t="s">
        <v>110</v>
      </c>
      <c r="C1" s="8" t="s">
        <v>123</v>
      </c>
    </row>
    <row r="2" spans="1:3" x14ac:dyDescent="0.25">
      <c r="A2" s="8">
        <f>mec!F3</f>
        <v>46.41</v>
      </c>
      <c r="B2" s="8">
        <f>ele!B57</f>
        <v>46.7012</v>
      </c>
      <c r="C2" s="8">
        <f>B2+A2</f>
        <v>93.111199999999997</v>
      </c>
    </row>
    <row r="7" spans="1:3" x14ac:dyDescent="0.25">
      <c r="B7" s="10"/>
      <c r="C7" s="10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4" workbookViewId="0">
      <selection activeCell="N37" sqref="N37"/>
    </sheetView>
  </sheetViews>
  <sheetFormatPr baseColWidth="10" defaultRowHeight="15" x14ac:dyDescent="0.25"/>
  <cols>
    <col min="1" max="1" width="22" bestFit="1" customWidth="1"/>
    <col min="2" max="2" width="48" bestFit="1" customWidth="1"/>
    <col min="5" max="5" width="19" bestFit="1" customWidth="1"/>
  </cols>
  <sheetData>
    <row r="1" spans="1:13" ht="21" x14ac:dyDescent="0.35">
      <c r="A1" s="19" t="s">
        <v>117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x14ac:dyDescent="0.25">
      <c r="A2" s="1"/>
      <c r="B2" s="1"/>
      <c r="C2" s="1"/>
      <c r="D2" s="1"/>
      <c r="E2" s="1"/>
      <c r="F2" s="12" t="s">
        <v>0</v>
      </c>
      <c r="G2" s="12"/>
      <c r="H2" s="12"/>
      <c r="I2" s="12" t="s">
        <v>1</v>
      </c>
      <c r="J2" s="12"/>
      <c r="K2" s="12"/>
      <c r="L2" s="18" t="s">
        <v>125</v>
      </c>
    </row>
    <row r="3" spans="1:13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</v>
      </c>
      <c r="I3" s="2" t="s">
        <v>7</v>
      </c>
      <c r="J3" s="1" t="s">
        <v>8</v>
      </c>
      <c r="K3" s="1" t="s">
        <v>9</v>
      </c>
      <c r="L3" s="18"/>
    </row>
    <row r="4" spans="1:13" x14ac:dyDescent="0.25">
      <c r="A4" s="12" t="s">
        <v>113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8"/>
    </row>
    <row r="5" spans="1:13" x14ac:dyDescent="0.25">
      <c r="A5" s="3" t="s">
        <v>10</v>
      </c>
      <c r="B5" s="3" t="s">
        <v>11</v>
      </c>
      <c r="C5" s="3">
        <v>1</v>
      </c>
      <c r="D5" s="3" t="s">
        <v>12</v>
      </c>
      <c r="E5" s="4" t="s">
        <v>13</v>
      </c>
      <c r="F5" s="5" t="s">
        <v>14</v>
      </c>
      <c r="G5" s="3">
        <v>1.85</v>
      </c>
      <c r="H5" s="3">
        <f>G5*C5</f>
        <v>1.85</v>
      </c>
      <c r="I5" s="5" t="s">
        <v>15</v>
      </c>
      <c r="J5" s="3">
        <v>2.16</v>
      </c>
      <c r="K5" s="3">
        <f>J5*C5</f>
        <v>2.16</v>
      </c>
      <c r="L5" s="18" t="s">
        <v>124</v>
      </c>
      <c r="M5">
        <f>(K5/$B$57)*100</f>
        <v>4.625148818445779</v>
      </c>
    </row>
    <row r="6" spans="1:13" x14ac:dyDescent="0.25">
      <c r="A6" s="3" t="s">
        <v>16</v>
      </c>
      <c r="B6" s="3" t="s">
        <v>17</v>
      </c>
      <c r="C6" s="3">
        <v>1</v>
      </c>
      <c r="D6" s="3" t="s">
        <v>18</v>
      </c>
      <c r="E6" s="4" t="s">
        <v>13</v>
      </c>
      <c r="F6" s="5" t="s">
        <v>19</v>
      </c>
      <c r="G6" s="3">
        <v>1.28</v>
      </c>
      <c r="H6" s="3">
        <f t="shared" ref="H6:H18" si="0">G6*C6</f>
        <v>1.28</v>
      </c>
      <c r="I6" s="5" t="s">
        <v>20</v>
      </c>
      <c r="J6" s="3">
        <v>1.05</v>
      </c>
      <c r="K6" s="3">
        <f t="shared" ref="K6:K20" si="1">J6*C6</f>
        <v>1.05</v>
      </c>
      <c r="L6" s="18" t="s">
        <v>126</v>
      </c>
      <c r="M6">
        <f>(K6/$B$57)*100</f>
        <v>2.2483362311889201</v>
      </c>
    </row>
    <row r="7" spans="1:13" x14ac:dyDescent="0.25">
      <c r="A7" s="3" t="s">
        <v>21</v>
      </c>
      <c r="B7" s="3">
        <v>45300005</v>
      </c>
      <c r="C7" s="3">
        <v>1</v>
      </c>
      <c r="D7" s="3" t="s">
        <v>22</v>
      </c>
      <c r="E7" s="3" t="s">
        <v>23</v>
      </c>
      <c r="F7" s="5" t="s">
        <v>24</v>
      </c>
      <c r="G7" s="6">
        <v>6.71</v>
      </c>
      <c r="H7" s="3">
        <f t="shared" si="0"/>
        <v>6.71</v>
      </c>
      <c r="I7" s="7" t="s">
        <v>25</v>
      </c>
      <c r="J7" s="6">
        <v>8.23</v>
      </c>
      <c r="K7" s="3">
        <f t="shared" si="1"/>
        <v>8.23</v>
      </c>
      <c r="L7" s="18" t="s">
        <v>124</v>
      </c>
      <c r="M7">
        <f>(K7/$B$57)*100</f>
        <v>17.622673507318869</v>
      </c>
    </row>
    <row r="8" spans="1:13" x14ac:dyDescent="0.25">
      <c r="A8" s="3" t="s">
        <v>26</v>
      </c>
      <c r="B8" s="3" t="s">
        <v>27</v>
      </c>
      <c r="C8" s="3">
        <v>4</v>
      </c>
      <c r="D8" s="3" t="s">
        <v>28</v>
      </c>
      <c r="E8" s="4" t="s">
        <v>136</v>
      </c>
      <c r="F8" s="4" t="s">
        <v>13</v>
      </c>
      <c r="G8" s="4" t="s">
        <v>13</v>
      </c>
      <c r="H8" s="4" t="s">
        <v>13</v>
      </c>
      <c r="I8" s="5" t="s">
        <v>135</v>
      </c>
      <c r="J8" s="3">
        <v>4.4000000000000003E-3</v>
      </c>
      <c r="K8" s="3">
        <f t="shared" si="1"/>
        <v>1.7600000000000001E-2</v>
      </c>
      <c r="L8" s="18" t="s">
        <v>127</v>
      </c>
      <c r="M8">
        <f>(K8/$B$57)*100</f>
        <v>3.768639777992857E-2</v>
      </c>
    </row>
    <row r="9" spans="1:13" x14ac:dyDescent="0.25">
      <c r="A9" s="3" t="s">
        <v>30</v>
      </c>
      <c r="B9" s="3" t="s">
        <v>27</v>
      </c>
      <c r="C9" s="3">
        <v>2</v>
      </c>
      <c r="D9" s="3" t="s">
        <v>31</v>
      </c>
      <c r="E9" s="4" t="s">
        <v>136</v>
      </c>
      <c r="F9" s="4" t="s">
        <v>13</v>
      </c>
      <c r="G9" s="4" t="s">
        <v>13</v>
      </c>
      <c r="H9" s="4" t="s">
        <v>13</v>
      </c>
      <c r="I9" s="5" t="s">
        <v>138</v>
      </c>
      <c r="J9" s="3">
        <v>4.8999999999999998E-3</v>
      </c>
      <c r="K9" s="3">
        <f t="shared" si="1"/>
        <v>9.7999999999999997E-3</v>
      </c>
      <c r="L9" s="18" t="s">
        <v>127</v>
      </c>
      <c r="M9">
        <f>(K9/$B$57)*100</f>
        <v>2.0984471491096588E-2</v>
      </c>
    </row>
    <row r="10" spans="1:13" x14ac:dyDescent="0.25">
      <c r="A10" s="3" t="s">
        <v>32</v>
      </c>
      <c r="B10" s="3" t="s">
        <v>33</v>
      </c>
      <c r="C10" s="3">
        <v>1</v>
      </c>
      <c r="D10" s="3" t="s">
        <v>34</v>
      </c>
      <c r="E10" s="4" t="s">
        <v>136</v>
      </c>
      <c r="F10" s="4" t="s">
        <v>13</v>
      </c>
      <c r="G10" s="4" t="s">
        <v>13</v>
      </c>
      <c r="H10" s="4" t="s">
        <v>13</v>
      </c>
      <c r="I10" s="5" t="s">
        <v>139</v>
      </c>
      <c r="J10" s="3">
        <v>8.5300000000000001E-2</v>
      </c>
      <c r="K10" s="3">
        <f t="shared" si="1"/>
        <v>8.5300000000000001E-2</v>
      </c>
      <c r="L10" s="18" t="s">
        <v>127</v>
      </c>
      <c r="M10">
        <f>(K10/$B$57)*100</f>
        <v>0.1826505528765856</v>
      </c>
    </row>
    <row r="11" spans="1:13" x14ac:dyDescent="0.25">
      <c r="A11" s="3" t="s">
        <v>35</v>
      </c>
      <c r="B11" s="3" t="s">
        <v>36</v>
      </c>
      <c r="C11" s="3">
        <v>3</v>
      </c>
      <c r="D11" s="3" t="s">
        <v>37</v>
      </c>
      <c r="E11" s="4" t="s">
        <v>13</v>
      </c>
      <c r="F11" s="5" t="s">
        <v>38</v>
      </c>
      <c r="G11" s="6">
        <v>0.53100000000000003</v>
      </c>
      <c r="H11" s="3">
        <f t="shared" si="0"/>
        <v>1.593</v>
      </c>
      <c r="I11" s="5" t="s">
        <v>39</v>
      </c>
      <c r="J11" s="6">
        <v>0.58199999999999996</v>
      </c>
      <c r="K11" s="3">
        <f t="shared" si="1"/>
        <v>1.746</v>
      </c>
      <c r="L11" s="18" t="s">
        <v>128</v>
      </c>
      <c r="M11">
        <f>(K11/$B$57)*100</f>
        <v>3.7386619615770043</v>
      </c>
    </row>
    <row r="12" spans="1:13" x14ac:dyDescent="0.25">
      <c r="A12" s="3" t="s">
        <v>40</v>
      </c>
      <c r="B12" s="3" t="s">
        <v>41</v>
      </c>
      <c r="C12" s="3">
        <v>1</v>
      </c>
      <c r="D12" s="3" t="s">
        <v>42</v>
      </c>
      <c r="E12" s="4" t="s">
        <v>13</v>
      </c>
      <c r="F12" s="5" t="s">
        <v>43</v>
      </c>
      <c r="G12" s="6">
        <v>0.35099999999999998</v>
      </c>
      <c r="H12" s="3">
        <f t="shared" si="0"/>
        <v>0.35099999999999998</v>
      </c>
      <c r="I12" s="5" t="s">
        <v>44</v>
      </c>
      <c r="J12" s="6">
        <v>0.27100000000000002</v>
      </c>
      <c r="K12" s="3">
        <f t="shared" si="1"/>
        <v>0.27100000000000002</v>
      </c>
      <c r="L12" s="18" t="s">
        <v>124</v>
      </c>
      <c r="M12">
        <f>(K12/$B$57)*100</f>
        <v>0.58028487490685465</v>
      </c>
    </row>
    <row r="13" spans="1:13" x14ac:dyDescent="0.25">
      <c r="A13" s="3" t="s">
        <v>45</v>
      </c>
      <c r="B13" s="3" t="s">
        <v>46</v>
      </c>
      <c r="C13" s="3">
        <v>1</v>
      </c>
      <c r="D13" s="3" t="s">
        <v>47</v>
      </c>
      <c r="E13" s="4" t="s">
        <v>13</v>
      </c>
      <c r="F13" s="5" t="s">
        <v>48</v>
      </c>
      <c r="G13" s="3">
        <v>0.45</v>
      </c>
      <c r="H13" s="3">
        <f t="shared" si="0"/>
        <v>0.45</v>
      </c>
      <c r="I13" s="5" t="s">
        <v>49</v>
      </c>
      <c r="J13" s="3">
        <v>0.442</v>
      </c>
      <c r="K13" s="3">
        <f t="shared" si="1"/>
        <v>0.442</v>
      </c>
      <c r="L13" s="18" t="s">
        <v>128</v>
      </c>
      <c r="M13">
        <f>(K13/$B$57)*100</f>
        <v>0.94644248970047873</v>
      </c>
    </row>
    <row r="14" spans="1:13" x14ac:dyDescent="0.25">
      <c r="A14" s="3" t="s">
        <v>50</v>
      </c>
      <c r="B14" s="3" t="s">
        <v>51</v>
      </c>
      <c r="C14" s="3">
        <v>1</v>
      </c>
      <c r="D14" s="3" t="s">
        <v>52</v>
      </c>
      <c r="E14" s="4" t="s">
        <v>13</v>
      </c>
      <c r="F14" s="5" t="s">
        <v>53</v>
      </c>
      <c r="G14" s="3">
        <v>0.108</v>
      </c>
      <c r="H14" s="3">
        <f t="shared" si="0"/>
        <v>0.108</v>
      </c>
      <c r="I14" s="5" t="s">
        <v>54</v>
      </c>
      <c r="J14" s="3">
        <v>0.125</v>
      </c>
      <c r="K14" s="3">
        <f t="shared" si="1"/>
        <v>0.125</v>
      </c>
      <c r="L14" s="18" t="s">
        <v>127</v>
      </c>
      <c r="M14">
        <f>(K14/$B$57)*100</f>
        <v>0.26765907514153814</v>
      </c>
    </row>
    <row r="15" spans="1:13" x14ac:dyDescent="0.25">
      <c r="A15" s="3" t="s">
        <v>55</v>
      </c>
      <c r="B15" s="3" t="s">
        <v>56</v>
      </c>
      <c r="C15" s="3">
        <v>1</v>
      </c>
      <c r="D15" s="3" t="s">
        <v>57</v>
      </c>
      <c r="E15" s="4" t="s">
        <v>13</v>
      </c>
      <c r="F15" s="5" t="s">
        <v>58</v>
      </c>
      <c r="G15" s="3">
        <v>0.621</v>
      </c>
      <c r="H15" s="3">
        <f t="shared" si="0"/>
        <v>0.621</v>
      </c>
      <c r="I15" s="5" t="s">
        <v>59</v>
      </c>
      <c r="J15" s="3">
        <v>0.57099999999999995</v>
      </c>
      <c r="K15" s="3">
        <f t="shared" si="1"/>
        <v>0.57099999999999995</v>
      </c>
      <c r="L15" s="18" t="s">
        <v>124</v>
      </c>
      <c r="M15">
        <f>(K15/$B$57)*100</f>
        <v>1.2226666552465459</v>
      </c>
    </row>
    <row r="16" spans="1:13" x14ac:dyDescent="0.25">
      <c r="A16" s="3" t="s">
        <v>60</v>
      </c>
      <c r="B16" s="3" t="s">
        <v>61</v>
      </c>
      <c r="C16" s="3">
        <v>1</v>
      </c>
      <c r="D16" s="3" t="s">
        <v>62</v>
      </c>
      <c r="E16" s="4" t="s">
        <v>13</v>
      </c>
      <c r="F16" s="5" t="s">
        <v>63</v>
      </c>
      <c r="G16" s="3">
        <v>0.34200000000000003</v>
      </c>
      <c r="H16" s="3">
        <f t="shared" si="0"/>
        <v>0.34200000000000003</v>
      </c>
      <c r="I16" s="5" t="s">
        <v>64</v>
      </c>
      <c r="J16" s="3">
        <v>0.307</v>
      </c>
      <c r="K16" s="3">
        <f t="shared" si="1"/>
        <v>0.307</v>
      </c>
      <c r="L16" s="18" t="s">
        <v>128</v>
      </c>
      <c r="M16">
        <f>(K16/$B$57)*100</f>
        <v>0.6573706885476176</v>
      </c>
    </row>
    <row r="17" spans="1:13" x14ac:dyDescent="0.25">
      <c r="A17" s="3" t="s">
        <v>65</v>
      </c>
      <c r="B17" s="3" t="s">
        <v>61</v>
      </c>
      <c r="C17" s="3">
        <v>1</v>
      </c>
      <c r="D17" s="3" t="s">
        <v>66</v>
      </c>
      <c r="E17" s="3" t="s">
        <v>67</v>
      </c>
      <c r="F17" s="5" t="s">
        <v>68</v>
      </c>
      <c r="G17" s="3">
        <v>0.41</v>
      </c>
      <c r="H17" s="3">
        <f t="shared" si="0"/>
        <v>0.41</v>
      </c>
      <c r="I17" s="5" t="s">
        <v>69</v>
      </c>
      <c r="J17" s="3">
        <v>0.36099999999999999</v>
      </c>
      <c r="K17" s="3">
        <f t="shared" si="1"/>
        <v>0.36099999999999999</v>
      </c>
      <c r="L17" s="18" t="s">
        <v>128</v>
      </c>
      <c r="M17">
        <f>(K17/$B$57)*100</f>
        <v>0.77299940900876207</v>
      </c>
    </row>
    <row r="18" spans="1:13" x14ac:dyDescent="0.25">
      <c r="A18" s="3" t="s">
        <v>70</v>
      </c>
      <c r="B18" s="3" t="s">
        <v>71</v>
      </c>
      <c r="C18" s="3">
        <v>1</v>
      </c>
      <c r="D18" s="3" t="s">
        <v>141</v>
      </c>
      <c r="E18" s="4" t="s">
        <v>29</v>
      </c>
      <c r="F18" s="4" t="s">
        <v>13</v>
      </c>
      <c r="G18" s="4" t="s">
        <v>13</v>
      </c>
      <c r="H18" s="4" t="s">
        <v>13</v>
      </c>
      <c r="I18" s="5" t="s">
        <v>140</v>
      </c>
      <c r="J18" s="3">
        <v>0.44</v>
      </c>
      <c r="K18" s="3">
        <f t="shared" si="1"/>
        <v>0.44</v>
      </c>
      <c r="L18" s="18" t="s">
        <v>127</v>
      </c>
      <c r="M18">
        <f>(K18/$B$57)*100</f>
        <v>0.94215994449821427</v>
      </c>
    </row>
    <row r="19" spans="1:13" x14ac:dyDescent="0.25">
      <c r="A19" s="6" t="s">
        <v>13</v>
      </c>
      <c r="B19" s="6" t="s">
        <v>72</v>
      </c>
      <c r="C19" s="6">
        <v>1</v>
      </c>
      <c r="D19" s="6" t="s">
        <v>73</v>
      </c>
      <c r="E19" s="4" t="s">
        <v>13</v>
      </c>
      <c r="F19" s="4" t="s">
        <v>13</v>
      </c>
      <c r="G19" s="4" t="s">
        <v>13</v>
      </c>
      <c r="H19" s="4" t="s">
        <v>13</v>
      </c>
      <c r="I19" s="5" t="s">
        <v>74</v>
      </c>
      <c r="J19" s="6">
        <v>1.66</v>
      </c>
      <c r="K19" s="6">
        <f t="shared" si="1"/>
        <v>1.66</v>
      </c>
      <c r="L19" s="18" t="s">
        <v>126</v>
      </c>
      <c r="M19">
        <f>(K19/$B$57)*100</f>
        <v>3.5545125178796257</v>
      </c>
    </row>
    <row r="20" spans="1:13" x14ac:dyDescent="0.25">
      <c r="A20" s="6" t="s">
        <v>13</v>
      </c>
      <c r="B20" s="6" t="s">
        <v>75</v>
      </c>
      <c r="C20" s="6">
        <v>2</v>
      </c>
      <c r="D20" s="6" t="s">
        <v>76</v>
      </c>
      <c r="E20" s="4" t="s">
        <v>77</v>
      </c>
      <c r="F20" s="4" t="s">
        <v>13</v>
      </c>
      <c r="G20" s="4" t="s">
        <v>13</v>
      </c>
      <c r="H20" s="4" t="s">
        <v>13</v>
      </c>
      <c r="I20" s="5" t="s">
        <v>78</v>
      </c>
      <c r="J20" s="6">
        <f>0.575/5</f>
        <v>0.11499999999999999</v>
      </c>
      <c r="K20" s="6">
        <f t="shared" si="1"/>
        <v>0.22999999999999998</v>
      </c>
      <c r="L20" s="18" t="s">
        <v>128</v>
      </c>
      <c r="M20">
        <f>(K20/$B$57)*100</f>
        <v>0.49249269826043013</v>
      </c>
    </row>
    <row r="21" spans="1:13" x14ac:dyDescent="0.25">
      <c r="A21" s="12" t="s">
        <v>114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3" x14ac:dyDescent="0.2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</row>
    <row r="23" spans="1:13" x14ac:dyDescent="0.25">
      <c r="A23" s="3" t="s">
        <v>81</v>
      </c>
      <c r="B23" s="3" t="s">
        <v>82</v>
      </c>
      <c r="C23" s="3">
        <v>1</v>
      </c>
      <c r="D23" s="3" t="s">
        <v>83</v>
      </c>
      <c r="E23" s="3"/>
      <c r="F23" s="5" t="s">
        <v>84</v>
      </c>
      <c r="G23" s="3">
        <v>0.32400000000000001</v>
      </c>
      <c r="H23" s="3">
        <f t="shared" ref="H23:H26" si="2">G23*C23</f>
        <v>0.32400000000000001</v>
      </c>
      <c r="I23" s="5" t="s">
        <v>85</v>
      </c>
      <c r="J23" s="3">
        <v>0.33400000000000002</v>
      </c>
      <c r="K23" s="3">
        <f t="shared" ref="K23:K27" si="3">J23*C23</f>
        <v>0.33400000000000002</v>
      </c>
      <c r="L23" s="18" t="s">
        <v>124</v>
      </c>
      <c r="M23">
        <f>(K23/$B$57)*100</f>
        <v>0.71518504877818989</v>
      </c>
    </row>
    <row r="24" spans="1:13" x14ac:dyDescent="0.25">
      <c r="A24" s="3" t="s">
        <v>45</v>
      </c>
      <c r="B24" s="3" t="s">
        <v>86</v>
      </c>
      <c r="C24" s="3">
        <v>1</v>
      </c>
      <c r="D24" s="3" t="s">
        <v>87</v>
      </c>
      <c r="E24" s="3"/>
      <c r="F24" s="5" t="s">
        <v>88</v>
      </c>
      <c r="G24" s="3">
        <v>0.36899999999999999</v>
      </c>
      <c r="H24" s="3">
        <f t="shared" si="2"/>
        <v>0.36899999999999999</v>
      </c>
      <c r="I24" s="5" t="s">
        <v>89</v>
      </c>
      <c r="J24" s="3">
        <v>0.33100000000000002</v>
      </c>
      <c r="K24" s="3">
        <f t="shared" si="3"/>
        <v>0.33100000000000002</v>
      </c>
      <c r="L24" s="18" t="s">
        <v>124</v>
      </c>
      <c r="M24">
        <f>(K24/$B$57)*100</f>
        <v>0.70876123097479293</v>
      </c>
    </row>
    <row r="25" spans="1:13" x14ac:dyDescent="0.25">
      <c r="A25" s="3" t="s">
        <v>90</v>
      </c>
      <c r="B25" s="3" t="s">
        <v>91</v>
      </c>
      <c r="C25" s="3">
        <v>1</v>
      </c>
      <c r="D25" s="3" t="s">
        <v>92</v>
      </c>
      <c r="E25" s="3"/>
      <c r="F25" s="5" t="s">
        <v>93</v>
      </c>
      <c r="G25" s="3">
        <v>1.69</v>
      </c>
      <c r="H25" s="3">
        <f t="shared" si="2"/>
        <v>1.69</v>
      </c>
      <c r="I25" s="5" t="s">
        <v>94</v>
      </c>
      <c r="J25" s="3">
        <v>1.74</v>
      </c>
      <c r="K25" s="3">
        <f t="shared" si="3"/>
        <v>1.74</v>
      </c>
      <c r="L25" s="18" t="s">
        <v>124</v>
      </c>
      <c r="M25">
        <f>(K25/$B$57)*100</f>
        <v>3.7258143259702106</v>
      </c>
    </row>
    <row r="26" spans="1:13" x14ac:dyDescent="0.25">
      <c r="A26" s="3" t="s">
        <v>21</v>
      </c>
      <c r="B26" s="3">
        <v>45300005</v>
      </c>
      <c r="C26" s="3">
        <v>1</v>
      </c>
      <c r="D26" s="3" t="s">
        <v>22</v>
      </c>
      <c r="E26" s="3" t="s">
        <v>23</v>
      </c>
      <c r="F26" s="5" t="s">
        <v>95</v>
      </c>
      <c r="G26" s="3">
        <v>4.6399999999999997</v>
      </c>
      <c r="H26" s="3">
        <f t="shared" si="2"/>
        <v>4.6399999999999997</v>
      </c>
      <c r="I26" s="5" t="s">
        <v>96</v>
      </c>
      <c r="J26" s="3">
        <v>5.88</v>
      </c>
      <c r="K26" s="3">
        <f t="shared" si="3"/>
        <v>5.88</v>
      </c>
      <c r="L26" s="18" t="s">
        <v>124</v>
      </c>
      <c r="M26">
        <f>(K26/$B$57)*100</f>
        <v>12.590682894657954</v>
      </c>
    </row>
    <row r="27" spans="1:13" x14ac:dyDescent="0.25">
      <c r="A27" s="3" t="s">
        <v>32</v>
      </c>
      <c r="B27" s="3" t="s">
        <v>71</v>
      </c>
      <c r="C27" s="3">
        <v>1</v>
      </c>
      <c r="D27" s="3" t="s">
        <v>34</v>
      </c>
      <c r="E27" s="4" t="s">
        <v>136</v>
      </c>
      <c r="F27" s="4" t="s">
        <v>13</v>
      </c>
      <c r="G27" s="4" t="s">
        <v>13</v>
      </c>
      <c r="H27" s="4" t="s">
        <v>13</v>
      </c>
      <c r="I27" s="5" t="s">
        <v>139</v>
      </c>
      <c r="J27" s="3">
        <v>8.5300000000000001E-2</v>
      </c>
      <c r="K27" s="3">
        <f t="shared" si="3"/>
        <v>8.5300000000000001E-2</v>
      </c>
      <c r="L27" s="18" t="s">
        <v>127</v>
      </c>
      <c r="M27">
        <f>(K27/$B$57)*100</f>
        <v>0.1826505528765856</v>
      </c>
    </row>
    <row r="28" spans="1:13" x14ac:dyDescent="0.25">
      <c r="A28" s="3" t="s">
        <v>97</v>
      </c>
      <c r="B28" s="3" t="s">
        <v>27</v>
      </c>
      <c r="C28" s="3">
        <v>7</v>
      </c>
      <c r="D28" s="3" t="s">
        <v>28</v>
      </c>
      <c r="E28" s="24" t="s">
        <v>137</v>
      </c>
      <c r="F28" s="4" t="s">
        <v>13</v>
      </c>
      <c r="G28" s="3">
        <v>0.45</v>
      </c>
      <c r="H28" s="3">
        <f t="shared" ref="H28" si="4">G28*C28</f>
        <v>3.15</v>
      </c>
      <c r="I28" s="5" t="s">
        <v>135</v>
      </c>
      <c r="J28" s="3">
        <v>4.4000000000000003E-3</v>
      </c>
      <c r="K28" s="3">
        <f t="shared" ref="K28" si="5">J28*C28</f>
        <v>3.0800000000000001E-2</v>
      </c>
      <c r="L28" s="18" t="s">
        <v>127</v>
      </c>
      <c r="M28">
        <f>(K28/$B$57)*100</f>
        <v>6.5951196114875002E-2</v>
      </c>
    </row>
    <row r="29" spans="1:13" x14ac:dyDescent="0.25">
      <c r="A29" s="3" t="s">
        <v>98</v>
      </c>
      <c r="B29" s="3" t="s">
        <v>27</v>
      </c>
      <c r="C29" s="3">
        <v>1</v>
      </c>
      <c r="D29" s="3" t="s">
        <v>28</v>
      </c>
      <c r="E29" s="4" t="s">
        <v>136</v>
      </c>
      <c r="F29" s="4" t="s">
        <v>13</v>
      </c>
      <c r="G29" s="3">
        <v>0.45</v>
      </c>
      <c r="H29" s="3">
        <f t="shared" ref="H29" si="6">G29*C29</f>
        <v>0.45</v>
      </c>
      <c r="I29" s="5" t="s">
        <v>135</v>
      </c>
      <c r="J29" s="3">
        <v>4.4000000000000003E-3</v>
      </c>
      <c r="K29" s="3">
        <f t="shared" ref="K29" si="7">J29*C29</f>
        <v>4.4000000000000003E-3</v>
      </c>
      <c r="L29" s="18" t="s">
        <v>127</v>
      </c>
      <c r="M29">
        <f>(K29/$B$57)*100</f>
        <v>9.4215994449821424E-3</v>
      </c>
    </row>
    <row r="30" spans="1:13" x14ac:dyDescent="0.25">
      <c r="A30" s="12" t="s">
        <v>115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3" x14ac:dyDescent="0.25">
      <c r="A31" s="3"/>
      <c r="B31" s="3"/>
      <c r="C31" s="3">
        <v>1</v>
      </c>
      <c r="D31" s="3" t="s">
        <v>100</v>
      </c>
      <c r="E31" s="3" t="s">
        <v>101</v>
      </c>
      <c r="F31" s="4" t="s">
        <v>13</v>
      </c>
      <c r="G31" s="4" t="s">
        <v>13</v>
      </c>
      <c r="H31" s="4" t="s">
        <v>13</v>
      </c>
      <c r="I31" s="5" t="s">
        <v>102</v>
      </c>
      <c r="J31" s="3">
        <v>1.03</v>
      </c>
      <c r="K31" s="3">
        <f>J31*C31</f>
        <v>1.03</v>
      </c>
      <c r="L31" s="18" t="s">
        <v>128</v>
      </c>
      <c r="M31">
        <f>(K31/$B$57)*100</f>
        <v>2.2055107791662745</v>
      </c>
    </row>
    <row r="32" spans="1:13" x14ac:dyDescent="0.25">
      <c r="A32" s="3"/>
      <c r="B32" s="3"/>
      <c r="C32" s="3">
        <v>2</v>
      </c>
      <c r="D32" s="3" t="s">
        <v>103</v>
      </c>
      <c r="E32" s="3" t="s">
        <v>101</v>
      </c>
      <c r="F32" s="4" t="s">
        <v>13</v>
      </c>
      <c r="G32" s="4" t="s">
        <v>13</v>
      </c>
      <c r="H32" s="4" t="s">
        <v>13</v>
      </c>
      <c r="I32" s="5" t="s">
        <v>104</v>
      </c>
      <c r="J32" s="3">
        <v>1.02</v>
      </c>
      <c r="K32" s="3">
        <f t="shared" ref="K32:K33" si="8">J32*C32</f>
        <v>2.04</v>
      </c>
      <c r="L32" s="18" t="s">
        <v>124</v>
      </c>
      <c r="M32">
        <f>(K32/$B$57)*100</f>
        <v>4.3681961063099024</v>
      </c>
    </row>
    <row r="33" spans="1:13" x14ac:dyDescent="0.25">
      <c r="A33" s="3"/>
      <c r="B33" s="3"/>
      <c r="C33" s="3">
        <v>1</v>
      </c>
      <c r="D33" s="3" t="s">
        <v>144</v>
      </c>
      <c r="E33" s="3" t="s">
        <v>142</v>
      </c>
      <c r="F33" s="4" t="s">
        <v>13</v>
      </c>
      <c r="G33" s="4" t="s">
        <v>13</v>
      </c>
      <c r="H33" s="4" t="s">
        <v>13</v>
      </c>
      <c r="I33" s="25" t="s">
        <v>143</v>
      </c>
      <c r="J33" s="3">
        <v>0.5</v>
      </c>
      <c r="K33" s="3">
        <f t="shared" si="8"/>
        <v>0.5</v>
      </c>
      <c r="L33" s="18" t="s">
        <v>126</v>
      </c>
      <c r="M33">
        <f>(K33/$B$57)*100</f>
        <v>1.0706363005661526</v>
      </c>
    </row>
    <row r="34" spans="1:13" x14ac:dyDescent="0.25">
      <c r="A34" s="3"/>
      <c r="B34" s="3"/>
      <c r="C34" s="3">
        <v>1</v>
      </c>
      <c r="D34" s="3" t="s">
        <v>133</v>
      </c>
      <c r="E34" s="3"/>
      <c r="F34" s="4"/>
      <c r="G34" s="4"/>
      <c r="H34" s="4"/>
      <c r="I34" s="5"/>
      <c r="J34" s="3">
        <v>5.05</v>
      </c>
      <c r="K34" s="3">
        <v>5.05</v>
      </c>
      <c r="L34" s="18" t="s">
        <v>128</v>
      </c>
      <c r="M34">
        <f>(K34/$B$57)*100</f>
        <v>10.813426635718141</v>
      </c>
    </row>
    <row r="35" spans="1:13" ht="21" x14ac:dyDescent="0.35">
      <c r="A35" s="19" t="s">
        <v>116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3" x14ac:dyDescent="0.25">
      <c r="A36" s="12" t="s">
        <v>113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3" x14ac:dyDescent="0.25">
      <c r="A37" s="17">
        <v>1.1200000000000001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M37">
        <f>(A37/$B$57)*100</f>
        <v>2.3982253132681821</v>
      </c>
    </row>
    <row r="38" spans="1:13" x14ac:dyDescent="0.25">
      <c r="A38" s="12" t="s">
        <v>114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3" x14ac:dyDescent="0.25">
      <c r="A39" s="17">
        <v>2.6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M39">
        <f>(A39/$B$57)*100</f>
        <v>5.567308762943993</v>
      </c>
    </row>
    <row r="47" spans="1:13" x14ac:dyDescent="0.25">
      <c r="E47" s="13"/>
      <c r="F47" s="13"/>
      <c r="G47" s="13"/>
      <c r="H47" s="13"/>
    </row>
    <row r="48" spans="1:13" x14ac:dyDescent="0.25">
      <c r="A48" s="12" t="s">
        <v>118</v>
      </c>
      <c r="B48" s="12"/>
      <c r="C48" s="12"/>
      <c r="D48" s="12"/>
    </row>
    <row r="49" spans="1:8" x14ac:dyDescent="0.25">
      <c r="A49" s="9" t="s">
        <v>119</v>
      </c>
      <c r="B49" s="11">
        <f>SUM(K23:K33)</f>
        <v>11.9755</v>
      </c>
      <c r="C49" s="11"/>
      <c r="D49" s="9" t="s">
        <v>79</v>
      </c>
    </row>
    <row r="50" spans="1:8" x14ac:dyDescent="0.25">
      <c r="A50" s="9" t="s">
        <v>120</v>
      </c>
      <c r="B50" s="11">
        <v>2.6</v>
      </c>
      <c r="C50" s="11"/>
      <c r="D50" s="9" t="s">
        <v>79</v>
      </c>
      <c r="E50" s="13"/>
      <c r="F50" s="13"/>
      <c r="G50" s="13"/>
      <c r="H50" s="13"/>
    </row>
    <row r="51" spans="1:8" x14ac:dyDescent="0.25">
      <c r="A51" s="9" t="s">
        <v>80</v>
      </c>
      <c r="B51" s="11">
        <f>B50+B49</f>
        <v>14.5755</v>
      </c>
      <c r="C51" s="11"/>
      <c r="D51" s="9" t="s">
        <v>79</v>
      </c>
      <c r="E51" s="13"/>
      <c r="F51" s="13"/>
      <c r="G51" s="13"/>
      <c r="H51" s="13"/>
    </row>
    <row r="52" spans="1:8" x14ac:dyDescent="0.25">
      <c r="E52" s="13"/>
      <c r="F52" s="13"/>
      <c r="G52" s="13"/>
      <c r="H52" s="13"/>
    </row>
    <row r="53" spans="1:8" x14ac:dyDescent="0.25">
      <c r="A53" s="9" t="s">
        <v>121</v>
      </c>
      <c r="B53" s="20">
        <f>SUM(K5:K20)</f>
        <v>17.705700000000004</v>
      </c>
      <c r="C53" s="21"/>
      <c r="D53" s="9" t="s">
        <v>79</v>
      </c>
    </row>
    <row r="54" spans="1:8" x14ac:dyDescent="0.25">
      <c r="A54" s="9" t="s">
        <v>122</v>
      </c>
      <c r="B54" s="20">
        <v>5.8</v>
      </c>
      <c r="C54" s="21"/>
      <c r="D54" s="9" t="s">
        <v>79</v>
      </c>
    </row>
    <row r="55" spans="1:8" x14ac:dyDescent="0.25">
      <c r="A55" s="9" t="s">
        <v>80</v>
      </c>
      <c r="B55" s="20">
        <f>B54+B53</f>
        <v>23.505700000000004</v>
      </c>
      <c r="C55" s="21"/>
      <c r="D55" s="9" t="s">
        <v>79</v>
      </c>
    </row>
    <row r="56" spans="1:8" x14ac:dyDescent="0.25">
      <c r="A56" s="9" t="s">
        <v>134</v>
      </c>
      <c r="B56" s="15">
        <f>SUM(K31:K34)</f>
        <v>8.620000000000001</v>
      </c>
      <c r="C56" s="16"/>
    </row>
    <row r="57" spans="1:8" x14ac:dyDescent="0.25">
      <c r="A57" s="22" t="s">
        <v>9</v>
      </c>
      <c r="B57" s="11">
        <f>B55+B51+B56</f>
        <v>46.7012</v>
      </c>
      <c r="C57" s="11"/>
      <c r="D57" s="9" t="s">
        <v>79</v>
      </c>
    </row>
    <row r="59" spans="1:8" x14ac:dyDescent="0.25">
      <c r="A59" t="s">
        <v>129</v>
      </c>
      <c r="B59" t="s">
        <v>130</v>
      </c>
      <c r="C59" t="s">
        <v>131</v>
      </c>
      <c r="D59" t="s">
        <v>132</v>
      </c>
    </row>
    <row r="60" spans="1:8" x14ac:dyDescent="0.25">
      <c r="A60">
        <f>K5+K12+K15+K23+K24+K25+K32</f>
        <v>7.4470000000000001</v>
      </c>
      <c r="B60">
        <f>K33+K19+K6</f>
        <v>3.21</v>
      </c>
      <c r="C60">
        <f>K29+K28+K27+K18+K14+K10+K9+K8</f>
        <v>0.79820000000000002</v>
      </c>
      <c r="D60">
        <f>K31+K20+K17+K16+K13+K11</f>
        <v>4.1159999999999997</v>
      </c>
    </row>
    <row r="61" spans="1:8" x14ac:dyDescent="0.25">
      <c r="A61">
        <f>(A60/B57)*100</f>
        <v>15.946057060632274</v>
      </c>
      <c r="B61">
        <f>(B60/B57)*100</f>
        <v>6.8734850496346995</v>
      </c>
      <c r="C61">
        <f>(C60/B57)*100</f>
        <v>1.7091637902238059</v>
      </c>
      <c r="D61">
        <f>(D60/B57)*100</f>
        <v>8.813478026260567</v>
      </c>
    </row>
  </sheetData>
  <mergeCells count="20">
    <mergeCell ref="A48:D48"/>
    <mergeCell ref="B53:C53"/>
    <mergeCell ref="B57:C57"/>
    <mergeCell ref="B56:C56"/>
    <mergeCell ref="A36:K36"/>
    <mergeCell ref="A37:K37"/>
    <mergeCell ref="A38:K38"/>
    <mergeCell ref="A39:K39"/>
    <mergeCell ref="A4:K4"/>
    <mergeCell ref="A21:K21"/>
    <mergeCell ref="A30:K30"/>
    <mergeCell ref="A1:K1"/>
    <mergeCell ref="A35:K35"/>
    <mergeCell ref="B55:C55"/>
    <mergeCell ref="B54:C54"/>
    <mergeCell ref="F2:H2"/>
    <mergeCell ref="I2:K2"/>
    <mergeCell ref="B49:C49"/>
    <mergeCell ref="B50:C50"/>
    <mergeCell ref="B51:C51"/>
  </mergeCells>
  <conditionalFormatting sqref="G22:I22">
    <cfRule type="duplicateValues" dxfId="2" priority="3"/>
  </conditionalFormatting>
  <conditionalFormatting sqref="J22:K22">
    <cfRule type="duplicateValues" dxfId="1" priority="2"/>
  </conditionalFormatting>
  <conditionalFormatting sqref="F22">
    <cfRule type="duplicateValues" dxfId="0" priority="1"/>
  </conditionalFormatting>
  <hyperlinks>
    <hyperlink ref="F5" r:id="rId1"/>
    <hyperlink ref="I5" r:id="rId2"/>
    <hyperlink ref="F6" r:id="rId3"/>
    <hyperlink ref="I6" r:id="rId4"/>
    <hyperlink ref="I7" r:id="rId5"/>
    <hyperlink ref="F7" r:id="rId6"/>
    <hyperlink ref="I11" r:id="rId7"/>
    <hyperlink ref="F11" r:id="rId8"/>
    <hyperlink ref="F12" r:id="rId9"/>
    <hyperlink ref="I12" r:id="rId10"/>
    <hyperlink ref="I13" r:id="rId11"/>
    <hyperlink ref="F13" r:id="rId12"/>
    <hyperlink ref="I15" r:id="rId13"/>
    <hyperlink ref="F15" r:id="rId14"/>
    <hyperlink ref="F14" r:id="rId15"/>
    <hyperlink ref="I14" r:id="rId16"/>
    <hyperlink ref="I16" r:id="rId17"/>
    <hyperlink ref="F16" r:id="rId18"/>
    <hyperlink ref="I17" r:id="rId19"/>
    <hyperlink ref="F17" r:id="rId20"/>
    <hyperlink ref="I19" r:id="rId21"/>
    <hyperlink ref="I20" r:id="rId22"/>
    <hyperlink ref="F23" r:id="rId23"/>
    <hyperlink ref="I23" r:id="rId24"/>
    <hyperlink ref="F24" r:id="rId25"/>
    <hyperlink ref="I24" r:id="rId26"/>
    <hyperlink ref="I25" r:id="rId27"/>
    <hyperlink ref="F25" r:id="rId28"/>
    <hyperlink ref="I26" r:id="rId29"/>
    <hyperlink ref="F26" r:id="rId30"/>
    <hyperlink ref="I31" r:id="rId31"/>
    <hyperlink ref="I32" r:id="rId32"/>
    <hyperlink ref="I8" r:id="rId33"/>
    <hyperlink ref="I29" r:id="rId34"/>
    <hyperlink ref="I28" r:id="rId35"/>
    <hyperlink ref="I9" r:id="rId36"/>
    <hyperlink ref="I10" r:id="rId37"/>
    <hyperlink ref="I27" r:id="rId38"/>
    <hyperlink ref="I18" r:id="rId39"/>
    <hyperlink ref="I33" r:id="rId40"/>
  </hyperlinks>
  <pageMargins left="0.7" right="0.7" top="0.75" bottom="0.75" header="0.3" footer="0.3"/>
  <pageSetup orientation="portrait" r:id="rId41"/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4" sqref="G4"/>
    </sheetView>
  </sheetViews>
  <sheetFormatPr baseColWidth="10" defaultRowHeight="15" x14ac:dyDescent="0.25"/>
  <cols>
    <col min="2" max="2" width="13.140625" bestFit="1" customWidth="1"/>
    <col min="3" max="3" width="22.28515625" bestFit="1" customWidth="1"/>
    <col min="4" max="4" width="16.28515625" bestFit="1" customWidth="1"/>
  </cols>
  <sheetData>
    <row r="1" spans="1:7" x14ac:dyDescent="0.25">
      <c r="A1" s="23" t="s">
        <v>5</v>
      </c>
      <c r="B1" s="23" t="s">
        <v>6</v>
      </c>
      <c r="C1" s="23" t="s">
        <v>105</v>
      </c>
      <c r="D1" s="23" t="s">
        <v>106</v>
      </c>
      <c r="E1" s="23" t="s">
        <v>99</v>
      </c>
      <c r="F1" s="3" t="s">
        <v>145</v>
      </c>
      <c r="G1" s="3"/>
    </row>
    <row r="2" spans="1:7" x14ac:dyDescent="0.25">
      <c r="A2" s="23"/>
      <c r="B2" s="23"/>
      <c r="C2" s="23"/>
      <c r="D2" s="23"/>
      <c r="E2" s="23"/>
      <c r="F2" s="3" t="s">
        <v>146</v>
      </c>
      <c r="G2" s="3" t="s">
        <v>147</v>
      </c>
    </row>
    <row r="3" spans="1:7" x14ac:dyDescent="0.25">
      <c r="A3" s="3" t="s">
        <v>112</v>
      </c>
      <c r="B3" s="3"/>
      <c r="C3" s="3" t="s">
        <v>111</v>
      </c>
      <c r="D3" s="3" t="s">
        <v>108</v>
      </c>
      <c r="E3" s="3" t="s">
        <v>107</v>
      </c>
      <c r="F3" s="3">
        <v>46.41</v>
      </c>
      <c r="G3" s="8">
        <v>66.31</v>
      </c>
    </row>
    <row r="4" spans="1:7" x14ac:dyDescent="0.25">
      <c r="A4" s="13"/>
      <c r="B4" s="13"/>
      <c r="C4" s="13"/>
      <c r="D4" s="13"/>
      <c r="G4" s="13"/>
    </row>
    <row r="5" spans="1:7" x14ac:dyDescent="0.25">
      <c r="A5" s="13"/>
      <c r="B5" s="13"/>
      <c r="C5" s="13"/>
      <c r="D5" s="13"/>
      <c r="E5" s="13"/>
      <c r="F5" s="14"/>
      <c r="G5" s="13"/>
    </row>
    <row r="6" spans="1:7" x14ac:dyDescent="0.25">
      <c r="A6" s="13"/>
      <c r="B6" s="13"/>
      <c r="C6" s="13"/>
      <c r="D6" s="13"/>
      <c r="E6" s="13"/>
      <c r="F6" s="14"/>
      <c r="G6" s="13"/>
    </row>
    <row r="7" spans="1:7" x14ac:dyDescent="0.25">
      <c r="A7" s="13"/>
      <c r="B7" s="13"/>
      <c r="C7" s="13"/>
      <c r="D7" s="13"/>
      <c r="E7" s="13"/>
      <c r="F7" s="14"/>
      <c r="G7" s="13"/>
    </row>
    <row r="8" spans="1:7" x14ac:dyDescent="0.25">
      <c r="A8" s="13"/>
      <c r="B8" s="13"/>
      <c r="C8" s="13"/>
      <c r="D8" s="13"/>
      <c r="E8" s="13"/>
      <c r="F8" s="14"/>
      <c r="G8" s="13"/>
    </row>
    <row r="9" spans="1:7" x14ac:dyDescent="0.25">
      <c r="A9" s="13"/>
      <c r="B9" s="13"/>
      <c r="C9" s="13"/>
      <c r="D9" s="13"/>
      <c r="E9" s="13"/>
      <c r="F9" s="14"/>
      <c r="G9" s="13"/>
    </row>
  </sheetData>
  <mergeCells count="5">
    <mergeCell ref="E1:E2"/>
    <mergeCell ref="D1:D2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BOM</vt:lpstr>
      <vt:lpstr>ele</vt:lpstr>
      <vt:lpstr>mec</vt:lpstr>
      <vt:lpstr>ele!SKY_G</vt:lpstr>
      <vt:lpstr>ele!SKY_G_1</vt:lpstr>
      <vt:lpstr>ele!SKY_R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2020-04-09T11:45:07Z</dcterms:modified>
</cp:coreProperties>
</file>