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arc/Desktop/temp/JMT_exp_IoT/Generalization/G-SMPAEA-QN/metaheuristics/probability-csp/ECSA_JSS_SpecialIssue/replication package/"/>
    </mc:Choice>
  </mc:AlternateContent>
  <xr:revisionPtr revIDLastSave="0" documentId="13_ncr:1_{574AEFC6-B453-4F43-B70D-4CA2228B01E0}" xr6:coauthVersionLast="46" xr6:coauthVersionMax="46" xr10:uidLastSave="{00000000-0000-0000-0000-000000000000}"/>
  <bookViews>
    <workbookView xWindow="25600" yWindow="460" windowWidth="38400" windowHeight="21140" xr2:uid="{9A04F262-FFA1-334A-BE56-7C14FD3B1D4F}"/>
  </bookViews>
  <sheets>
    <sheet name="Reference-configs - results" sheetId="42" r:id="rId1"/>
    <sheet name="Classification-scheme" sheetId="40" r:id="rId2"/>
    <sheet name="Phase 1 - results" sheetId="39" r:id="rId3"/>
    <sheet name="Phase 1 - summary" sheetId="37" r:id="rId4"/>
    <sheet name="NSGAII-configurations" sheetId="35" r:id="rId5"/>
    <sheet name="Phase 2 - results" sheetId="44" r:id="rId6"/>
    <sheet name="Phase 2 - summary" sheetId="43" r:id="rId7"/>
  </sheets>
  <definedNames>
    <definedName name="_xlnm._FilterDatabase" localSheetId="3" hidden="1">'Phase 1 - summary'!$C$6:$C$10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133" i="44" l="1"/>
  <c r="BD205" i="44"/>
  <c r="C362" i="44"/>
  <c r="C206" i="44"/>
  <c r="BA205" i="44"/>
  <c r="BE206" i="44" s="1"/>
  <c r="M80" i="37"/>
  <c r="M3" i="35"/>
  <c r="M79" i="37"/>
  <c r="L3" i="35"/>
  <c r="M78" i="37"/>
  <c r="M77" i="37"/>
  <c r="K3" i="35"/>
  <c r="M76" i="37"/>
  <c r="M75" i="37"/>
  <c r="BD9" i="44"/>
  <c r="BE209" i="44"/>
  <c r="BE207" i="44"/>
  <c r="BD208" i="44"/>
  <c r="BD209" i="44" s="1"/>
  <c r="BE208" i="44"/>
  <c r="BE205" i="44"/>
  <c r="BD10" i="44"/>
  <c r="BE10" i="44"/>
  <c r="BD11" i="44"/>
  <c r="BE11" i="44"/>
  <c r="BD12" i="44"/>
  <c r="BE12" i="44"/>
  <c r="BD13" i="44"/>
  <c r="BE13" i="44"/>
  <c r="BD14" i="44"/>
  <c r="BE14" i="44"/>
  <c r="BD15" i="44"/>
  <c r="BE15" i="44"/>
  <c r="BD16" i="44"/>
  <c r="BE16" i="44"/>
  <c r="BD17" i="44"/>
  <c r="BE17" i="44"/>
  <c r="BD18" i="44"/>
  <c r="BE18" i="44"/>
  <c r="BD19" i="44"/>
  <c r="BE19" i="44"/>
  <c r="BD20" i="44"/>
  <c r="BE20" i="44"/>
  <c r="BD21" i="44"/>
  <c r="BE21" i="44"/>
  <c r="BD22" i="44"/>
  <c r="BE22" i="44"/>
  <c r="BD23" i="44"/>
  <c r="BE23" i="44"/>
  <c r="BD24" i="44"/>
  <c r="BE24" i="44"/>
  <c r="BD25" i="44"/>
  <c r="BE25" i="44"/>
  <c r="BD26" i="44"/>
  <c r="BE26" i="44"/>
  <c r="BD27" i="44"/>
  <c r="BE27" i="44"/>
  <c r="BD28" i="44"/>
  <c r="BE28" i="44"/>
  <c r="BD29" i="44"/>
  <c r="BE29" i="44"/>
  <c r="BD30" i="44"/>
  <c r="BE30" i="44"/>
  <c r="BD31" i="44"/>
  <c r="BE31" i="44"/>
  <c r="BD32" i="44"/>
  <c r="BE32" i="44"/>
  <c r="BD33" i="44"/>
  <c r="BE33" i="44"/>
  <c r="BD34" i="44"/>
  <c r="BE34" i="44"/>
  <c r="BD35" i="44"/>
  <c r="BE35" i="44"/>
  <c r="BD36" i="44"/>
  <c r="BE36" i="44"/>
  <c r="BD37" i="44"/>
  <c r="BE37" i="44"/>
  <c r="BD38" i="44"/>
  <c r="BE38" i="44"/>
  <c r="BD39" i="44"/>
  <c r="BE39" i="44"/>
  <c r="BD40" i="44"/>
  <c r="BE40" i="44"/>
  <c r="BD41" i="44"/>
  <c r="BE41" i="44"/>
  <c r="BD42" i="44"/>
  <c r="BE42" i="44"/>
  <c r="BD43" i="44"/>
  <c r="BE43" i="44"/>
  <c r="BD44" i="44"/>
  <c r="BE44" i="44"/>
  <c r="BD45" i="44"/>
  <c r="BE45" i="44"/>
  <c r="BD46" i="44"/>
  <c r="BE46" i="44"/>
  <c r="BD47" i="44"/>
  <c r="BE47" i="44"/>
  <c r="BD48" i="44"/>
  <c r="BE48" i="44"/>
  <c r="BD49" i="44"/>
  <c r="BE49" i="44"/>
  <c r="BD50" i="44"/>
  <c r="BE50" i="44"/>
  <c r="BD51" i="44"/>
  <c r="BE51" i="44"/>
  <c r="BD52" i="44"/>
  <c r="BE52" i="44"/>
  <c r="BD53" i="44"/>
  <c r="BE53" i="44"/>
  <c r="BD54" i="44"/>
  <c r="BE54" i="44"/>
  <c r="BD55" i="44"/>
  <c r="BE55" i="44"/>
  <c r="BD56" i="44"/>
  <c r="BE56" i="44"/>
  <c r="BD57" i="44"/>
  <c r="BE57" i="44"/>
  <c r="BD58" i="44"/>
  <c r="BE58" i="44"/>
  <c r="BD59" i="44"/>
  <c r="BE59" i="44"/>
  <c r="BD60" i="44"/>
  <c r="BE60" i="44"/>
  <c r="BD61" i="44"/>
  <c r="BE61" i="44"/>
  <c r="BD62" i="44"/>
  <c r="BE62" i="44"/>
  <c r="BD63" i="44"/>
  <c r="BE63" i="44"/>
  <c r="BD64" i="44"/>
  <c r="BE64" i="44"/>
  <c r="BD65" i="44"/>
  <c r="BE65" i="44"/>
  <c r="BD66" i="44"/>
  <c r="BE66" i="44"/>
  <c r="BD67" i="44"/>
  <c r="BE67" i="44"/>
  <c r="BD68" i="44"/>
  <c r="BE68" i="44"/>
  <c r="BD69" i="44"/>
  <c r="BE69" i="44"/>
  <c r="BD70" i="44"/>
  <c r="BE70" i="44"/>
  <c r="BD71" i="44"/>
  <c r="BE71" i="44"/>
  <c r="BD72" i="44"/>
  <c r="BE72" i="44"/>
  <c r="BD73" i="44"/>
  <c r="BE73" i="44"/>
  <c r="BD74" i="44"/>
  <c r="BE74" i="44"/>
  <c r="BD75" i="44"/>
  <c r="BE75" i="44"/>
  <c r="BD76" i="44"/>
  <c r="BE76" i="44"/>
  <c r="BD77" i="44"/>
  <c r="BE77" i="44"/>
  <c r="BD78" i="44"/>
  <c r="BE78" i="44"/>
  <c r="BD79" i="44"/>
  <c r="BE79" i="44"/>
  <c r="BD80" i="44"/>
  <c r="BE80" i="44"/>
  <c r="BD81" i="44"/>
  <c r="BE81" i="44"/>
  <c r="BD82" i="44"/>
  <c r="BE82" i="44"/>
  <c r="BD83" i="44"/>
  <c r="BE83" i="44"/>
  <c r="BD84" i="44"/>
  <c r="BE84" i="44"/>
  <c r="BD85" i="44"/>
  <c r="BE85" i="44"/>
  <c r="BD86" i="44"/>
  <c r="BE86" i="44"/>
  <c r="BD87" i="44"/>
  <c r="BE87" i="44"/>
  <c r="BD88" i="44"/>
  <c r="BE88" i="44"/>
  <c r="BD89" i="44"/>
  <c r="BE89" i="44"/>
  <c r="BD90" i="44"/>
  <c r="BE90" i="44"/>
  <c r="BD91" i="44"/>
  <c r="BE91" i="44"/>
  <c r="BD92" i="44"/>
  <c r="BE92" i="44"/>
  <c r="BD93" i="44"/>
  <c r="BE93" i="44"/>
  <c r="BD94" i="44"/>
  <c r="BE94" i="44"/>
  <c r="BD95" i="44"/>
  <c r="BE95" i="44"/>
  <c r="BD96" i="44"/>
  <c r="BE96" i="44"/>
  <c r="BD97" i="44"/>
  <c r="BE97" i="44"/>
  <c r="BD98" i="44"/>
  <c r="BE98" i="44"/>
  <c r="BD99" i="44"/>
  <c r="BE99" i="44"/>
  <c r="BD100" i="44"/>
  <c r="BE100" i="44"/>
  <c r="BD101" i="44"/>
  <c r="BE101" i="44"/>
  <c r="BD102" i="44"/>
  <c r="BE102" i="44"/>
  <c r="BD103" i="44"/>
  <c r="BE103" i="44"/>
  <c r="BD104" i="44"/>
  <c r="BE104" i="44"/>
  <c r="BD105" i="44"/>
  <c r="BE105" i="44"/>
  <c r="BD106" i="44"/>
  <c r="BE106" i="44"/>
  <c r="BD107" i="44"/>
  <c r="BE107" i="44"/>
  <c r="BD108" i="44"/>
  <c r="BE108" i="44"/>
  <c r="BD109" i="44"/>
  <c r="BE109" i="44"/>
  <c r="BD110" i="44"/>
  <c r="BE110" i="44"/>
  <c r="BD111" i="44"/>
  <c r="BE111" i="44"/>
  <c r="BD112" i="44"/>
  <c r="BE112" i="44"/>
  <c r="BD113" i="44"/>
  <c r="BE113" i="44"/>
  <c r="BD114" i="44"/>
  <c r="BE114" i="44"/>
  <c r="BD115" i="44"/>
  <c r="BE115" i="44"/>
  <c r="BD116" i="44"/>
  <c r="BE116" i="44"/>
  <c r="BD117" i="44"/>
  <c r="BE117" i="44"/>
  <c r="BD118" i="44"/>
  <c r="BE118" i="44"/>
  <c r="BD119" i="44"/>
  <c r="BE119" i="44"/>
  <c r="BD120" i="44"/>
  <c r="BE120" i="44"/>
  <c r="BD121" i="44"/>
  <c r="BE121" i="44"/>
  <c r="BD122" i="44"/>
  <c r="BE122" i="44"/>
  <c r="BD123" i="44"/>
  <c r="BE123" i="44"/>
  <c r="BD124" i="44"/>
  <c r="BE124" i="44"/>
  <c r="BD125" i="44"/>
  <c r="BE125" i="44"/>
  <c r="BD126" i="44"/>
  <c r="BE126" i="44"/>
  <c r="BD127" i="44"/>
  <c r="BE127" i="44"/>
  <c r="BD128" i="44"/>
  <c r="BE128" i="44"/>
  <c r="BD129" i="44"/>
  <c r="BE129" i="44"/>
  <c r="BD130" i="44"/>
  <c r="BE130" i="44"/>
  <c r="BD131" i="44"/>
  <c r="BE131" i="44"/>
  <c r="BD132" i="44"/>
  <c r="BE132" i="44"/>
  <c r="BE133" i="44"/>
  <c r="BD134" i="44"/>
  <c r="BE134" i="44"/>
  <c r="BD135" i="44"/>
  <c r="BE135" i="44"/>
  <c r="BD136" i="44"/>
  <c r="BE136" i="44"/>
  <c r="BD137" i="44"/>
  <c r="BE137" i="44"/>
  <c r="BD138" i="44"/>
  <c r="BE138" i="44"/>
  <c r="BD139" i="44"/>
  <c r="BE139" i="44"/>
  <c r="BD140" i="44"/>
  <c r="BE140" i="44"/>
  <c r="BD141" i="44"/>
  <c r="BE141" i="44"/>
  <c r="BD142" i="44"/>
  <c r="BE142" i="44"/>
  <c r="BD143" i="44"/>
  <c r="BE143" i="44"/>
  <c r="BD144" i="44"/>
  <c r="BE144" i="44"/>
  <c r="BD145" i="44"/>
  <c r="BE145" i="44"/>
  <c r="BD146" i="44"/>
  <c r="BE146" i="44"/>
  <c r="BD147" i="44"/>
  <c r="BE147" i="44"/>
  <c r="BD148" i="44"/>
  <c r="BE148" i="44"/>
  <c r="BD149" i="44"/>
  <c r="BE149" i="44"/>
  <c r="BD150" i="44"/>
  <c r="BE150" i="44"/>
  <c r="BD151" i="44"/>
  <c r="BE151" i="44"/>
  <c r="BD152" i="44"/>
  <c r="BE152" i="44"/>
  <c r="BD153" i="44"/>
  <c r="BE153" i="44"/>
  <c r="BD154" i="44"/>
  <c r="BE154" i="44"/>
  <c r="BD155" i="44"/>
  <c r="BE155" i="44"/>
  <c r="BD156" i="44"/>
  <c r="BE156" i="44"/>
  <c r="BD157" i="44"/>
  <c r="BE157" i="44"/>
  <c r="BD158" i="44"/>
  <c r="BE158" i="44"/>
  <c r="BD159" i="44"/>
  <c r="BE159" i="44"/>
  <c r="BD160" i="44"/>
  <c r="BE160" i="44"/>
  <c r="BD161" i="44"/>
  <c r="BE161" i="44"/>
  <c r="BD162" i="44"/>
  <c r="BE162" i="44"/>
  <c r="BD163" i="44"/>
  <c r="BE163" i="44"/>
  <c r="BD164" i="44"/>
  <c r="BE164" i="44"/>
  <c r="BD165" i="44"/>
  <c r="BE165" i="44"/>
  <c r="BD166" i="44"/>
  <c r="BE166" i="44"/>
  <c r="BD167" i="44"/>
  <c r="BE167" i="44"/>
  <c r="BD168" i="44"/>
  <c r="BE168" i="44"/>
  <c r="BD169" i="44"/>
  <c r="BE169" i="44"/>
  <c r="BD170" i="44"/>
  <c r="BE170" i="44"/>
  <c r="BD171" i="44"/>
  <c r="BE171" i="44"/>
  <c r="BD172" i="44"/>
  <c r="BE172" i="44"/>
  <c r="BD173" i="44"/>
  <c r="BE173" i="44"/>
  <c r="BD174" i="44"/>
  <c r="BE174" i="44"/>
  <c r="BD175" i="44"/>
  <c r="BE175" i="44"/>
  <c r="BD176" i="44"/>
  <c r="BE176" i="44"/>
  <c r="BD177" i="44"/>
  <c r="BE177" i="44"/>
  <c r="BD178" i="44"/>
  <c r="BE178" i="44"/>
  <c r="BD179" i="44"/>
  <c r="BE179" i="44"/>
  <c r="BD180" i="44"/>
  <c r="BE180" i="44"/>
  <c r="BD181" i="44"/>
  <c r="BE181" i="44"/>
  <c r="BD182" i="44"/>
  <c r="BE182" i="44"/>
  <c r="BD183" i="44"/>
  <c r="BE183" i="44"/>
  <c r="BD184" i="44"/>
  <c r="BE184" i="44"/>
  <c r="BD185" i="44"/>
  <c r="BE185" i="44"/>
  <c r="BD186" i="44"/>
  <c r="BE186" i="44"/>
  <c r="BD187" i="44"/>
  <c r="BE187" i="44"/>
  <c r="BD188" i="44"/>
  <c r="BE188" i="44"/>
  <c r="BD189" i="44"/>
  <c r="BE189" i="44"/>
  <c r="BD190" i="44"/>
  <c r="BE190" i="44"/>
  <c r="BD191" i="44"/>
  <c r="BE191" i="44"/>
  <c r="BD192" i="44"/>
  <c r="BE192" i="44"/>
  <c r="BD193" i="44"/>
  <c r="BE193" i="44"/>
  <c r="BD194" i="44"/>
  <c r="BE194" i="44"/>
  <c r="BD195" i="44"/>
  <c r="BE195" i="44"/>
  <c r="BD196" i="44"/>
  <c r="BE196" i="44"/>
  <c r="BD197" i="44"/>
  <c r="BE197" i="44"/>
  <c r="BD198" i="44"/>
  <c r="BE198" i="44"/>
  <c r="BD199" i="44"/>
  <c r="BE199" i="44"/>
  <c r="BD200" i="44"/>
  <c r="BE200" i="44"/>
  <c r="BD201" i="44"/>
  <c r="BE201" i="44"/>
  <c r="BD202" i="44"/>
  <c r="BE202" i="44"/>
  <c r="BD203" i="44"/>
  <c r="BE203" i="44"/>
  <c r="BD204" i="44"/>
  <c r="BE204" i="44"/>
  <c r="BE9" i="44"/>
  <c r="BB350" i="44"/>
  <c r="BB351" i="44"/>
  <c r="BB352" i="44"/>
  <c r="BB361" i="44" s="1"/>
  <c r="BB353" i="44"/>
  <c r="BB354" i="44"/>
  <c r="BB355" i="44"/>
  <c r="BB356" i="44"/>
  <c r="BB357" i="44"/>
  <c r="BB358" i="44"/>
  <c r="BB359" i="44"/>
  <c r="BB360" i="44"/>
  <c r="BA350" i="44"/>
  <c r="BA351" i="44"/>
  <c r="BA352" i="44"/>
  <c r="BA361" i="44" s="1"/>
  <c r="BA353" i="44"/>
  <c r="BA354" i="44"/>
  <c r="BA355" i="44"/>
  <c r="BA356" i="44"/>
  <c r="BA357" i="44"/>
  <c r="BA358" i="44"/>
  <c r="BA359" i="44"/>
  <c r="BA360" i="44"/>
  <c r="BC361" i="44"/>
  <c r="BC205" i="44"/>
  <c r="M102" i="37"/>
  <c r="O23" i="43"/>
  <c r="O215" i="43"/>
  <c r="AE153" i="43"/>
  <c r="AF153" i="43"/>
  <c r="AG153" i="43"/>
  <c r="AH153" i="43"/>
  <c r="AI153" i="43"/>
  <c r="AJ153" i="43"/>
  <c r="AK153" i="43"/>
  <c r="AL153" i="43"/>
  <c r="AM153" i="43"/>
  <c r="AN153" i="43"/>
  <c r="AO153" i="43"/>
  <c r="AD153" i="43"/>
  <c r="Z51" i="37"/>
  <c r="AB59" i="37"/>
  <c r="AF145" i="43"/>
  <c r="AG145" i="43"/>
  <c r="AF146" i="43"/>
  <c r="AG146" i="43"/>
  <c r="AF147" i="43"/>
  <c r="AG147" i="43"/>
  <c r="AF148" i="43"/>
  <c r="AG148" i="43"/>
  <c r="AF149" i="43"/>
  <c r="AG149" i="43"/>
  <c r="AF150" i="43"/>
  <c r="AG150" i="43"/>
  <c r="AF151" i="43"/>
  <c r="AG151" i="43"/>
  <c r="AF152" i="43"/>
  <c r="AG152" i="43"/>
  <c r="AG144" i="43"/>
  <c r="AF144" i="43"/>
  <c r="AE145" i="43"/>
  <c r="AE146" i="43"/>
  <c r="AE147" i="43"/>
  <c r="AE148" i="43"/>
  <c r="AE149" i="43"/>
  <c r="AE150" i="43"/>
  <c r="AE151" i="43"/>
  <c r="AE152" i="43"/>
  <c r="AE144" i="43"/>
  <c r="AD145" i="43"/>
  <c r="AD146" i="43"/>
  <c r="AD147" i="43"/>
  <c r="AD148" i="43"/>
  <c r="AD149" i="43"/>
  <c r="AD150" i="43"/>
  <c r="AD151" i="43"/>
  <c r="AD152" i="43"/>
  <c r="AD144" i="43"/>
  <c r="AJ145" i="43"/>
  <c r="AK145" i="43"/>
  <c r="AJ146" i="43"/>
  <c r="AK146" i="43"/>
  <c r="AJ147" i="43"/>
  <c r="AK147" i="43"/>
  <c r="AJ148" i="43"/>
  <c r="AK148" i="43"/>
  <c r="AJ149" i="43"/>
  <c r="AK149" i="43"/>
  <c r="AJ150" i="43"/>
  <c r="AK150" i="43"/>
  <c r="AJ151" i="43"/>
  <c r="AK151" i="43"/>
  <c r="AJ152" i="43"/>
  <c r="AK152" i="43"/>
  <c r="AK144" i="43"/>
  <c r="AI144" i="43"/>
  <c r="AJ144" i="43"/>
  <c r="AI145" i="43"/>
  <c r="AI146" i="43"/>
  <c r="AI147" i="43"/>
  <c r="AI148" i="43"/>
  <c r="AI149" i="43"/>
  <c r="AI150" i="43"/>
  <c r="AI151" i="43"/>
  <c r="AI152" i="43"/>
  <c r="AH144" i="43"/>
  <c r="AH145" i="43"/>
  <c r="AH146" i="43"/>
  <c r="AH147" i="43"/>
  <c r="AH148" i="43"/>
  <c r="AH149" i="43"/>
  <c r="AH150" i="43"/>
  <c r="AH151" i="43"/>
  <c r="AH152" i="43"/>
  <c r="AC52" i="37"/>
  <c r="AC53" i="37"/>
  <c r="AC54" i="37"/>
  <c r="AC55" i="37"/>
  <c r="AC56" i="37"/>
  <c r="AC57" i="37"/>
  <c r="AC58" i="37"/>
  <c r="AC59" i="37"/>
  <c r="AC51" i="37"/>
  <c r="AB51" i="37"/>
  <c r="AB52" i="37"/>
  <c r="AB53" i="37"/>
  <c r="AB54" i="37"/>
  <c r="AB55" i="37"/>
  <c r="AB56" i="37"/>
  <c r="AB57" i="37"/>
  <c r="AB58" i="37"/>
  <c r="AA52" i="37"/>
  <c r="AA53" i="37"/>
  <c r="AA54" i="37"/>
  <c r="AA55" i="37"/>
  <c r="AA56" i="37"/>
  <c r="AA57" i="37"/>
  <c r="AA58" i="37"/>
  <c r="AA59" i="37"/>
  <c r="AA51" i="37"/>
  <c r="Z52" i="37"/>
  <c r="Z53" i="37"/>
  <c r="Z54" i="37"/>
  <c r="Z55" i="37"/>
  <c r="Z56" i="37"/>
  <c r="Z57" i="37"/>
  <c r="Z58" i="37"/>
  <c r="Z59" i="37"/>
  <c r="AE216" i="44"/>
  <c r="AE215" i="44"/>
  <c r="AE211" i="44"/>
  <c r="AX211" i="44" s="1"/>
  <c r="M24" i="43"/>
  <c r="K8" i="43"/>
  <c r="K7" i="43"/>
  <c r="L8" i="43"/>
  <c r="L7" i="43"/>
  <c r="K19" i="43"/>
  <c r="K20" i="43"/>
  <c r="AC210" i="44"/>
  <c r="AC209" i="44"/>
  <c r="AX205" i="44"/>
  <c r="AN378" i="44"/>
  <c r="AY378" i="44" s="1"/>
  <c r="AE378" i="44"/>
  <c r="AX378" i="44" s="1"/>
  <c r="AD378" i="44"/>
  <c r="AD392" i="44" s="1"/>
  <c r="AC378" i="44"/>
  <c r="AC392" i="44" s="1"/>
  <c r="AN377" i="44"/>
  <c r="AN391" i="44" s="1"/>
  <c r="AY391" i="44" s="1"/>
  <c r="AE377" i="44"/>
  <c r="AE391" i="44" s="1"/>
  <c r="AX391" i="44" s="1"/>
  <c r="AD377" i="44"/>
  <c r="AD391" i="44" s="1"/>
  <c r="AC377" i="44"/>
  <c r="AC391" i="44" s="1"/>
  <c r="AN376" i="44"/>
  <c r="AN390" i="44" s="1"/>
  <c r="AY390" i="44" s="1"/>
  <c r="AE376" i="44"/>
  <c r="AE390" i="44" s="1"/>
  <c r="AX390" i="44" s="1"/>
  <c r="AD376" i="44"/>
  <c r="AD390" i="44" s="1"/>
  <c r="AC376" i="44"/>
  <c r="AC390" i="44" s="1"/>
  <c r="AN375" i="44"/>
  <c r="AN389" i="44" s="1"/>
  <c r="AY389" i="44" s="1"/>
  <c r="AE375" i="44"/>
  <c r="AE389" i="44" s="1"/>
  <c r="AX389" i="44" s="1"/>
  <c r="AD375" i="44"/>
  <c r="AD389" i="44" s="1"/>
  <c r="AC375" i="44"/>
  <c r="AC389" i="44" s="1"/>
  <c r="AN374" i="44"/>
  <c r="AN388" i="44" s="1"/>
  <c r="AY388" i="44" s="1"/>
  <c r="AE374" i="44"/>
  <c r="AE388" i="44" s="1"/>
  <c r="AX388" i="44" s="1"/>
  <c r="AD374" i="44"/>
  <c r="AD388" i="44" s="1"/>
  <c r="AC374" i="44"/>
  <c r="AC388" i="44" s="1"/>
  <c r="AN373" i="44"/>
  <c r="AN387" i="44" s="1"/>
  <c r="AY387" i="44" s="1"/>
  <c r="AE373" i="44"/>
  <c r="AE387" i="44" s="1"/>
  <c r="AX387" i="44" s="1"/>
  <c r="AD373" i="44"/>
  <c r="AD387" i="44" s="1"/>
  <c r="AC373" i="44"/>
  <c r="AC387" i="44" s="1"/>
  <c r="AN370" i="44"/>
  <c r="AY370" i="44" s="1"/>
  <c r="AE370" i="44"/>
  <c r="AX370" i="44" s="1"/>
  <c r="AN369" i="44"/>
  <c r="AE369" i="44"/>
  <c r="AN368" i="44"/>
  <c r="AE368" i="44"/>
  <c r="AN367" i="44"/>
  <c r="AE367" i="44"/>
  <c r="AN366" i="44"/>
  <c r="AY366" i="44" s="1"/>
  <c r="AE366" i="44"/>
  <c r="AX366" i="44" s="1"/>
  <c r="AD366" i="44"/>
  <c r="AC366" i="44"/>
  <c r="AN365" i="44"/>
  <c r="AY365" i="44" s="1"/>
  <c r="AE365" i="44"/>
  <c r="AX365" i="44" s="1"/>
  <c r="AD365" i="44"/>
  <c r="AC365" i="44"/>
  <c r="AY364" i="44"/>
  <c r="AX364" i="44"/>
  <c r="AY363" i="44"/>
  <c r="AX363" i="44"/>
  <c r="AY362" i="44"/>
  <c r="AX362" i="44"/>
  <c r="AY361" i="44"/>
  <c r="AX361" i="44"/>
  <c r="BC360" i="44"/>
  <c r="BC359" i="44"/>
  <c r="BC358" i="44"/>
  <c r="BC357" i="44"/>
  <c r="BC356" i="44"/>
  <c r="BC355" i="44"/>
  <c r="BC354" i="44"/>
  <c r="BC353" i="44"/>
  <c r="BC352" i="44"/>
  <c r="BC351" i="44"/>
  <c r="BC350" i="44"/>
  <c r="BC349" i="44"/>
  <c r="BA349" i="44"/>
  <c r="BB349" i="44" s="1"/>
  <c r="BC348" i="44"/>
  <c r="BA348" i="44"/>
  <c r="BB348" i="44" s="1"/>
  <c r="BC347" i="44"/>
  <c r="BA347" i="44"/>
  <c r="BB347" i="44" s="1"/>
  <c r="BC346" i="44"/>
  <c r="BA346" i="44"/>
  <c r="BB346" i="44" s="1"/>
  <c r="BC345" i="44"/>
  <c r="BA345" i="44"/>
  <c r="BB345" i="44" s="1"/>
  <c r="BC344" i="44"/>
  <c r="BA344" i="44"/>
  <c r="BB344" i="44" s="1"/>
  <c r="BC343" i="44"/>
  <c r="BA343" i="44"/>
  <c r="BB343" i="44" s="1"/>
  <c r="BC342" i="44"/>
  <c r="BA342" i="44"/>
  <c r="BB342" i="44" s="1"/>
  <c r="BC341" i="44"/>
  <c r="BA341" i="44"/>
  <c r="BB341" i="44" s="1"/>
  <c r="BC340" i="44"/>
  <c r="BA340" i="44"/>
  <c r="BB340" i="44" s="1"/>
  <c r="BC339" i="44"/>
  <c r="BA339" i="44"/>
  <c r="BB339" i="44" s="1"/>
  <c r="BC338" i="44"/>
  <c r="BA338" i="44"/>
  <c r="BB338" i="44" s="1"/>
  <c r="BC337" i="44"/>
  <c r="BA337" i="44"/>
  <c r="BB337" i="44" s="1"/>
  <c r="BC336" i="44"/>
  <c r="BA336" i="44"/>
  <c r="BB336" i="44" s="1"/>
  <c r="BC335" i="44"/>
  <c r="BA335" i="44"/>
  <c r="BB335" i="44" s="1"/>
  <c r="BC334" i="44"/>
  <c r="BA334" i="44"/>
  <c r="BB334" i="44" s="1"/>
  <c r="BC333" i="44"/>
  <c r="BA333" i="44"/>
  <c r="BB333" i="44" s="1"/>
  <c r="AN222" i="44"/>
  <c r="AN236" i="44" s="1"/>
  <c r="AY236" i="44" s="1"/>
  <c r="AE222" i="44"/>
  <c r="AE236" i="44" s="1"/>
  <c r="AX236" i="44" s="1"/>
  <c r="AD222" i="44"/>
  <c r="AD236" i="44" s="1"/>
  <c r="AC222" i="44"/>
  <c r="AC236" i="44" s="1"/>
  <c r="AN221" i="44"/>
  <c r="AN235" i="44" s="1"/>
  <c r="AY235" i="44" s="1"/>
  <c r="AE221" i="44"/>
  <c r="AX221" i="44" s="1"/>
  <c r="AD221" i="44"/>
  <c r="AD235" i="44" s="1"/>
  <c r="AC221" i="44"/>
  <c r="AC235" i="44" s="1"/>
  <c r="AN220" i="44"/>
  <c r="AN234" i="44" s="1"/>
  <c r="AY234" i="44" s="1"/>
  <c r="AE220" i="44"/>
  <c r="AE234" i="44" s="1"/>
  <c r="AX234" i="44" s="1"/>
  <c r="AD220" i="44"/>
  <c r="AD234" i="44" s="1"/>
  <c r="AC220" i="44"/>
  <c r="AC234" i="44" s="1"/>
  <c r="AN219" i="44"/>
  <c r="AY219" i="44" s="1"/>
  <c r="AE219" i="44"/>
  <c r="AE233" i="44" s="1"/>
  <c r="AX233" i="44" s="1"/>
  <c r="AD219" i="44"/>
  <c r="AD233" i="44" s="1"/>
  <c r="AC219" i="44"/>
  <c r="AC233" i="44" s="1"/>
  <c r="AN218" i="44"/>
  <c r="AN232" i="44" s="1"/>
  <c r="AY232" i="44" s="1"/>
  <c r="AE218" i="44"/>
  <c r="AE232" i="44" s="1"/>
  <c r="AX232" i="44" s="1"/>
  <c r="AD218" i="44"/>
  <c r="AD232" i="44" s="1"/>
  <c r="AC218" i="44"/>
  <c r="AC232" i="44" s="1"/>
  <c r="AN217" i="44"/>
  <c r="AY217" i="44" s="1"/>
  <c r="AE217" i="44"/>
  <c r="AX217" i="44" s="1"/>
  <c r="AD217" i="44"/>
  <c r="AD231" i="44" s="1"/>
  <c r="AC217" i="44"/>
  <c r="AC231" i="44" s="1"/>
  <c r="AN214" i="44"/>
  <c r="AE214" i="44"/>
  <c r="AN213" i="44"/>
  <c r="AE213" i="44"/>
  <c r="AN212" i="44"/>
  <c r="AE212" i="44"/>
  <c r="AX212" i="44" s="1"/>
  <c r="AN211" i="44"/>
  <c r="AN210" i="44"/>
  <c r="AY210" i="44" s="1"/>
  <c r="AE210" i="44"/>
  <c r="AX210" i="44" s="1"/>
  <c r="AD210" i="44"/>
  <c r="AN209" i="44"/>
  <c r="AY209" i="44" s="1"/>
  <c r="AE209" i="44"/>
  <c r="AX209" i="44" s="1"/>
  <c r="AD209" i="44"/>
  <c r="AY208" i="44"/>
  <c r="AX208" i="44"/>
  <c r="AY207" i="44"/>
  <c r="AX207" i="44"/>
  <c r="AY206" i="44"/>
  <c r="AX206" i="44"/>
  <c r="AY205" i="44"/>
  <c r="BC204" i="44"/>
  <c r="BA204" i="44"/>
  <c r="BB204" i="44" s="1"/>
  <c r="BC203" i="44"/>
  <c r="BA203" i="44"/>
  <c r="BB203" i="44" s="1"/>
  <c r="BC202" i="44"/>
  <c r="BA202" i="44"/>
  <c r="BB202" i="44" s="1"/>
  <c r="BC201" i="44"/>
  <c r="BA201" i="44"/>
  <c r="BB201" i="44" s="1"/>
  <c r="BC200" i="44"/>
  <c r="BA200" i="44"/>
  <c r="BB200" i="44" s="1"/>
  <c r="BC199" i="44"/>
  <c r="BA199" i="44"/>
  <c r="BB199" i="44" s="1"/>
  <c r="BC198" i="44"/>
  <c r="BA198" i="44"/>
  <c r="BB198" i="44" s="1"/>
  <c r="BC197" i="44"/>
  <c r="BA197" i="44"/>
  <c r="BB197" i="44" s="1"/>
  <c r="BC196" i="44"/>
  <c r="BA196" i="44"/>
  <c r="BB196" i="44" s="1"/>
  <c r="BC195" i="44"/>
  <c r="BA195" i="44"/>
  <c r="BB195" i="44" s="1"/>
  <c r="BC194" i="44"/>
  <c r="BA194" i="44"/>
  <c r="BB194" i="44" s="1"/>
  <c r="BC193" i="44"/>
  <c r="BA193" i="44"/>
  <c r="BB193" i="44" s="1"/>
  <c r="BC192" i="44"/>
  <c r="BA192" i="44"/>
  <c r="BB192" i="44" s="1"/>
  <c r="BC191" i="44"/>
  <c r="BA191" i="44"/>
  <c r="BB191" i="44" s="1"/>
  <c r="BC190" i="44"/>
  <c r="BA190" i="44"/>
  <c r="BB190" i="44" s="1"/>
  <c r="BC189" i="44"/>
  <c r="BA189" i="44"/>
  <c r="BB189" i="44" s="1"/>
  <c r="BC188" i="44"/>
  <c r="BA188" i="44"/>
  <c r="BB188" i="44" s="1"/>
  <c r="BC187" i="44"/>
  <c r="BA187" i="44"/>
  <c r="BB187" i="44" s="1"/>
  <c r="BC186" i="44"/>
  <c r="BA186" i="44"/>
  <c r="BB186" i="44" s="1"/>
  <c r="BC185" i="44"/>
  <c r="BA185" i="44"/>
  <c r="BB185" i="44" s="1"/>
  <c r="BC184" i="44"/>
  <c r="BA184" i="44"/>
  <c r="BB184" i="44" s="1"/>
  <c r="BC183" i="44"/>
  <c r="BA183" i="44"/>
  <c r="BB183" i="44" s="1"/>
  <c r="BC182" i="44"/>
  <c r="BA182" i="44"/>
  <c r="BB182" i="44" s="1"/>
  <c r="BC181" i="44"/>
  <c r="BA181" i="44"/>
  <c r="BB181" i="44" s="1"/>
  <c r="BC180" i="44"/>
  <c r="BA180" i="44"/>
  <c r="BB180" i="44" s="1"/>
  <c r="BC179" i="44"/>
  <c r="BA179" i="44"/>
  <c r="BB179" i="44" s="1"/>
  <c r="BC178" i="44"/>
  <c r="BA178" i="44"/>
  <c r="BB178" i="44" s="1"/>
  <c r="BC177" i="44"/>
  <c r="BA177" i="44"/>
  <c r="BB177" i="44" s="1"/>
  <c r="BC176" i="44"/>
  <c r="BA176" i="44"/>
  <c r="BB176" i="44" s="1"/>
  <c r="BC175" i="44"/>
  <c r="BA175" i="44"/>
  <c r="BB175" i="44" s="1"/>
  <c r="BC174" i="44"/>
  <c r="BA174" i="44"/>
  <c r="BB174" i="44" s="1"/>
  <c r="BC173" i="44"/>
  <c r="BA173" i="44"/>
  <c r="BB173" i="44" s="1"/>
  <c r="BC172" i="44"/>
  <c r="BA172" i="44"/>
  <c r="BB172" i="44" s="1"/>
  <c r="BC171" i="44"/>
  <c r="BA171" i="44"/>
  <c r="BB171" i="44" s="1"/>
  <c r="BC170" i="44"/>
  <c r="BA170" i="44"/>
  <c r="BB170" i="44" s="1"/>
  <c r="BC169" i="44"/>
  <c r="BA169" i="44"/>
  <c r="BB169" i="44" s="1"/>
  <c r="BC168" i="44"/>
  <c r="BA168" i="44"/>
  <c r="BB168" i="44" s="1"/>
  <c r="BC167" i="44"/>
  <c r="BA167" i="44"/>
  <c r="BB167" i="44" s="1"/>
  <c r="BC166" i="44"/>
  <c r="BA166" i="44"/>
  <c r="BB166" i="44" s="1"/>
  <c r="BC165" i="44"/>
  <c r="BA165" i="44"/>
  <c r="BB165" i="44" s="1"/>
  <c r="BC164" i="44"/>
  <c r="BA164" i="44"/>
  <c r="BB164" i="44" s="1"/>
  <c r="BC163" i="44"/>
  <c r="BA163" i="44"/>
  <c r="BB163" i="44" s="1"/>
  <c r="BC162" i="44"/>
  <c r="BA162" i="44"/>
  <c r="BB162" i="44" s="1"/>
  <c r="BC161" i="44"/>
  <c r="BA161" i="44"/>
  <c r="BB161" i="44" s="1"/>
  <c r="BC160" i="44"/>
  <c r="BA160" i="44"/>
  <c r="BB160" i="44" s="1"/>
  <c r="BC159" i="44"/>
  <c r="BA159" i="44"/>
  <c r="BB159" i="44" s="1"/>
  <c r="BC158" i="44"/>
  <c r="BA158" i="44"/>
  <c r="BB158" i="44" s="1"/>
  <c r="BC157" i="44"/>
  <c r="BA157" i="44"/>
  <c r="BB157" i="44" s="1"/>
  <c r="BC156" i="44"/>
  <c r="BA156" i="44"/>
  <c r="BB156" i="44" s="1"/>
  <c r="BC155" i="44"/>
  <c r="BA155" i="44"/>
  <c r="BB155" i="44" s="1"/>
  <c r="BC154" i="44"/>
  <c r="BA154" i="44"/>
  <c r="BB154" i="44" s="1"/>
  <c r="BC153" i="44"/>
  <c r="BA153" i="44"/>
  <c r="BB153" i="44" s="1"/>
  <c r="BC152" i="44"/>
  <c r="BA152" i="44"/>
  <c r="BB152" i="44" s="1"/>
  <c r="BC151" i="44"/>
  <c r="BA151" i="44"/>
  <c r="BB151" i="44" s="1"/>
  <c r="BC150" i="44"/>
  <c r="BA150" i="44"/>
  <c r="BB150" i="44" s="1"/>
  <c r="BC149" i="44"/>
  <c r="BA149" i="44"/>
  <c r="BB149" i="44" s="1"/>
  <c r="BC148" i="44"/>
  <c r="BA148" i="44"/>
  <c r="BB148" i="44" s="1"/>
  <c r="BC147" i="44"/>
  <c r="BA147" i="44"/>
  <c r="BB147" i="44" s="1"/>
  <c r="BC146" i="44"/>
  <c r="BA146" i="44"/>
  <c r="BB146" i="44" s="1"/>
  <c r="BC145" i="44"/>
  <c r="BA145" i="44"/>
  <c r="BB145" i="44" s="1"/>
  <c r="BC144" i="44"/>
  <c r="BA144" i="44"/>
  <c r="BB144" i="44" s="1"/>
  <c r="BC143" i="44"/>
  <c r="BA143" i="44"/>
  <c r="BB143" i="44" s="1"/>
  <c r="BC142" i="44"/>
  <c r="BA142" i="44"/>
  <c r="BB142" i="44" s="1"/>
  <c r="BC141" i="44"/>
  <c r="BA141" i="44"/>
  <c r="BB141" i="44" s="1"/>
  <c r="BC140" i="44"/>
  <c r="BA140" i="44"/>
  <c r="BB140" i="44" s="1"/>
  <c r="BC139" i="44"/>
  <c r="BA139" i="44"/>
  <c r="BB139" i="44" s="1"/>
  <c r="BC138" i="44"/>
  <c r="BA138" i="44"/>
  <c r="BB138" i="44" s="1"/>
  <c r="BC137" i="44"/>
  <c r="BA137" i="44"/>
  <c r="BB137" i="44" s="1"/>
  <c r="BC136" i="44"/>
  <c r="BA136" i="44"/>
  <c r="BB136" i="44" s="1"/>
  <c r="BC135" i="44"/>
  <c r="BA135" i="44"/>
  <c r="BB135" i="44" s="1"/>
  <c r="BC134" i="44"/>
  <c r="BA134" i="44"/>
  <c r="BB134" i="44" s="1"/>
  <c r="BC133" i="44"/>
  <c r="BA133" i="44"/>
  <c r="BB133" i="44" s="1"/>
  <c r="BC132" i="44"/>
  <c r="BA132" i="44"/>
  <c r="BB132" i="44" s="1"/>
  <c r="BC131" i="44"/>
  <c r="BA131" i="44"/>
  <c r="BB131" i="44" s="1"/>
  <c r="BC130" i="44"/>
  <c r="BA130" i="44"/>
  <c r="BB130" i="44" s="1"/>
  <c r="BC129" i="44"/>
  <c r="BA129" i="44"/>
  <c r="BB129" i="44" s="1"/>
  <c r="BC128" i="44"/>
  <c r="BA128" i="44"/>
  <c r="BB128" i="44" s="1"/>
  <c r="BC127" i="44"/>
  <c r="BA127" i="44"/>
  <c r="BB127" i="44" s="1"/>
  <c r="BC126" i="44"/>
  <c r="BA126" i="44"/>
  <c r="BB126" i="44" s="1"/>
  <c r="BC125" i="44"/>
  <c r="BA125" i="44"/>
  <c r="BB125" i="44" s="1"/>
  <c r="BC124" i="44"/>
  <c r="BA124" i="44"/>
  <c r="BB124" i="44" s="1"/>
  <c r="BC123" i="44"/>
  <c r="BA123" i="44"/>
  <c r="BB123" i="44" s="1"/>
  <c r="BC122" i="44"/>
  <c r="BA122" i="44"/>
  <c r="BB122" i="44" s="1"/>
  <c r="BC121" i="44"/>
  <c r="BA121" i="44"/>
  <c r="BB121" i="44" s="1"/>
  <c r="BC120" i="44"/>
  <c r="BA120" i="44"/>
  <c r="BB120" i="44" s="1"/>
  <c r="BC119" i="44"/>
  <c r="BA119" i="44"/>
  <c r="BB119" i="44" s="1"/>
  <c r="BC118" i="44"/>
  <c r="BA118" i="44"/>
  <c r="BB118" i="44" s="1"/>
  <c r="BC117" i="44"/>
  <c r="BA117" i="44"/>
  <c r="BB117" i="44" s="1"/>
  <c r="BC116" i="44"/>
  <c r="BA116" i="44"/>
  <c r="BB116" i="44" s="1"/>
  <c r="BC115" i="44"/>
  <c r="BA115" i="44"/>
  <c r="BB115" i="44" s="1"/>
  <c r="BC114" i="44"/>
  <c r="BA114" i="44"/>
  <c r="BB114" i="44" s="1"/>
  <c r="BC113" i="44"/>
  <c r="BA113" i="44"/>
  <c r="BB113" i="44" s="1"/>
  <c r="BC112" i="44"/>
  <c r="BA112" i="44"/>
  <c r="BB112" i="44" s="1"/>
  <c r="BC111" i="44"/>
  <c r="BA111" i="44"/>
  <c r="BB111" i="44" s="1"/>
  <c r="BC110" i="44"/>
  <c r="BA110" i="44"/>
  <c r="BB110" i="44" s="1"/>
  <c r="BC109" i="44"/>
  <c r="BA109" i="44"/>
  <c r="BB109" i="44" s="1"/>
  <c r="BC108" i="44"/>
  <c r="BA108" i="44"/>
  <c r="BB108" i="44" s="1"/>
  <c r="BC107" i="44"/>
  <c r="BA107" i="44"/>
  <c r="BB107" i="44" s="1"/>
  <c r="BC106" i="44"/>
  <c r="BA106" i="44"/>
  <c r="BB106" i="44" s="1"/>
  <c r="BC105" i="44"/>
  <c r="BA105" i="44"/>
  <c r="BB105" i="44" s="1"/>
  <c r="BC104" i="44"/>
  <c r="BA104" i="44"/>
  <c r="BB104" i="44" s="1"/>
  <c r="BC103" i="44"/>
  <c r="BA103" i="44"/>
  <c r="BB103" i="44" s="1"/>
  <c r="BC102" i="44"/>
  <c r="BA102" i="44"/>
  <c r="BB102" i="44" s="1"/>
  <c r="BC101" i="44"/>
  <c r="BA101" i="44"/>
  <c r="BB101" i="44" s="1"/>
  <c r="BC100" i="44"/>
  <c r="BA100" i="44"/>
  <c r="BB100" i="44" s="1"/>
  <c r="BC99" i="44"/>
  <c r="BA99" i="44"/>
  <c r="BB99" i="44" s="1"/>
  <c r="BC98" i="44"/>
  <c r="BA98" i="44"/>
  <c r="BB98" i="44" s="1"/>
  <c r="BC97" i="44"/>
  <c r="BA97" i="44"/>
  <c r="BB97" i="44" s="1"/>
  <c r="BC96" i="44"/>
  <c r="BA96" i="44"/>
  <c r="BB96" i="44" s="1"/>
  <c r="BC95" i="44"/>
  <c r="BA95" i="44"/>
  <c r="BB95" i="44" s="1"/>
  <c r="BC94" i="44"/>
  <c r="BA94" i="44"/>
  <c r="BB94" i="44" s="1"/>
  <c r="BC93" i="44"/>
  <c r="BA93" i="44"/>
  <c r="BB93" i="44" s="1"/>
  <c r="BC92" i="44"/>
  <c r="BA92" i="44"/>
  <c r="BB92" i="44" s="1"/>
  <c r="BC91" i="44"/>
  <c r="BA91" i="44"/>
  <c r="BB91" i="44" s="1"/>
  <c r="BC90" i="44"/>
  <c r="BA90" i="44"/>
  <c r="BB90" i="44" s="1"/>
  <c r="BC89" i="44"/>
  <c r="BA89" i="44"/>
  <c r="BB89" i="44" s="1"/>
  <c r="BC88" i="44"/>
  <c r="BA88" i="44"/>
  <c r="BB88" i="44" s="1"/>
  <c r="BC87" i="44"/>
  <c r="BA87" i="44"/>
  <c r="BB87" i="44" s="1"/>
  <c r="BC86" i="44"/>
  <c r="BA86" i="44"/>
  <c r="BB86" i="44" s="1"/>
  <c r="BC85" i="44"/>
  <c r="BA85" i="44"/>
  <c r="BB85" i="44" s="1"/>
  <c r="BC84" i="44"/>
  <c r="BA84" i="44"/>
  <c r="BB84" i="44" s="1"/>
  <c r="BC83" i="44"/>
  <c r="BA83" i="44"/>
  <c r="BB83" i="44" s="1"/>
  <c r="BC82" i="44"/>
  <c r="BA82" i="44"/>
  <c r="BB82" i="44" s="1"/>
  <c r="BC81" i="44"/>
  <c r="BA81" i="44"/>
  <c r="BB81" i="44" s="1"/>
  <c r="BC80" i="44"/>
  <c r="BA80" i="44"/>
  <c r="BB80" i="44" s="1"/>
  <c r="BC79" i="44"/>
  <c r="BA79" i="44"/>
  <c r="BB79" i="44" s="1"/>
  <c r="BC78" i="44"/>
  <c r="BA78" i="44"/>
  <c r="BB78" i="44" s="1"/>
  <c r="BC77" i="44"/>
  <c r="BA77" i="44"/>
  <c r="BB77" i="44" s="1"/>
  <c r="BC76" i="44"/>
  <c r="BA76" i="44"/>
  <c r="BB76" i="44" s="1"/>
  <c r="BC75" i="44"/>
  <c r="BA75" i="44"/>
  <c r="BB75" i="44" s="1"/>
  <c r="BC74" i="44"/>
  <c r="BA74" i="44"/>
  <c r="BB74" i="44" s="1"/>
  <c r="BC73" i="44"/>
  <c r="BA73" i="44"/>
  <c r="BB73" i="44" s="1"/>
  <c r="BC72" i="44"/>
  <c r="BA72" i="44"/>
  <c r="BB72" i="44" s="1"/>
  <c r="BC71" i="44"/>
  <c r="BA71" i="44"/>
  <c r="BB71" i="44" s="1"/>
  <c r="BC70" i="44"/>
  <c r="BA70" i="44"/>
  <c r="BB70" i="44" s="1"/>
  <c r="BC69" i="44"/>
  <c r="BA69" i="44"/>
  <c r="BB69" i="44" s="1"/>
  <c r="BC68" i="44"/>
  <c r="BA68" i="44"/>
  <c r="BB68" i="44" s="1"/>
  <c r="BC67" i="44"/>
  <c r="BA67" i="44"/>
  <c r="BB67" i="44" s="1"/>
  <c r="BC66" i="44"/>
  <c r="BA66" i="44"/>
  <c r="BB66" i="44" s="1"/>
  <c r="BC65" i="44"/>
  <c r="BA65" i="44"/>
  <c r="BB65" i="44" s="1"/>
  <c r="BC64" i="44"/>
  <c r="BA64" i="44"/>
  <c r="BB64" i="44" s="1"/>
  <c r="BC63" i="44"/>
  <c r="BA63" i="44"/>
  <c r="BB63" i="44" s="1"/>
  <c r="BC62" i="44"/>
  <c r="BA62" i="44"/>
  <c r="BB62" i="44" s="1"/>
  <c r="BC61" i="44"/>
  <c r="BA61" i="44"/>
  <c r="BB61" i="44" s="1"/>
  <c r="BC60" i="44"/>
  <c r="BA60" i="44"/>
  <c r="BB60" i="44" s="1"/>
  <c r="BC59" i="44"/>
  <c r="BA59" i="44"/>
  <c r="BB59" i="44" s="1"/>
  <c r="BC58" i="44"/>
  <c r="BA58" i="44"/>
  <c r="BB58" i="44" s="1"/>
  <c r="BC57" i="44"/>
  <c r="BA57" i="44"/>
  <c r="BB57" i="44" s="1"/>
  <c r="BC56" i="44"/>
  <c r="BA56" i="44"/>
  <c r="BB56" i="44" s="1"/>
  <c r="BC55" i="44"/>
  <c r="BA55" i="44"/>
  <c r="BB55" i="44" s="1"/>
  <c r="BC54" i="44"/>
  <c r="BA54" i="44"/>
  <c r="BB54" i="44" s="1"/>
  <c r="BC53" i="44"/>
  <c r="BA53" i="44"/>
  <c r="BB53" i="44" s="1"/>
  <c r="BC52" i="44"/>
  <c r="BA52" i="44"/>
  <c r="BB52" i="44" s="1"/>
  <c r="BC51" i="44"/>
  <c r="BA51" i="44"/>
  <c r="BB51" i="44" s="1"/>
  <c r="BC50" i="44"/>
  <c r="BA50" i="44"/>
  <c r="BB50" i="44" s="1"/>
  <c r="BC49" i="44"/>
  <c r="BA49" i="44"/>
  <c r="BB49" i="44" s="1"/>
  <c r="BC48" i="44"/>
  <c r="BA48" i="44"/>
  <c r="BB48" i="44" s="1"/>
  <c r="BC47" i="44"/>
  <c r="BA47" i="44"/>
  <c r="BB47" i="44" s="1"/>
  <c r="BC46" i="44"/>
  <c r="BA46" i="44"/>
  <c r="BB46" i="44" s="1"/>
  <c r="BC45" i="44"/>
  <c r="BA45" i="44"/>
  <c r="BB45" i="44" s="1"/>
  <c r="BC44" i="44"/>
  <c r="BA44" i="44"/>
  <c r="BB44" i="44" s="1"/>
  <c r="BC43" i="44"/>
  <c r="BA43" i="44"/>
  <c r="BB43" i="44" s="1"/>
  <c r="BC42" i="44"/>
  <c r="BA42" i="44"/>
  <c r="BB42" i="44" s="1"/>
  <c r="BC41" i="44"/>
  <c r="BA41" i="44"/>
  <c r="BB41" i="44" s="1"/>
  <c r="BC40" i="44"/>
  <c r="BA40" i="44"/>
  <c r="BB40" i="44" s="1"/>
  <c r="BC39" i="44"/>
  <c r="BA39" i="44"/>
  <c r="BB39" i="44" s="1"/>
  <c r="BC38" i="44"/>
  <c r="BA38" i="44"/>
  <c r="BB38" i="44" s="1"/>
  <c r="BC37" i="44"/>
  <c r="BA37" i="44"/>
  <c r="BB37" i="44" s="1"/>
  <c r="BC36" i="44"/>
  <c r="BA36" i="44"/>
  <c r="BB36" i="44" s="1"/>
  <c r="BC35" i="44"/>
  <c r="BA35" i="44"/>
  <c r="BB35" i="44" s="1"/>
  <c r="BC34" i="44"/>
  <c r="BA34" i="44"/>
  <c r="BB34" i="44" s="1"/>
  <c r="BC33" i="44"/>
  <c r="BA33" i="44"/>
  <c r="BB33" i="44" s="1"/>
  <c r="BC32" i="44"/>
  <c r="BA32" i="44"/>
  <c r="BB32" i="44" s="1"/>
  <c r="BC31" i="44"/>
  <c r="BA31" i="44"/>
  <c r="BB31" i="44" s="1"/>
  <c r="BC30" i="44"/>
  <c r="BA30" i="44"/>
  <c r="BB30" i="44" s="1"/>
  <c r="BC29" i="44"/>
  <c r="BA29" i="44"/>
  <c r="BB29" i="44" s="1"/>
  <c r="BC28" i="44"/>
  <c r="BA28" i="44"/>
  <c r="BB28" i="44" s="1"/>
  <c r="BC27" i="44"/>
  <c r="BA27" i="44"/>
  <c r="BB27" i="44" s="1"/>
  <c r="BC26" i="44"/>
  <c r="BA26" i="44"/>
  <c r="BB26" i="44" s="1"/>
  <c r="BC25" i="44"/>
  <c r="BA25" i="44"/>
  <c r="BB25" i="44" s="1"/>
  <c r="BC24" i="44"/>
  <c r="BA24" i="44"/>
  <c r="BB24" i="44" s="1"/>
  <c r="BC23" i="44"/>
  <c r="BA23" i="44"/>
  <c r="BB23" i="44" s="1"/>
  <c r="BC22" i="44"/>
  <c r="BA22" i="44"/>
  <c r="BB22" i="44" s="1"/>
  <c r="BC21" i="44"/>
  <c r="BA21" i="44"/>
  <c r="BB21" i="44" s="1"/>
  <c r="BC20" i="44"/>
  <c r="BA20" i="44"/>
  <c r="BB20" i="44" s="1"/>
  <c r="BC19" i="44"/>
  <c r="BA19" i="44"/>
  <c r="BB19" i="44" s="1"/>
  <c r="BC18" i="44"/>
  <c r="BA18" i="44"/>
  <c r="BB18" i="44" s="1"/>
  <c r="BC17" i="44"/>
  <c r="BA17" i="44"/>
  <c r="BB17" i="44" s="1"/>
  <c r="BC16" i="44"/>
  <c r="BA16" i="44"/>
  <c r="BB16" i="44" s="1"/>
  <c r="BC15" i="44"/>
  <c r="BA15" i="44"/>
  <c r="BB15" i="44" s="1"/>
  <c r="BC14" i="44"/>
  <c r="BA14" i="44"/>
  <c r="BB14" i="44" s="1"/>
  <c r="BC13" i="44"/>
  <c r="BA13" i="44"/>
  <c r="BB13" i="44" s="1"/>
  <c r="BC12" i="44"/>
  <c r="BA12" i="44"/>
  <c r="BB12" i="44" s="1"/>
  <c r="BC11" i="44"/>
  <c r="BA11" i="44"/>
  <c r="BB11" i="44" s="1"/>
  <c r="BC10" i="44"/>
  <c r="BA10" i="44"/>
  <c r="BB10" i="44" s="1"/>
  <c r="AW10" i="44"/>
  <c r="BC9" i="44"/>
  <c r="BA9" i="44"/>
  <c r="AW9" i="44"/>
  <c r="H18" i="43"/>
  <c r="H19" i="43"/>
  <c r="H20" i="43"/>
  <c r="H17" i="43"/>
  <c r="N26" i="43"/>
  <c r="N25" i="43"/>
  <c r="N24" i="43"/>
  <c r="N23" i="43"/>
  <c r="M25" i="43"/>
  <c r="N14" i="43"/>
  <c r="N28" i="43" s="1"/>
  <c r="N13" i="43"/>
  <c r="N27" i="43" s="1"/>
  <c r="L20" i="43"/>
  <c r="L19" i="43"/>
  <c r="L18" i="43"/>
  <c r="L17" i="43"/>
  <c r="K18" i="43"/>
  <c r="G17" i="43"/>
  <c r="G18" i="43"/>
  <c r="G19" i="43"/>
  <c r="G20" i="43"/>
  <c r="H8" i="43"/>
  <c r="G8" i="43"/>
  <c r="H7" i="43"/>
  <c r="G7" i="43"/>
  <c r="N216" i="43"/>
  <c r="N205" i="43"/>
  <c r="N219" i="43" s="1"/>
  <c r="M205" i="43"/>
  <c r="M219" i="43" s="1"/>
  <c r="G209" i="43"/>
  <c r="H200" i="43"/>
  <c r="H214" i="43" s="1"/>
  <c r="G200" i="43"/>
  <c r="G214" i="43" s="1"/>
  <c r="H199" i="43"/>
  <c r="H213" i="43" s="1"/>
  <c r="G199" i="43"/>
  <c r="G213" i="43" s="1"/>
  <c r="G210" i="43"/>
  <c r="H212" i="43"/>
  <c r="G212" i="43"/>
  <c r="H211" i="43"/>
  <c r="G211" i="43"/>
  <c r="H210" i="43"/>
  <c r="H209" i="43"/>
  <c r="E87" i="37"/>
  <c r="J82" i="37"/>
  <c r="J96" i="37" s="1"/>
  <c r="J83" i="37"/>
  <c r="J97" i="37" s="1"/>
  <c r="J84" i="37"/>
  <c r="J98" i="37" s="1"/>
  <c r="J85" i="37"/>
  <c r="J99" i="37" s="1"/>
  <c r="I85" i="37"/>
  <c r="I99" i="37" s="1"/>
  <c r="I84" i="37"/>
  <c r="I98" i="37" s="1"/>
  <c r="I83" i="37"/>
  <c r="I97" i="37" s="1"/>
  <c r="I82" i="37"/>
  <c r="I96" i="37" s="1"/>
  <c r="K88" i="37"/>
  <c r="AD109" i="39"/>
  <c r="E96" i="37"/>
  <c r="L91" i="37"/>
  <c r="K91" i="37"/>
  <c r="L90" i="37"/>
  <c r="K90" i="37"/>
  <c r="L89" i="37"/>
  <c r="K89" i="37"/>
  <c r="L88" i="37"/>
  <c r="L92" i="37" s="1"/>
  <c r="AB11" i="39"/>
  <c r="AC11" i="39"/>
  <c r="AB23" i="39"/>
  <c r="AC23" i="39"/>
  <c r="AB39" i="39"/>
  <c r="AC39" i="39"/>
  <c r="AB53" i="39"/>
  <c r="AC53" i="39"/>
  <c r="AB65" i="39"/>
  <c r="AC65" i="39"/>
  <c r="AB75" i="39"/>
  <c r="AC75" i="39"/>
  <c r="AB87" i="39"/>
  <c r="AC87" i="39"/>
  <c r="AB99" i="39"/>
  <c r="AC99" i="39"/>
  <c r="AB108" i="39"/>
  <c r="AC108" i="39"/>
  <c r="AA108" i="39"/>
  <c r="Z108" i="39"/>
  <c r="Z99" i="39"/>
  <c r="AE112" i="39"/>
  <c r="AD112" i="39"/>
  <c r="AE111" i="39"/>
  <c r="AD111" i="39"/>
  <c r="AE110" i="39"/>
  <c r="AD110" i="39"/>
  <c r="AE109" i="39"/>
  <c r="AA99" i="39"/>
  <c r="AA87" i="39"/>
  <c r="Z87" i="39"/>
  <c r="AA75" i="39"/>
  <c r="Z75" i="39"/>
  <c r="AA65" i="39"/>
  <c r="Z65" i="39"/>
  <c r="AA53" i="39"/>
  <c r="Z53" i="39"/>
  <c r="AA39" i="39"/>
  <c r="Z39" i="39"/>
  <c r="AA23" i="39"/>
  <c r="Z23" i="39"/>
  <c r="AA11" i="39"/>
  <c r="Z11" i="39"/>
  <c r="BA207" i="44" l="1"/>
  <c r="BD206" i="44"/>
  <c r="BD207" i="44"/>
  <c r="K21" i="43"/>
  <c r="K22" i="43"/>
  <c r="L22" i="43"/>
  <c r="L21" i="43"/>
  <c r="H22" i="43"/>
  <c r="G21" i="43"/>
  <c r="M14" i="43"/>
  <c r="M28" i="43" s="1"/>
  <c r="M26" i="43"/>
  <c r="M13" i="43"/>
  <c r="M27" i="43" s="1"/>
  <c r="M23" i="43"/>
  <c r="K17" i="43"/>
  <c r="H21" i="43"/>
  <c r="G22" i="43"/>
  <c r="AN223" i="44"/>
  <c r="AY223" i="44" s="1"/>
  <c r="AY218" i="44"/>
  <c r="AX220" i="44"/>
  <c r="BB9" i="44"/>
  <c r="BB205" i="44" s="1"/>
  <c r="AE226" i="44"/>
  <c r="AE240" i="44" s="1"/>
  <c r="AX240" i="44" s="1"/>
  <c r="AY222" i="44"/>
  <c r="AY374" i="44"/>
  <c r="AE225" i="44"/>
  <c r="AE239" i="44" s="1"/>
  <c r="AX239" i="44" s="1"/>
  <c r="AN226" i="44"/>
  <c r="AN240" i="44" s="1"/>
  <c r="AY240" i="44" s="1"/>
  <c r="AX376" i="44"/>
  <c r="AE224" i="44"/>
  <c r="AE238" i="44" s="1"/>
  <c r="AX238" i="44" s="1"/>
  <c r="AN225" i="44"/>
  <c r="AN239" i="44" s="1"/>
  <c r="AY239" i="44" s="1"/>
  <c r="AX214" i="44"/>
  <c r="AY220" i="44"/>
  <c r="AY376" i="44"/>
  <c r="AE223" i="44"/>
  <c r="AE237" i="44" s="1"/>
  <c r="AX237" i="44" s="1"/>
  <c r="AN224" i="44"/>
  <c r="AN238" i="44" s="1"/>
  <c r="AY238" i="44" s="1"/>
  <c r="AX213" i="44"/>
  <c r="AX218" i="44"/>
  <c r="AX222" i="44"/>
  <c r="AX374" i="44"/>
  <c r="AN237" i="44"/>
  <c r="AY237" i="44" s="1"/>
  <c r="AE235" i="44"/>
  <c r="AX235" i="44" s="1"/>
  <c r="AX369" i="44"/>
  <c r="AE381" i="44"/>
  <c r="AY211" i="44"/>
  <c r="AY212" i="44"/>
  <c r="AY213" i="44"/>
  <c r="AY214" i="44"/>
  <c r="AN231" i="44"/>
  <c r="AY231" i="44" s="1"/>
  <c r="AY367" i="44"/>
  <c r="AN379" i="44"/>
  <c r="AN372" i="44"/>
  <c r="AN371" i="44"/>
  <c r="AY369" i="44"/>
  <c r="AN381" i="44"/>
  <c r="AE231" i="44"/>
  <c r="AX231" i="44" s="1"/>
  <c r="AX367" i="44"/>
  <c r="AE379" i="44"/>
  <c r="AE372" i="44"/>
  <c r="AE371" i="44"/>
  <c r="AX219" i="44"/>
  <c r="AN233" i="44"/>
  <c r="AY233" i="44" s="1"/>
  <c r="AX368" i="44"/>
  <c r="AE380" i="44"/>
  <c r="AN215" i="44"/>
  <c r="AN216" i="44"/>
  <c r="AY221" i="44"/>
  <c r="AY368" i="44"/>
  <c r="AN380" i="44"/>
  <c r="AX373" i="44"/>
  <c r="AX375" i="44"/>
  <c r="AX377" i="44"/>
  <c r="AE382" i="44"/>
  <c r="AE392" i="44"/>
  <c r="AX392" i="44" s="1"/>
  <c r="AY373" i="44"/>
  <c r="AY375" i="44"/>
  <c r="AY377" i="44"/>
  <c r="AN382" i="44"/>
  <c r="AN392" i="44"/>
  <c r="AY392" i="44" s="1"/>
  <c r="I87" i="37"/>
  <c r="I101" i="37" s="1"/>
  <c r="J87" i="37"/>
  <c r="J101" i="37" s="1"/>
  <c r="I86" i="37"/>
  <c r="I100" i="37" s="1"/>
  <c r="K209" i="43"/>
  <c r="L210" i="43"/>
  <c r="M206" i="43"/>
  <c r="M220" i="43" s="1"/>
  <c r="M217" i="43"/>
  <c r="L209" i="43"/>
  <c r="K212" i="43"/>
  <c r="N215" i="43"/>
  <c r="N217" i="43"/>
  <c r="K211" i="43"/>
  <c r="L212" i="43"/>
  <c r="M216" i="43"/>
  <c r="K210" i="43"/>
  <c r="L211" i="43"/>
  <c r="N218" i="43"/>
  <c r="N206" i="43"/>
  <c r="N220" i="43" s="1"/>
  <c r="M215" i="43"/>
  <c r="L213" i="43"/>
  <c r="K214" i="43"/>
  <c r="M218" i="43"/>
  <c r="K213" i="43"/>
  <c r="L214" i="43"/>
  <c r="J86" i="37"/>
  <c r="J100" i="37" s="1"/>
  <c r="AE113" i="39"/>
  <c r="AD114" i="39"/>
  <c r="AD113" i="39"/>
  <c r="K104" i="37"/>
  <c r="L104" i="37"/>
  <c r="K105" i="37"/>
  <c r="K103" i="37"/>
  <c r="L105" i="37"/>
  <c r="K102" i="37"/>
  <c r="L102" i="37"/>
  <c r="L93" i="37"/>
  <c r="L103" i="37"/>
  <c r="K93" i="37"/>
  <c r="K92" i="37"/>
  <c r="AE114" i="39"/>
  <c r="AX226" i="44" l="1"/>
  <c r="AY226" i="44"/>
  <c r="AX225" i="44"/>
  <c r="AY224" i="44"/>
  <c r="AX224" i="44"/>
  <c r="AX223" i="44"/>
  <c r="AY225" i="44"/>
  <c r="AY382" i="44"/>
  <c r="AN396" i="44"/>
  <c r="AY396" i="44" s="1"/>
  <c r="AN230" i="44"/>
  <c r="AY230" i="44" s="1"/>
  <c r="AY216" i="44"/>
  <c r="AX371" i="44"/>
  <c r="AE385" i="44"/>
  <c r="AX385" i="44" s="1"/>
  <c r="AY372" i="44"/>
  <c r="AN386" i="44"/>
  <c r="AY386" i="44" s="1"/>
  <c r="AX381" i="44"/>
  <c r="AE395" i="44"/>
  <c r="AX395" i="44" s="1"/>
  <c r="AX382" i="44"/>
  <c r="AE396" i="44"/>
  <c r="AX396" i="44" s="1"/>
  <c r="AY380" i="44"/>
  <c r="AN394" i="44"/>
  <c r="AY394" i="44" s="1"/>
  <c r="AN229" i="44"/>
  <c r="AY229" i="44" s="1"/>
  <c r="AY215" i="44"/>
  <c r="AX372" i="44"/>
  <c r="AE386" i="44"/>
  <c r="AX386" i="44" s="1"/>
  <c r="AY381" i="44"/>
  <c r="AN395" i="44"/>
  <c r="AY395" i="44" s="1"/>
  <c r="AY379" i="44"/>
  <c r="AN393" i="44"/>
  <c r="AY393" i="44" s="1"/>
  <c r="AE229" i="44"/>
  <c r="AX229" i="44" s="1"/>
  <c r="AX215" i="44"/>
  <c r="AY371" i="44"/>
  <c r="AN385" i="44"/>
  <c r="AY385" i="44" s="1"/>
  <c r="AX380" i="44"/>
  <c r="AE394" i="44"/>
  <c r="AX394" i="44" s="1"/>
  <c r="AE230" i="44"/>
  <c r="AX230" i="44" s="1"/>
  <c r="AX216" i="44"/>
  <c r="AX379" i="44"/>
  <c r="AE393" i="44"/>
  <c r="AX393" i="44" s="1"/>
  <c r="J4" i="35" l="1"/>
  <c r="E97" i="37"/>
  <c r="F97" i="37"/>
  <c r="E98" i="37"/>
  <c r="F98" i="37"/>
  <c r="E99" i="37"/>
  <c r="F99" i="37"/>
  <c r="F96" i="37"/>
  <c r="F86" i="37"/>
  <c r="F100" i="37" s="1"/>
  <c r="F87" i="37"/>
  <c r="F101" i="37" s="1"/>
  <c r="E101" i="37"/>
  <c r="E86" i="37"/>
  <c r="E100" i="37" s="1"/>
  <c r="B6" i="35" l="1"/>
  <c r="C6" i="35"/>
  <c r="D6" i="35"/>
  <c r="E6" i="35"/>
  <c r="F6" i="35"/>
  <c r="G6" i="35"/>
  <c r="H6" i="35"/>
  <c r="B7" i="35"/>
  <c r="C7" i="35"/>
  <c r="D7" i="35"/>
  <c r="E7" i="35"/>
  <c r="F7" i="35"/>
  <c r="G7" i="35"/>
  <c r="H7" i="35"/>
  <c r="B8" i="35"/>
  <c r="C8" i="35"/>
  <c r="D8" i="35"/>
  <c r="E8" i="35"/>
  <c r="F8" i="35"/>
  <c r="G8" i="35"/>
  <c r="H8" i="35"/>
  <c r="B9" i="35"/>
  <c r="C9" i="35"/>
  <c r="D9" i="35"/>
  <c r="E9" i="35"/>
  <c r="F9" i="35"/>
  <c r="G9" i="35"/>
  <c r="H9" i="35"/>
  <c r="B10" i="35"/>
  <c r="C10" i="35"/>
  <c r="D10" i="35"/>
  <c r="E10" i="35"/>
  <c r="F10" i="35"/>
  <c r="G10" i="35"/>
  <c r="H10" i="35"/>
  <c r="B11" i="35"/>
  <c r="C11" i="35"/>
  <c r="D11" i="35"/>
  <c r="E11" i="35"/>
  <c r="F11" i="35"/>
  <c r="G11" i="35"/>
  <c r="H11" i="35"/>
  <c r="B12" i="35"/>
  <c r="C12" i="35"/>
  <c r="D12" i="35"/>
  <c r="E12" i="35"/>
  <c r="F12" i="35"/>
  <c r="G12" i="35"/>
  <c r="H12" i="35"/>
  <c r="B13" i="35"/>
  <c r="C13" i="35"/>
  <c r="D13" i="35"/>
  <c r="E13" i="35"/>
  <c r="F13" i="35"/>
  <c r="G13" i="35"/>
  <c r="H13" i="35"/>
  <c r="B14" i="35"/>
  <c r="C14" i="35"/>
  <c r="D14" i="35"/>
  <c r="E14" i="35"/>
  <c r="F14" i="35"/>
  <c r="G14" i="35"/>
  <c r="H14" i="35"/>
  <c r="B15" i="35"/>
  <c r="C15" i="35"/>
  <c r="D15" i="35"/>
  <c r="E15" i="35"/>
  <c r="F15" i="35"/>
  <c r="G15" i="35"/>
  <c r="H15" i="35"/>
  <c r="C5" i="35"/>
  <c r="D5" i="35"/>
  <c r="E5" i="35"/>
  <c r="F5" i="35"/>
  <c r="G5" i="35"/>
  <c r="H5" i="35"/>
  <c r="B5" i="35"/>
  <c r="J3" i="35" l="1"/>
</calcChain>
</file>

<file path=xl/sharedStrings.xml><?xml version="1.0" encoding="utf-8"?>
<sst xmlns="http://schemas.openxmlformats.org/spreadsheetml/2006/main" count="2708" uniqueCount="258">
  <si>
    <t>det(2.5)</t>
  </si>
  <si>
    <t>Routing Probabilities [VARIABLES]</t>
  </si>
  <si>
    <t>Mean RT (s) [FITNESS]</t>
  </si>
  <si>
    <t>Central</t>
  </si>
  <si>
    <t>Peer</t>
  </si>
  <si>
    <t>Cloud</t>
  </si>
  <si>
    <t>Normal</t>
  </si>
  <si>
    <t>Critical</t>
  </si>
  <si>
    <t>Actuate</t>
  </si>
  <si>
    <t>Monitor</t>
  </si>
  <si>
    <t>Analyze</t>
  </si>
  <si>
    <t>Plan</t>
  </si>
  <si>
    <t>Execute</t>
  </si>
  <si>
    <t>det(2.25)</t>
  </si>
  <si>
    <t>det(2)</t>
  </si>
  <si>
    <t>det(1.75)</t>
  </si>
  <si>
    <t>det(1.5)</t>
  </si>
  <si>
    <t>det(1.25)</t>
  </si>
  <si>
    <t>S1</t>
  </si>
  <si>
    <t>S2</t>
  </si>
  <si>
    <t>S3</t>
  </si>
  <si>
    <t>S4</t>
  </si>
  <si>
    <t>S5</t>
  </si>
  <si>
    <t>S6</t>
  </si>
  <si>
    <t>S7</t>
  </si>
  <si>
    <t>S8</t>
  </si>
  <si>
    <t>S13</t>
  </si>
  <si>
    <t>S23</t>
  </si>
  <si>
    <t>det(1)</t>
  </si>
  <si>
    <t>Hybrid</t>
  </si>
  <si>
    <t>Collaborative</t>
  </si>
  <si>
    <t>Centralized</t>
  </si>
  <si>
    <t>det(0.75)</t>
  </si>
  <si>
    <t>det(0.5)</t>
  </si>
  <si>
    <t>Population</t>
  </si>
  <si>
    <t>Evaluations</t>
  </si>
  <si>
    <t>Timeouts (%)</t>
  </si>
  <si>
    <t>ID</t>
  </si>
  <si>
    <t>Solution[det(0.5)]</t>
  </si>
  <si>
    <t>NormalActuate</t>
  </si>
  <si>
    <t>CriticalActuate</t>
  </si>
  <si>
    <t>S15</t>
  </si>
  <si>
    <t>S14</t>
  </si>
  <si>
    <t>TN</t>
  </si>
  <si>
    <t>TP</t>
  </si>
  <si>
    <t>FP</t>
  </si>
  <si>
    <t>PRECISION</t>
  </si>
  <si>
    <t>RECALL</t>
  </si>
  <si>
    <t>S234</t>
  </si>
  <si>
    <t>FN</t>
  </si>
  <si>
    <t>S689</t>
  </si>
  <si>
    <t>S27</t>
  </si>
  <si>
    <t>S34</t>
  </si>
  <si>
    <t>S57</t>
  </si>
  <si>
    <t>minutes</t>
  </si>
  <si>
    <t>days</t>
  </si>
  <si>
    <t>hours</t>
  </si>
  <si>
    <t>S9</t>
  </si>
  <si>
    <t>S10</t>
  </si>
  <si>
    <t>S12</t>
  </si>
  <si>
    <t>S11</t>
  </si>
  <si>
    <t>S238</t>
  </si>
  <si>
    <t>S123</t>
  </si>
  <si>
    <t>S134</t>
  </si>
  <si>
    <t>S25</t>
  </si>
  <si>
    <t>S1234</t>
  </si>
  <si>
    <t>S145</t>
  </si>
  <si>
    <t>S67</t>
  </si>
  <si>
    <t>Percentages</t>
  </si>
  <si>
    <t>AMELIORATIVE</t>
  </si>
  <si>
    <t>PEJORATIVE</t>
  </si>
  <si>
    <t>NON-PEJORATIVE</t>
  </si>
  <si>
    <t>NON-AMELIORATIVE</t>
  </si>
  <si>
    <t>AMELIORATIVE/ALL</t>
  </si>
  <si>
    <t>PEJORATIVE/ALL</t>
  </si>
  <si>
    <t>NON-PEJORATIVE/ALL</t>
  </si>
  <si>
    <t>NON-AMELIORATIVE/ALL</t>
  </si>
  <si>
    <t>(AMELIORATIVE+NON-PEJORATIVE)/ALL</t>
  </si>
  <si>
    <t>(PEJORATIVE+NON-AMELIORATIVE)/ALL</t>
  </si>
  <si>
    <t>AMELIORATIVE + NON-PEJORATIVE</t>
  </si>
  <si>
    <t>PEJORATIVE + NON-AMELIORATIVE</t>
  </si>
  <si>
    <t>Population
size</t>
  </si>
  <si>
    <t>Number of evaluations</t>
  </si>
  <si>
    <t>-</t>
  </si>
  <si>
    <t>Solution</t>
  </si>
  <si>
    <t>Response Times (s)</t>
  </si>
  <si>
    <t>Classification</t>
  </si>
  <si>
    <t>Workload</t>
  </si>
  <si>
    <t>S43</t>
  </si>
  <si>
    <t>det(x)</t>
  </si>
  <si>
    <t>S9 = S12</t>
  </si>
  <si>
    <t>S10 = S11</t>
  </si>
  <si>
    <t>S16</t>
  </si>
  <si>
    <t>S17</t>
  </si>
  <si>
    <t>S18</t>
  </si>
  <si>
    <t>S19</t>
  </si>
  <si>
    <t>S20</t>
  </si>
  <si>
    <t>S21</t>
  </si>
  <si>
    <t>S22</t>
  </si>
  <si>
    <t>S24</t>
  </si>
  <si>
    <t>S26</t>
  </si>
  <si>
    <t>S28</t>
  </si>
  <si>
    <t>S29</t>
  </si>
  <si>
    <t>S30</t>
  </si>
  <si>
    <t>S31 = S36</t>
  </si>
  <si>
    <t>S32</t>
  </si>
  <si>
    <t>S33</t>
  </si>
  <si>
    <t>S34 = S35</t>
  </si>
  <si>
    <t>S37 = S41</t>
  </si>
  <si>
    <t>S38 = S39</t>
  </si>
  <si>
    <t>S40</t>
  </si>
  <si>
    <t>S42</t>
  </si>
  <si>
    <t>A</t>
  </si>
  <si>
    <t>P</t>
  </si>
  <si>
    <t>NP</t>
  </si>
  <si>
    <t>NA</t>
  </si>
  <si>
    <t>Quantitative metrics</t>
  </si>
  <si>
    <t>Qualitative metrics (%)</t>
  </si>
  <si>
    <t>32 (86.49%)</t>
  </si>
  <si>
    <t>1 (2.7%)</t>
  </si>
  <si>
    <t>2 (5.4%)</t>
  </si>
  <si>
    <t>22 (59.46%)</t>
  </si>
  <si>
    <t>0 (0%)</t>
  </si>
  <si>
    <t>36 (97.3%)</t>
  </si>
  <si>
    <t>34 (91.89%)</t>
  </si>
  <si>
    <t>14 (37.84%)</t>
  </si>
  <si>
    <t>3 (8.11%)</t>
  </si>
  <si>
    <t>total</t>
  </si>
  <si>
    <t>avg timeouts</t>
  </si>
  <si>
    <t>Reference Values
Reference Values</t>
  </si>
  <si>
    <t>max_p = 0.96</t>
  </si>
  <si>
    <t>max_p = 0.72</t>
  </si>
  <si>
    <t>max_p = 0.45</t>
  </si>
  <si>
    <t>NSGA-II</t>
  </si>
  <si>
    <t>AVG-&gt;</t>
  </si>
  <si>
    <t>TP/FP/FN/TN
w.r.t. det(0.5)</t>
  </si>
  <si>
    <t>TP/FP/FN/TN w.r.t. det(x)</t>
  </si>
  <si>
    <t>TRUE POSITIVES</t>
  </si>
  <si>
    <t>FALSE POSITIVES</t>
  </si>
  <si>
    <t>TRUE NEGATIVES</t>
  </si>
  <si>
    <t>FALSE NEGATIVES</t>
  </si>
  <si>
    <t>Further simulation</t>
  </si>
  <si>
    <t>Srt</t>
  </si>
  <si>
    <t>28 (75.68%)</t>
  </si>
  <si>
    <t>6 (16.22%)</t>
  </si>
  <si>
    <t>20 (27.03%)</t>
  </si>
  <si>
    <t>26 (70.27%)</t>
  </si>
  <si>
    <t>TP/ALL</t>
  </si>
  <si>
    <t>FP/ALL</t>
  </si>
  <si>
    <t>TN/ALL</t>
  </si>
  <si>
    <t>FN/ALL</t>
  </si>
  <si>
    <t>AMELIORATIVE+NON-PEJORATIVE</t>
  </si>
  <si>
    <t>PEJORATIVE+NON-AMELIORATIVE</t>
  </si>
  <si>
    <t>25 (89.29%)</t>
  </si>
  <si>
    <t>3 (10.71%)</t>
  </si>
  <si>
    <t>1 (100%)</t>
  </si>
  <si>
    <t>0.95 (95%)</t>
  </si>
  <si>
    <t>0.9048 (90.48%)</t>
  </si>
  <si>
    <t>19 (67.86%)</t>
  </si>
  <si>
    <t>1 (3.57%)</t>
  </si>
  <si>
    <t>6 (21.43%)</t>
  </si>
  <si>
    <t>2 (7.14%)</t>
  </si>
  <si>
    <t>4 (14.29%)</t>
  </si>
  <si>
    <t>7 (25%)</t>
  </si>
  <si>
    <t>8 (28.57%)</t>
  </si>
  <si>
    <t>20 (71.43%)</t>
  </si>
  <si>
    <t>16 (57.14%)</t>
  </si>
  <si>
    <t>18 (64.29%)</t>
  </si>
  <si>
    <t>21 (75%)</t>
  </si>
  <si>
    <t>126 (64.29%)</t>
  </si>
  <si>
    <t>11 (5.61%)</t>
  </si>
  <si>
    <t>41 (20.92%)</t>
  </si>
  <si>
    <t>18 (9.18%)</t>
  </si>
  <si>
    <t>167 (85.2%)</t>
  </si>
  <si>
    <t>29 (14.8%)</t>
  </si>
  <si>
    <t>43 (21.94%)</t>
  </si>
  <si>
    <t>25 (12.75%)</t>
  </si>
  <si>
    <t>87 (44.39%)</t>
  </si>
  <si>
    <t>130 (66.33%)</t>
  </si>
  <si>
    <t>66 (33.67%)</t>
  </si>
  <si>
    <t>59 (30.1%)</t>
  </si>
  <si>
    <t>83 (42.35%)</t>
  </si>
  <si>
    <t>34 (17.35%)</t>
  </si>
  <si>
    <t>93 (47.45%)</t>
  </si>
  <si>
    <t>103 (52.55%)</t>
  </si>
  <si>
    <t>20 (10.2%)</t>
  </si>
  <si>
    <t>13 (6.63%)</t>
  </si>
  <si>
    <t>88 (44.9%)</t>
  </si>
  <si>
    <t>58 (29.59%)</t>
  </si>
  <si>
    <t>37 (18.88%)</t>
  </si>
  <si>
    <t>71 (36.22%)</t>
  </si>
  <si>
    <t>125 (63.78%)</t>
  </si>
  <si>
    <t>74 (37.75%)</t>
  </si>
  <si>
    <t>0.5568 (55.68%)</t>
  </si>
  <si>
    <t>64 (32.65%)</t>
  </si>
  <si>
    <t>61 (31.12%)</t>
  </si>
  <si>
    <t>5 (2.55%)</t>
  </si>
  <si>
    <t>66 (33.68%)</t>
  </si>
  <si>
    <t>0.9295 (92.95%)</t>
  </si>
  <si>
    <t>0.507 (50.7%)</t>
  </si>
  <si>
    <t>size</t>
  </si>
  <si>
    <t>Number of</t>
  </si>
  <si>
    <t>evaluations</t>
  </si>
  <si>
    <t>Precision</t>
  </si>
  <si>
    <t>Recall</t>
  </si>
  <si>
    <t>ps = ne</t>
  </si>
  <si>
    <t>Si</t>
  </si>
  <si>
    <t>Sdt</t>
  </si>
  <si>
    <t>Srt'</t>
  </si>
  <si>
    <t>S1440.2</t>
  </si>
  <si>
    <t>Sdt' (S1440.2)</t>
  </si>
  <si>
    <t>S10.100.2</t>
  </si>
  <si>
    <t>S10.100.7</t>
  </si>
  <si>
    <t>S10.100.16</t>
  </si>
  <si>
    <t>S10.100.21</t>
  </si>
  <si>
    <t>S10.100.28</t>
  </si>
  <si>
    <t>S10.100.32</t>
  </si>
  <si>
    <t>S10.100.40</t>
  </si>
  <si>
    <t>S10.100.43</t>
  </si>
  <si>
    <t>S10.100.30</t>
  </si>
  <si>
    <t>delta(dt)</t>
  </si>
  <si>
    <t>delta(rt)</t>
  </si>
  <si>
    <t>delta(dt' Vs dt) and delta(rt' Vs rt)</t>
  </si>
  <si>
    <t>delta(dt')</t>
  </si>
  <si>
    <t>delta(rt')</t>
  </si>
  <si>
    <t>delta(dt Vs Hybrid) and delta(rt Vs Hybrid)</t>
  </si>
  <si>
    <t>deltas wrt Hybrid</t>
  </si>
  <si>
    <t>%</t>
  </si>
  <si>
    <t>Overall effectiveness metrics for det(0.5)</t>
  </si>
  <si>
    <t>Effectiveness metrics</t>
  </si>
  <si>
    <t>Workload: det(0.5)</t>
  </si>
  <si>
    <t>Simulation timeout: 60 seconds</t>
  </si>
  <si>
    <t>Both TPs</t>
  </si>
  <si>
    <t>minutes (#evaluations)</t>
  </si>
  <si>
    <t>Table 3</t>
  </si>
  <si>
    <t>Figure 8</t>
  </si>
  <si>
    <t>Table 5</t>
  </si>
  <si>
    <t>Figure 9</t>
  </si>
  <si>
    <t>Figure 10</t>
  </si>
  <si>
    <t>Table 4</t>
  </si>
  <si>
    <t>Table 6</t>
  </si>
  <si>
    <t>Figure 11</t>
  </si>
  <si>
    <t>Figure 12</t>
  </si>
  <si>
    <t>Figure 13</t>
  </si>
  <si>
    <t>max CriticalPlan prob among both TPs</t>
  </si>
  <si>
    <t>min CriticalPlan prob among saturating</t>
  </si>
  <si>
    <t>saturating</t>
  </si>
  <si>
    <t>sat AND FP</t>
  </si>
  <si>
    <t>FP sat</t>
  </si>
  <si>
    <t>FP no sat</t>
  </si>
  <si>
    <t>% wrt sat</t>
  </si>
  <si>
    <t>% wrt FPs</t>
  </si>
  <si>
    <t>Duration (ms)</t>
  </si>
  <si>
    <t>Tot duration (s)</t>
  </si>
  <si>
    <t>Tot minutes</t>
  </si>
  <si>
    <t>Tot hours</t>
  </si>
  <si>
    <t>Figure 7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</si>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</sst>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i/>
      <sz val="12"/>
      <color theme="1"/>
      <name val="Calibri"/>
      <family val="2"/>
      <scheme val="minor"/>
    </font>
    <font>
      <sz val="12"/>
      <color theme="1"/>
      <name val="Menlo Regular"/>
    </font>
    <font>
      <b/>
      <sz val="12"/>
      <color rgb="FF7030A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b/>
      <sz val="12"/>
      <color theme="1"/>
      <name val="Menlo"/>
      <family val="2"/>
    </font>
    <font>
      <b/>
      <sz val="12"/>
      <color theme="1"/>
      <name val="Menlo Regula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189525"/>
      <name val="Calibri"/>
      <family val="2"/>
      <scheme val="minor"/>
    </font>
    <font>
      <sz val="12"/>
      <color rgb="FFC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BD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D0F3"/>
        <bgColor indexed="64"/>
      </patternFill>
    </fill>
    <fill>
      <patternFill patternType="solid">
        <fgColor rgb="FFF2CD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99B87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2" borderId="26" xfId="0" applyFont="1" applyFill="1" applyBorder="1"/>
    <xf numFmtId="11" fontId="2" fillId="2" borderId="26" xfId="0" applyNumberFormat="1" applyFont="1" applyFill="1" applyBorder="1"/>
    <xf numFmtId="0" fontId="2" fillId="0" borderId="26" xfId="0" applyFont="1" applyBorder="1"/>
    <xf numFmtId="0" fontId="2" fillId="0" borderId="17" xfId="0" applyFont="1" applyBorder="1"/>
    <xf numFmtId="0" fontId="0" fillId="0" borderId="2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5" borderId="0" xfId="0" applyFont="1" applyFill="1" applyBorder="1"/>
    <xf numFmtId="0" fontId="2" fillId="3" borderId="0" xfId="0" applyFont="1" applyFill="1" applyBorder="1"/>
    <xf numFmtId="0" fontId="2" fillId="0" borderId="0" xfId="0" applyFont="1" applyBorder="1"/>
    <xf numFmtId="0" fontId="2" fillId="0" borderId="18" xfId="0" applyFont="1" applyBorder="1"/>
    <xf numFmtId="0" fontId="2" fillId="7" borderId="0" xfId="0" applyFont="1" applyFill="1" applyBorder="1"/>
    <xf numFmtId="0" fontId="2" fillId="4" borderId="0" xfId="0" applyFont="1" applyFill="1" applyBorder="1"/>
    <xf numFmtId="0" fontId="2" fillId="2" borderId="0" xfId="0" applyFont="1" applyFill="1" applyBorder="1"/>
    <xf numFmtId="11" fontId="2" fillId="2" borderId="0" xfId="0" applyNumberFormat="1" applyFont="1" applyFill="1" applyBorder="1"/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2" borderId="10" xfId="0" applyFont="1" applyFill="1" applyBorder="1"/>
    <xf numFmtId="11" fontId="2" fillId="2" borderId="10" xfId="0" applyNumberFormat="1" applyFont="1" applyFill="1" applyBorder="1"/>
    <xf numFmtId="0" fontId="2" fillId="3" borderId="10" xfId="0" applyFont="1" applyFill="1" applyBorder="1"/>
    <xf numFmtId="0" fontId="2" fillId="0" borderId="10" xfId="0" applyFont="1" applyBorder="1"/>
    <xf numFmtId="0" fontId="2" fillId="0" borderId="23" xfId="0" applyFont="1" applyBorder="1"/>
    <xf numFmtId="0" fontId="2" fillId="4" borderId="26" xfId="0" applyFont="1" applyFill="1" applyBorder="1"/>
    <xf numFmtId="0" fontId="2" fillId="5" borderId="10" xfId="0" applyFont="1" applyFill="1" applyBorder="1"/>
    <xf numFmtId="0" fontId="2" fillId="0" borderId="2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11" fontId="2" fillId="3" borderId="0" xfId="0" applyNumberFormat="1" applyFont="1" applyFill="1" applyBorder="1"/>
    <xf numFmtId="0" fontId="4" fillId="0" borderId="18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2" fillId="4" borderId="10" xfId="0" applyFont="1" applyFill="1" applyBorder="1"/>
    <xf numFmtId="0" fontId="4" fillId="0" borderId="10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5" xfId="0" applyFont="1" applyBorder="1"/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2" fillId="0" borderId="0" xfId="0" applyFont="1" applyFill="1" applyBorder="1"/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2" fillId="3" borderId="26" xfId="0" applyFont="1" applyFill="1" applyBorder="1"/>
    <xf numFmtId="0" fontId="2" fillId="7" borderId="10" xfId="0" applyFont="1" applyFill="1" applyBorder="1"/>
    <xf numFmtId="0" fontId="1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2" fillId="6" borderId="0" xfId="0" applyFont="1" applyFill="1" applyBorder="1"/>
    <xf numFmtId="0" fontId="5" fillId="0" borderId="0" xfId="0" applyFont="1" applyFill="1" applyBorder="1" applyAlignment="1">
      <alignment horizontal="right" vertical="center"/>
    </xf>
    <xf numFmtId="0" fontId="2" fillId="5" borderId="26" xfId="0" applyFont="1" applyFill="1" applyBorder="1"/>
    <xf numFmtId="11" fontId="2" fillId="4" borderId="26" xfId="0" applyNumberFormat="1" applyFont="1" applyFill="1" applyBorder="1"/>
    <xf numFmtId="0" fontId="2" fillId="7" borderId="26" xfId="0" applyFont="1" applyFill="1" applyBorder="1"/>
    <xf numFmtId="11" fontId="2" fillId="4" borderId="0" xfId="0" applyNumberFormat="1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1" fontId="2" fillId="3" borderId="10" xfId="0" applyNumberFormat="1" applyFont="1" applyFill="1" applyBorder="1"/>
    <xf numFmtId="0" fontId="2" fillId="5" borderId="0" xfId="0" applyFont="1" applyFill="1"/>
    <xf numFmtId="0" fontId="5" fillId="0" borderId="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11" fontId="2" fillId="5" borderId="0" xfId="0" applyNumberFormat="1" applyFont="1" applyFill="1" applyBorder="1"/>
    <xf numFmtId="11" fontId="2" fillId="3" borderId="26" xfId="0" applyNumberFormat="1" applyFont="1" applyFill="1" applyBorder="1"/>
    <xf numFmtId="0" fontId="7" fillId="0" borderId="0" xfId="0" applyFont="1" applyAlignment="1">
      <alignment horizontal="center" vertical="center"/>
    </xf>
    <xf numFmtId="11" fontId="2" fillId="4" borderId="0" xfId="0" applyNumberFormat="1" applyFont="1" applyFill="1"/>
    <xf numFmtId="0" fontId="2" fillId="7" borderId="0" xfId="0" applyFont="1" applyFill="1"/>
    <xf numFmtId="0" fontId="2" fillId="0" borderId="0" xfId="0" applyFont="1" applyFill="1"/>
    <xf numFmtId="0" fontId="2" fillId="0" borderId="26" xfId="0" applyFont="1" applyBorder="1" applyAlignment="1">
      <alignment horizontal="right" vertical="center"/>
    </xf>
    <xf numFmtId="0" fontId="2" fillId="0" borderId="17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23" xfId="0" applyFont="1" applyBorder="1" applyAlignment="1">
      <alignment horizontal="right" vertical="center"/>
    </xf>
    <xf numFmtId="0" fontId="4" fillId="0" borderId="26" xfId="0" applyFont="1" applyFill="1" applyBorder="1" applyAlignment="1">
      <alignment horizontal="right" vertical="center"/>
    </xf>
    <xf numFmtId="0" fontId="4" fillId="0" borderId="17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18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23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9" borderId="0" xfId="0" applyFont="1" applyFill="1" applyBorder="1"/>
    <xf numFmtId="0" fontId="2" fillId="10" borderId="0" xfId="0" applyFont="1" applyFill="1" applyBorder="1"/>
    <xf numFmtId="11" fontId="2" fillId="10" borderId="0" xfId="0" applyNumberFormat="1" applyFont="1" applyFill="1" applyBorder="1"/>
    <xf numFmtId="0" fontId="2" fillId="11" borderId="0" xfId="0" applyFont="1" applyFill="1" applyBorder="1"/>
    <xf numFmtId="0" fontId="2" fillId="12" borderId="10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13" borderId="0" xfId="0" applyFont="1" applyFill="1"/>
    <xf numFmtId="11" fontId="2" fillId="2" borderId="0" xfId="0" applyNumberFormat="1" applyFont="1" applyFill="1"/>
    <xf numFmtId="0" fontId="2" fillId="10" borderId="0" xfId="0" applyFont="1" applyFill="1"/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42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1" fillId="0" borderId="27" xfId="0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4" borderId="15" xfId="0" applyFont="1" applyFill="1" applyBorder="1"/>
    <xf numFmtId="0" fontId="2" fillId="0" borderId="16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8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 applyBorder="1" applyAlignment="1">
      <alignment vertical="center"/>
    </xf>
    <xf numFmtId="0" fontId="6" fillId="14" borderId="0" xfId="0" applyFont="1" applyFill="1" applyBorder="1" applyAlignment="1">
      <alignment horizontal="right" vertical="center"/>
    </xf>
    <xf numFmtId="0" fontId="6" fillId="14" borderId="0" xfId="0" applyFont="1" applyFill="1" applyAlignment="1">
      <alignment vertical="center"/>
    </xf>
    <xf numFmtId="0" fontId="6" fillId="14" borderId="0" xfId="0" applyFont="1" applyFill="1"/>
    <xf numFmtId="0" fontId="6" fillId="14" borderId="0" xfId="0" applyFont="1" applyFill="1" applyBorder="1" applyAlignment="1">
      <alignment horizontal="left" vertical="center"/>
    </xf>
    <xf numFmtId="0" fontId="6" fillId="14" borderId="0" xfId="0" applyFont="1" applyFill="1" applyAlignment="1">
      <alignment horizontal="right" vertical="center"/>
    </xf>
    <xf numFmtId="0" fontId="6" fillId="14" borderId="0" xfId="0" applyFont="1" applyFill="1" applyAlignment="1">
      <alignment horizontal="right"/>
    </xf>
    <xf numFmtId="0" fontId="3" fillId="1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31" xfId="0" applyFont="1" applyBorder="1"/>
    <xf numFmtId="0" fontId="0" fillId="0" borderId="42" xfId="0" applyBorder="1"/>
    <xf numFmtId="0" fontId="1" fillId="0" borderId="42" xfId="0" applyFont="1" applyBorder="1"/>
    <xf numFmtId="0" fontId="1" fillId="0" borderId="41" xfId="0" applyFont="1" applyBorder="1" applyAlignment="1">
      <alignment horizontal="center" vertical="center"/>
    </xf>
    <xf numFmtId="0" fontId="1" fillId="0" borderId="27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16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Fill="1" applyAlignment="1">
      <alignment horizontal="left"/>
    </xf>
  </cellXfs>
  <cellStyles count="1">
    <cellStyle name="Normale" xfId="0" builtinId="0"/>
  </cellStyles>
  <dxfs count="222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u val="none"/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9B87"/>
      <color rgb="FFE8826C"/>
      <color rgb="FFEB6444"/>
      <color rgb="FFFF7E79"/>
      <color rgb="FF189525"/>
      <color rgb="FF17A22D"/>
      <color rgb="FF417801"/>
      <color rgb="FF4E8F00"/>
      <color rgb="FF008F00"/>
      <color rgb="FFF2C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Centralized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'Reference-configs - results'!$A$5:$A$13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'Reference-configs - results'!$F$5:$F$13</c:f>
              <c:numCache>
                <c:formatCode>General</c:formatCode>
                <c:ptCount val="9"/>
                <c:pt idx="0">
                  <c:v>0.48280000000000001</c:v>
                </c:pt>
                <c:pt idx="1">
                  <c:v>0.5302</c:v>
                </c:pt>
                <c:pt idx="2">
                  <c:v>0.63619999999999999</c:v>
                </c:pt>
                <c:pt idx="3">
                  <c:v>0.93820000000000003</c:v>
                </c:pt>
                <c:pt idx="4">
                  <c:v>1.4774</c:v>
                </c:pt>
                <c:pt idx="5">
                  <c:v>3.2591000000000001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0245-B8A3-4A3D6A4C85F5}"/>
            </c:ext>
          </c:extLst>
        </c:ser>
        <c:ser>
          <c:idx val="1"/>
          <c:order val="1"/>
          <c:tx>
            <c:v>Collaborative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'Reference-configs - results'!$A$5:$A$13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'Reference-configs - results'!$D$5:$D$13</c:f>
              <c:numCache>
                <c:formatCode>General</c:formatCode>
                <c:ptCount val="9"/>
                <c:pt idx="0">
                  <c:v>0.43130000000000002</c:v>
                </c:pt>
                <c:pt idx="1">
                  <c:v>0.4884</c:v>
                </c:pt>
                <c:pt idx="2">
                  <c:v>0.5242</c:v>
                </c:pt>
                <c:pt idx="3">
                  <c:v>0.71489999999999998</c:v>
                </c:pt>
                <c:pt idx="4">
                  <c:v>0.92149999999999999</c:v>
                </c:pt>
                <c:pt idx="5">
                  <c:v>1.2977000000000001</c:v>
                </c:pt>
                <c:pt idx="6">
                  <c:v>2.2040000000000002</c:v>
                </c:pt>
                <c:pt idx="7">
                  <c:v>5.0495000000000001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C-0245-B8A3-4A3D6A4C85F5}"/>
            </c:ext>
          </c:extLst>
        </c:ser>
        <c:ser>
          <c:idx val="0"/>
          <c:order val="2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'Reference-configs - results'!$A$5:$A$13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'Reference-configs - results'!$B$5:$B$13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C-0245-B8A3-4A3D6A4C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87175064934154"/>
          <c:y val="0.16420249057621147"/>
          <c:w val="0.86343248255687144"/>
          <c:h val="0.68865111201858087"/>
        </c:manualLayout>
      </c:layout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summary'!$AH$6:$AH$14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1-704C-A899-4A4D61B843E7}"/>
            </c:ext>
          </c:extLst>
        </c:ser>
        <c:ser>
          <c:idx val="3"/>
          <c:order val="1"/>
          <c:tx>
            <c:v>TP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summary'!$H$7,'Phase 1 - summary'!$M$7:$M$14)</c:f>
              <c:numCache>
                <c:formatCode>General</c:formatCode>
                <c:ptCount val="9"/>
                <c:pt idx="0">
                  <c:v>4.7173999999999996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1-704C-A899-4A4D61B843E7}"/>
            </c:ext>
          </c:extLst>
        </c:ser>
        <c:ser>
          <c:idx val="1"/>
          <c:order val="2"/>
          <c:tx>
            <c:v>S2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summary'!$H$8,'Phase 1 - summary'!$M$7:$M$14)</c:f>
              <c:numCache>
                <c:formatCode>General</c:formatCode>
                <c:ptCount val="9"/>
                <c:pt idx="0">
                  <c:v>4.0446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1-704C-A899-4A4D61B843E7}"/>
            </c:ext>
          </c:extLst>
        </c:ser>
        <c:ser>
          <c:idx val="2"/>
          <c:order val="3"/>
          <c:tx>
            <c:v>S3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summary'!$H$9,'Phase 1 - summary'!$M$7:$M$14)</c:f>
              <c:numCache>
                <c:formatCode>General</c:formatCode>
                <c:ptCount val="9"/>
                <c:pt idx="0">
                  <c:v>4.8699000000000003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1-704C-A899-4A4D61B843E7}"/>
            </c:ext>
          </c:extLst>
        </c:ser>
        <c:ser>
          <c:idx val="4"/>
          <c:order val="4"/>
          <c:tx>
            <c:v>S4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summary'!$H$10,'Phase 1 - summary'!$M$7:$M$14)</c:f>
              <c:numCache>
                <c:formatCode>General</c:formatCode>
                <c:ptCount val="9"/>
                <c:pt idx="0">
                  <c:v>4.3787000000000003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91-704C-A899-4A4D61B843E7}"/>
            </c:ext>
          </c:extLst>
        </c:ser>
        <c:ser>
          <c:idx val="5"/>
          <c:order val="5"/>
          <c:tx>
            <c:v>S5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summary'!$M$6,'Phase 1 - summary'!$H$13,'Phase 1 - summary'!$M$8:$M$14)</c:f>
              <c:numCache>
                <c:formatCode>General</c:formatCode>
                <c:ptCount val="9"/>
                <c:pt idx="1">
                  <c:v>4.4652000000000003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91-704C-A899-4A4D61B843E7}"/>
            </c:ext>
          </c:extLst>
        </c:ser>
        <c:ser>
          <c:idx val="6"/>
          <c:order val="6"/>
          <c:tx>
            <c:v>S6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summary'!$M$6,'Phase 1 - summary'!$H$14,'Phase 1 - summary'!$M$8:$M$14)</c:f>
              <c:numCache>
                <c:formatCode>General</c:formatCode>
                <c:ptCount val="9"/>
                <c:pt idx="1">
                  <c:v>4.9214000000000002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91-704C-A899-4A4D61B843E7}"/>
            </c:ext>
          </c:extLst>
        </c:ser>
        <c:ser>
          <c:idx val="7"/>
          <c:order val="7"/>
          <c:tx>
            <c:v>S7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summary'!$M$6,'Phase 1 - summary'!$H$15,'Phase 1 - summary'!$M$8:$M$14)</c:f>
              <c:numCache>
                <c:formatCode>General</c:formatCode>
                <c:ptCount val="9"/>
                <c:pt idx="1">
                  <c:v>4.0621999999999998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91-704C-A899-4A4D61B843E7}"/>
            </c:ext>
          </c:extLst>
        </c:ser>
        <c:ser>
          <c:idx val="8"/>
          <c:order val="8"/>
          <c:tx>
            <c:v>S8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summary'!$M$6,'Phase 1 - summary'!$H$16,'Phase 1 - summary'!$M$8:$M$14)</c:f>
              <c:numCache>
                <c:formatCode>General</c:formatCode>
                <c:ptCount val="9"/>
                <c:pt idx="1">
                  <c:v>4.8738000000000001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91-704C-A899-4A4D61B843E7}"/>
            </c:ext>
          </c:extLst>
        </c:ser>
        <c:ser>
          <c:idx val="9"/>
          <c:order val="9"/>
          <c:tx>
            <c:v>S9=S12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summary'!$H$19,'Phase 1 - summary'!$M$9:$M$14)</c:f>
              <c:numCache>
                <c:formatCode>General</c:formatCode>
                <c:ptCount val="9"/>
                <c:pt idx="2">
                  <c:v>4.2229000000000001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91-704C-A899-4A4D61B843E7}"/>
            </c:ext>
          </c:extLst>
        </c:ser>
        <c:ser>
          <c:idx val="10"/>
          <c:order val="10"/>
          <c:tx>
            <c:v>S10=S11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summary'!$H$20,'Phase 1 - summary'!$M$9:$M$14)</c:f>
              <c:numCache>
                <c:formatCode>General</c:formatCode>
                <c:ptCount val="9"/>
                <c:pt idx="2">
                  <c:v>4.6929999999999996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91-704C-A899-4A4D61B843E7}"/>
            </c:ext>
          </c:extLst>
        </c:ser>
        <c:ser>
          <c:idx val="11"/>
          <c:order val="11"/>
          <c:tx>
            <c:v>S13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summary'!$H$21,'Phase 1 - summary'!$M$9:$M$14)</c:f>
              <c:numCache>
                <c:formatCode>General</c:formatCode>
                <c:ptCount val="9"/>
                <c:pt idx="2">
                  <c:v>4.5952000000000002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91-704C-A899-4A4D61B843E7}"/>
            </c:ext>
          </c:extLst>
        </c:ser>
        <c:ser>
          <c:idx val="12"/>
          <c:order val="12"/>
          <c:tx>
            <c:v>S14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summary'!$H$22,'Phase 1 - summary'!$M$9:$M$14)</c:f>
              <c:numCache>
                <c:formatCode>General</c:formatCode>
                <c:ptCount val="9"/>
                <c:pt idx="2">
                  <c:v>4.7713999999999999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91-704C-A899-4A4D61B843E7}"/>
            </c:ext>
          </c:extLst>
        </c:ser>
        <c:ser>
          <c:idx val="13"/>
          <c:order val="13"/>
          <c:tx>
            <c:v>S15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summary'!$H$23,'Phase 1 - summary'!$M$9:$M$14)</c:f>
              <c:numCache>
                <c:formatCode>General</c:formatCode>
                <c:ptCount val="9"/>
                <c:pt idx="2">
                  <c:v>4.5644999999999998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91-704C-A899-4A4D61B843E7}"/>
            </c:ext>
          </c:extLst>
        </c:ser>
        <c:ser>
          <c:idx val="14"/>
          <c:order val="14"/>
          <c:tx>
            <c:v>S16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summary'!$H$24,'Phase 1 - summary'!$M$9:$M$14)</c:f>
              <c:numCache>
                <c:formatCode>General</c:formatCode>
                <c:ptCount val="9"/>
                <c:pt idx="2">
                  <c:v>4.2381000000000002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91-704C-A899-4A4D61B843E7}"/>
            </c:ext>
          </c:extLst>
        </c:ser>
        <c:ser>
          <c:idx val="15"/>
          <c:order val="15"/>
          <c:tx>
            <c:v>S17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summary'!$H$25,'Phase 1 - summary'!$M$9:$M$14)</c:f>
              <c:numCache>
                <c:formatCode>General</c:formatCode>
                <c:ptCount val="9"/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91-704C-A899-4A4D61B843E7}"/>
            </c:ext>
          </c:extLst>
        </c:ser>
        <c:ser>
          <c:idx val="16"/>
          <c:order val="16"/>
          <c:tx>
            <c:v>S18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summary'!$H$26,'Phase 1 - summary'!$M$9:$M$14)</c:f>
              <c:numCache>
                <c:formatCode>General</c:formatCode>
                <c:ptCount val="9"/>
                <c:pt idx="2">
                  <c:v>4.7244000000000002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91-704C-A899-4A4D61B843E7}"/>
            </c:ext>
          </c:extLst>
        </c:ser>
        <c:ser>
          <c:idx val="17"/>
          <c:order val="17"/>
          <c:tx>
            <c:v>S19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summary'!$H$29,'Phase 1 - summary'!$M$10:$M$14)</c:f>
              <c:numCache>
                <c:formatCode>General</c:formatCode>
                <c:ptCount val="9"/>
                <c:pt idx="3">
                  <c:v>4.7832999999999997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91-704C-A899-4A4D61B843E7}"/>
            </c:ext>
          </c:extLst>
        </c:ser>
        <c:ser>
          <c:idx val="18"/>
          <c:order val="18"/>
          <c:tx>
            <c:v>S20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summary'!$H$30,'Phase 1 - summary'!$M$10:$M$14)</c:f>
              <c:numCache>
                <c:formatCode>General</c:formatCode>
                <c:ptCount val="9"/>
                <c:pt idx="3">
                  <c:v>5.3293999999999997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291-704C-A899-4A4D61B843E7}"/>
            </c:ext>
          </c:extLst>
        </c:ser>
        <c:ser>
          <c:idx val="19"/>
          <c:order val="19"/>
          <c:tx>
            <c:v>S21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summary'!$H$31,'Phase 1 - summary'!$M$10:$M$14)</c:f>
              <c:numCache>
                <c:formatCode>General</c:formatCode>
                <c:ptCount val="9"/>
                <c:pt idx="3">
                  <c:v>4.6646000000000001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291-704C-A899-4A4D61B843E7}"/>
            </c:ext>
          </c:extLst>
        </c:ser>
        <c:ser>
          <c:idx val="20"/>
          <c:order val="20"/>
          <c:tx>
            <c:v>S22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summary'!$H$32,'Phase 1 - summary'!$M$10:$M$14)</c:f>
              <c:numCache>
                <c:formatCode>General</c:formatCode>
                <c:ptCount val="9"/>
                <c:pt idx="3">
                  <c:v>4.7241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291-704C-A899-4A4D61B843E7}"/>
            </c:ext>
          </c:extLst>
        </c:ser>
        <c:ser>
          <c:idx val="21"/>
          <c:order val="21"/>
          <c:tx>
            <c:v>S23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summary'!$H$33,'Phase 1 - summary'!$M$10:$M$14)</c:f>
              <c:numCache>
                <c:formatCode>General</c:formatCode>
                <c:ptCount val="9"/>
                <c:pt idx="3">
                  <c:v>4.7766000000000002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291-704C-A899-4A4D61B843E7}"/>
            </c:ext>
          </c:extLst>
        </c:ser>
        <c:ser>
          <c:idx val="22"/>
          <c:order val="22"/>
          <c:tx>
            <c:v>S24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summary'!$H$34,'Phase 1 - summary'!$M$10:$M$14)</c:f>
              <c:numCache>
                <c:formatCode>General</c:formatCode>
                <c:ptCount val="9"/>
                <c:pt idx="3">
                  <c:v>4.6791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291-704C-A899-4A4D61B843E7}"/>
            </c:ext>
          </c:extLst>
        </c:ser>
        <c:ser>
          <c:idx val="23"/>
          <c:order val="23"/>
          <c:tx>
            <c:v>S25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summary'!$M$6:$M$9,'Phase 1 - summary'!$H$37,'Phase 1 - summary'!$M$11:$M$14)</c:f>
              <c:numCache>
                <c:formatCode>General</c:formatCode>
                <c:ptCount val="9"/>
                <c:pt idx="4">
                  <c:v>4.9641999999999999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291-704C-A899-4A4D61B843E7}"/>
            </c:ext>
          </c:extLst>
        </c:ser>
        <c:ser>
          <c:idx val="24"/>
          <c:order val="24"/>
          <c:tx>
            <c:v>S26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summary'!$M$6:$M$9,'Phase 1 - summary'!$H$39,'Phase 1 - summary'!$M$11:$M$14)</c:f>
              <c:numCache>
                <c:formatCode>General</c:formatCode>
                <c:ptCount val="9"/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291-704C-A899-4A4D61B843E7}"/>
            </c:ext>
          </c:extLst>
        </c:ser>
        <c:ser>
          <c:idx val="25"/>
          <c:order val="25"/>
          <c:tx>
            <c:v>S27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summary'!$M$6:$M$9,'Phase 1 - summary'!$H$39,'Phase 1 - summary'!$M$11:$M$14)</c:f>
              <c:numCache>
                <c:formatCode>General</c:formatCode>
                <c:ptCount val="9"/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291-704C-A899-4A4D61B843E7}"/>
            </c:ext>
          </c:extLst>
        </c:ser>
        <c:ser>
          <c:idx val="26"/>
          <c:order val="26"/>
          <c:tx>
            <c:v>S28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summary'!$M$6:$M$9,'Phase 1 - summary'!$H$40,'Phase 1 - summary'!$M$11:$M$14)</c:f>
              <c:numCache>
                <c:formatCode>General</c:formatCode>
                <c:ptCount val="9"/>
                <c:pt idx="4">
                  <c:v>4.2210999999999999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291-704C-A899-4A4D61B843E7}"/>
            </c:ext>
          </c:extLst>
        </c:ser>
        <c:ser>
          <c:idx val="27"/>
          <c:order val="27"/>
          <c:tx>
            <c:v>S29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summary'!$M$6:$M$10,'Phase 1 - summary'!$H$43,'Phase 1 - summary'!$M$12:$M$14)</c:f>
              <c:numCache>
                <c:formatCode>General</c:formatCode>
                <c:ptCount val="9"/>
                <c:pt idx="5">
                  <c:v>4.7450000000000001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291-704C-A899-4A4D61B843E7}"/>
            </c:ext>
          </c:extLst>
        </c:ser>
        <c:ser>
          <c:idx val="28"/>
          <c:order val="28"/>
          <c:tx>
            <c:v>S30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summary'!$M$6:$M$10,'Phase 1 - summary'!$H$44,'Phase 1 - summary'!$M$12:$M$14)</c:f>
              <c:numCache>
                <c:formatCode>General</c:formatCode>
                <c:ptCount val="9"/>
                <c:pt idx="5">
                  <c:v>4.6047000000000002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291-704C-A899-4A4D61B843E7}"/>
            </c:ext>
          </c:extLst>
        </c:ser>
        <c:ser>
          <c:idx val="29"/>
          <c:order val="29"/>
          <c:tx>
            <c:v>S31=S36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summary'!$M$6:$M$11,'Phase 1 - summary'!$H$47,'Phase 1 - summary'!$M$13:$M$14)</c:f>
              <c:numCache>
                <c:formatCode>General</c:formatCode>
                <c:ptCount val="9"/>
                <c:pt idx="5">
                  <c:v>12055767</c:v>
                </c:pt>
                <c:pt idx="6">
                  <c:v>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291-704C-A899-4A4D61B843E7}"/>
            </c:ext>
          </c:extLst>
        </c:ser>
        <c:ser>
          <c:idx val="30"/>
          <c:order val="30"/>
          <c:tx>
            <c:v>S32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summary'!$M$6:$M$11,'Phase 1 - summary'!$H$48,'Phase 1 - summary'!$M$13:$M$14)</c:f>
              <c:numCache>
                <c:formatCode>General</c:formatCode>
                <c:ptCount val="9"/>
                <c:pt idx="5">
                  <c:v>12055767</c:v>
                </c:pt>
                <c:pt idx="6">
                  <c:v>5.0805999999999996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291-704C-A899-4A4D61B843E7}"/>
            </c:ext>
          </c:extLst>
        </c:ser>
        <c:ser>
          <c:idx val="31"/>
          <c:order val="31"/>
          <c:tx>
            <c:v>S33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summary'!$M$6:$M$11,'Phase 1 - summary'!$H$49,'Phase 1 - summary'!$M$13:$M$14)</c:f>
              <c:numCache>
                <c:formatCode>General</c:formatCode>
                <c:ptCount val="9"/>
                <c:pt idx="5">
                  <c:v>12055767</c:v>
                </c:pt>
                <c:pt idx="6">
                  <c:v>5.2015000000000002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291-704C-A899-4A4D61B843E7}"/>
            </c:ext>
          </c:extLst>
        </c:ser>
        <c:ser>
          <c:idx val="32"/>
          <c:order val="32"/>
          <c:tx>
            <c:v>S34=S35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summary'!$M$6:$M$11,'Phase 1 - summary'!$H$50,'Phase 1 - summary'!$M$13:$M$14)</c:f>
              <c:numCache>
                <c:formatCode>General</c:formatCode>
                <c:ptCount val="9"/>
                <c:pt idx="5">
                  <c:v>12055767</c:v>
                </c:pt>
                <c:pt idx="6">
                  <c:v>5.1872999999999996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291-704C-A899-4A4D61B843E7}"/>
            </c:ext>
          </c:extLst>
        </c:ser>
        <c:ser>
          <c:idx val="33"/>
          <c:order val="33"/>
          <c:tx>
            <c:v>S37=S41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summary'!$M$6:$M$12,'Phase 1 - summary'!$H$53,'Phase 1 - summary'!$M$14)</c:f>
              <c:numCache>
                <c:formatCode>General</c:formatCode>
                <c:ptCount val="9"/>
                <c:pt idx="5">
                  <c:v>12055767</c:v>
                </c:pt>
                <c:pt idx="7">
                  <c:v>7.0163000000000002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291-704C-A899-4A4D61B843E7}"/>
            </c:ext>
          </c:extLst>
        </c:ser>
        <c:ser>
          <c:idx val="34"/>
          <c:order val="34"/>
          <c:tx>
            <c:v>S38=S39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summary'!$M$6:$M$12,'Phase 1 - summary'!$H$54,'Phase 1 - summary'!$M$14)</c:f>
              <c:numCache>
                <c:formatCode>General</c:formatCode>
                <c:ptCount val="9"/>
                <c:pt idx="5">
                  <c:v>12055767</c:v>
                </c:pt>
                <c:pt idx="7">
                  <c:v>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291-704C-A899-4A4D61B843E7}"/>
            </c:ext>
          </c:extLst>
        </c:ser>
        <c:ser>
          <c:idx val="35"/>
          <c:order val="35"/>
          <c:tx>
            <c:v>S40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summary'!$M$6:$M$12,'Phase 1 - summary'!$H$55,'Phase 1 - summary'!$M$14)</c:f>
              <c:numCache>
                <c:formatCode>General</c:formatCode>
                <c:ptCount val="9"/>
                <c:pt idx="5">
                  <c:v>12055767</c:v>
                </c:pt>
                <c:pt idx="7">
                  <c:v>6.9344999999999999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291-704C-A899-4A4D61B843E7}"/>
            </c:ext>
          </c:extLst>
        </c:ser>
        <c:ser>
          <c:idx val="36"/>
          <c:order val="36"/>
          <c:tx>
            <c:v>S42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summary'!$M$6:$M$12,'Phase 1 - summary'!$H$56,'Phase 1 - summary'!$M$14)</c:f>
              <c:numCache>
                <c:formatCode>General</c:formatCode>
                <c:ptCount val="9"/>
                <c:pt idx="5">
                  <c:v>12055767</c:v>
                </c:pt>
                <c:pt idx="7">
                  <c:v>5.9295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291-704C-A899-4A4D61B843E7}"/>
            </c:ext>
          </c:extLst>
        </c:ser>
        <c:ser>
          <c:idx val="37"/>
          <c:order val="37"/>
          <c:tx>
            <c:v>TN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summary'!$M$6:$M$13,'Phase 1 - summary'!$H$59)</c:f>
              <c:numCache>
                <c:formatCode>General</c:formatCode>
                <c:ptCount val="9"/>
                <c:pt idx="5">
                  <c:v>12055767</c:v>
                </c:pt>
                <c:pt idx="8">
                  <c:v>12.611499999999999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291-704C-A899-4A4D61B8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686192"/>
        <c:axId val="987687824"/>
      </c:lineChart>
      <c:catAx>
        <c:axId val="987686192"/>
        <c:scaling>
          <c:orientation val="maxMin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ayout>
        <c:manualLayout>
          <c:xMode val="edge"/>
          <c:yMode val="edge"/>
          <c:x val="0.18165960674977263"/>
          <c:y val="8.5357959827021782E-2"/>
          <c:w val="0.63808681339232842"/>
          <c:h val="5.7968864995845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'Phase 2 - results'!$AE$5:$AM$5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'Phase 2 - results'!$AE$6:$AM$6</c:f>
              <c:numCache>
                <c:formatCode>General</c:formatCode>
                <c:ptCount val="9"/>
                <c:pt idx="0">
                  <c:v>8.1585000000000001</c:v>
                </c:pt>
                <c:pt idx="1">
                  <c:v>4.0206</c:v>
                </c:pt>
                <c:pt idx="2">
                  <c:v>2.9868999999999999</c:v>
                </c:pt>
                <c:pt idx="3">
                  <c:v>2.5666000000000002</c:v>
                </c:pt>
                <c:pt idx="4">
                  <c:v>2.2624</c:v>
                </c:pt>
                <c:pt idx="5">
                  <c:v>2.1335999999999999</c:v>
                </c:pt>
                <c:pt idx="6">
                  <c:v>2.1023999999999998</c:v>
                </c:pt>
                <c:pt idx="7">
                  <c:v>1.9391</c:v>
                </c:pt>
                <c:pt idx="8">
                  <c:v>1.9206000000000001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C-3642-8B88-F5385A487612}"/>
            </c:ext>
          </c:extLst>
        </c:ser>
        <c:ser>
          <c:idx val="1"/>
          <c:order val="1"/>
          <c:tx>
            <c:v>Collaborative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'Phase 2 - results'!$AE$5:$AM$5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'Phase 2 - results'!$AE$7:$AM$7</c:f>
              <c:numCache>
                <c:formatCode>General</c:formatCode>
                <c:ptCount val="9"/>
                <c:pt idx="0">
                  <c:v>100</c:v>
                </c:pt>
                <c:pt idx="1">
                  <c:v>5.0495000000000001</c:v>
                </c:pt>
                <c:pt idx="2">
                  <c:v>2.2040000000000002</c:v>
                </c:pt>
                <c:pt idx="3">
                  <c:v>1.2977000000000001</c:v>
                </c:pt>
                <c:pt idx="4">
                  <c:v>0.92149999999999999</c:v>
                </c:pt>
                <c:pt idx="5">
                  <c:v>0.71489999999999998</c:v>
                </c:pt>
                <c:pt idx="6">
                  <c:v>0.5242</c:v>
                </c:pt>
                <c:pt idx="7">
                  <c:v>0.4884</c:v>
                </c:pt>
                <c:pt idx="8">
                  <c:v>0.43130000000000002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C-3642-8B88-F5385A487612}"/>
            </c:ext>
          </c:extLst>
        </c:ser>
        <c:ser>
          <c:idx val="2"/>
          <c:order val="2"/>
          <c:tx>
            <c:v>Centralized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'Phase 2 - results'!$AE$5:$AM$5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'Phase 2 - results'!$AE$8:$AM$8</c:f>
              <c:numCache>
                <c:formatCode>General</c:formatCode>
                <c:ptCount val="9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3.2591000000000001</c:v>
                </c:pt>
                <c:pt idx="4">
                  <c:v>1.4774</c:v>
                </c:pt>
                <c:pt idx="5">
                  <c:v>0.93820000000000003</c:v>
                </c:pt>
                <c:pt idx="6">
                  <c:v>0.63619999999999999</c:v>
                </c:pt>
                <c:pt idx="7">
                  <c:v>0.5302</c:v>
                </c:pt>
                <c:pt idx="8">
                  <c:v>0.48280000000000001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C-3642-8B88-F5385A487612}"/>
            </c:ext>
          </c:extLst>
        </c:ser>
        <c:ser>
          <c:idx val="4"/>
          <c:order val="3"/>
          <c:tx>
            <c:strRef>
              <c:f>'Phase 2 - results'!$A$63:$D$63</c:f>
              <c:strCache>
                <c:ptCount val="4"/>
                <c:pt idx="0">
                  <c:v>60</c:v>
                </c:pt>
                <c:pt idx="1">
                  <c:v>60</c:v>
                </c:pt>
                <c:pt idx="3">
                  <c:v>S2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'Phase 2 - results'!$AE$63:$AM$63</c:f>
              <c:numCache>
                <c:formatCode>General</c:formatCode>
                <c:ptCount val="9"/>
                <c:pt idx="0">
                  <c:v>7.3098999999999998</c:v>
                </c:pt>
                <c:pt idx="1">
                  <c:v>3.4622000000000002</c:v>
                </c:pt>
                <c:pt idx="2">
                  <c:v>2.6097000000000001</c:v>
                </c:pt>
                <c:pt idx="3">
                  <c:v>2.16</c:v>
                </c:pt>
                <c:pt idx="4">
                  <c:v>2.0068999999999999</c:v>
                </c:pt>
                <c:pt idx="5">
                  <c:v>1.8144</c:v>
                </c:pt>
                <c:pt idx="6">
                  <c:v>1.698</c:v>
                </c:pt>
                <c:pt idx="7">
                  <c:v>1.6976</c:v>
                </c:pt>
                <c:pt idx="8">
                  <c:v>1.5788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C-3642-8B88-F5385A487612}"/>
            </c:ext>
          </c:extLst>
        </c:ser>
        <c:ser>
          <c:idx val="5"/>
          <c:order val="4"/>
          <c:tx>
            <c:strRef>
              <c:f>'Phase 2 - results'!$A$164:$D$164</c:f>
              <c:strCache>
                <c:ptCount val="4"/>
                <c:pt idx="0">
                  <c:v>360</c:v>
                </c:pt>
                <c:pt idx="1">
                  <c:v>720</c:v>
                </c:pt>
                <c:pt idx="3">
                  <c:v>S3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'Phase 2 - results'!$AE$164:$AM$164</c:f>
              <c:numCache>
                <c:formatCode>General</c:formatCode>
                <c:ptCount val="9"/>
                <c:pt idx="0">
                  <c:v>8.0585000000000004</c:v>
                </c:pt>
                <c:pt idx="1">
                  <c:v>3.3285</c:v>
                </c:pt>
                <c:pt idx="2">
                  <c:v>2.2408000000000001</c:v>
                </c:pt>
                <c:pt idx="3">
                  <c:v>1.7648999999999999</c:v>
                </c:pt>
                <c:pt idx="4">
                  <c:v>1.5461</c:v>
                </c:pt>
                <c:pt idx="5">
                  <c:v>1.4061999999999999</c:v>
                </c:pt>
                <c:pt idx="6">
                  <c:v>1.3552999999999999</c:v>
                </c:pt>
                <c:pt idx="7">
                  <c:v>1.2625</c:v>
                </c:pt>
                <c:pt idx="8">
                  <c:v>1.1883999999999999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C-3642-8B88-F5385A487612}"/>
            </c:ext>
          </c:extLst>
        </c:ser>
        <c:ser>
          <c:idx val="6"/>
          <c:order val="5"/>
          <c:tx>
            <c:strRef>
              <c:f>'Phase 2 - results'!$A$141:$D$141</c:f>
              <c:strCache>
                <c:ptCount val="4"/>
                <c:pt idx="0">
                  <c:v>180</c:v>
                </c:pt>
                <c:pt idx="1">
                  <c:v>720</c:v>
                </c:pt>
                <c:pt idx="2">
                  <c:v>99.03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results'!$AE$141:$AM$141</c:f>
              <c:numCache>
                <c:formatCode>General</c:formatCode>
                <c:ptCount val="9"/>
                <c:pt idx="0">
                  <c:v>5.5277000000000003</c:v>
                </c:pt>
                <c:pt idx="1">
                  <c:v>2.5007999999999999</c:v>
                </c:pt>
                <c:pt idx="2">
                  <c:v>1.7136</c:v>
                </c:pt>
                <c:pt idx="3">
                  <c:v>1.3974</c:v>
                </c:pt>
                <c:pt idx="4">
                  <c:v>1.2669999999999999</c:v>
                </c:pt>
                <c:pt idx="5">
                  <c:v>1.177</c:v>
                </c:pt>
                <c:pt idx="6">
                  <c:v>1.1166</c:v>
                </c:pt>
                <c:pt idx="7">
                  <c:v>1.0716000000000001</c:v>
                </c:pt>
                <c:pt idx="8">
                  <c:v>1.0347999999999999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6C-3642-8B88-F5385A487612}"/>
            </c:ext>
          </c:extLst>
        </c:ser>
        <c:ser>
          <c:idx val="7"/>
          <c:order val="6"/>
          <c:tx>
            <c:strRef>
              <c:f>'Phase 2 - results'!$A$143:$D$143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results'!$AE$143:$AM$143</c:f>
              <c:numCache>
                <c:formatCode>General</c:formatCode>
                <c:ptCount val="9"/>
                <c:pt idx="0">
                  <c:v>6.1135999999999999</c:v>
                </c:pt>
                <c:pt idx="1">
                  <c:v>2.7170999999999998</c:v>
                </c:pt>
                <c:pt idx="2">
                  <c:v>1.8815999999999999</c:v>
                </c:pt>
                <c:pt idx="3">
                  <c:v>1.5747</c:v>
                </c:pt>
                <c:pt idx="4">
                  <c:v>1.4120999999999999</c:v>
                </c:pt>
                <c:pt idx="5">
                  <c:v>1.3099000000000001</c:v>
                </c:pt>
                <c:pt idx="6">
                  <c:v>1.2145999999999999</c:v>
                </c:pt>
                <c:pt idx="7">
                  <c:v>1.2013</c:v>
                </c:pt>
                <c:pt idx="8">
                  <c:v>1.1382000000000001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C-3642-8B88-F5385A487612}"/>
            </c:ext>
          </c:extLst>
        </c:ser>
        <c:ser>
          <c:idx val="8"/>
          <c:order val="7"/>
          <c:tx>
            <c:strRef>
              <c:f>'Phase 2 - results'!$A$144:$D$144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results'!$AE$144:$AM$144</c:f>
              <c:numCache>
                <c:formatCode>General</c:formatCode>
                <c:ptCount val="9"/>
                <c:pt idx="0">
                  <c:v>5.0514999999999999</c:v>
                </c:pt>
                <c:pt idx="1">
                  <c:v>2.3344999999999998</c:v>
                </c:pt>
                <c:pt idx="2">
                  <c:v>1.6511</c:v>
                </c:pt>
                <c:pt idx="3">
                  <c:v>1.4132</c:v>
                </c:pt>
                <c:pt idx="4">
                  <c:v>1.2033</c:v>
                </c:pt>
                <c:pt idx="5">
                  <c:v>1.1373</c:v>
                </c:pt>
                <c:pt idx="6">
                  <c:v>1.0626</c:v>
                </c:pt>
                <c:pt idx="7">
                  <c:v>1.0526</c:v>
                </c:pt>
                <c:pt idx="8">
                  <c:v>0.96499999999999997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C-3642-8B88-F5385A48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max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'Phase 2 - results'!$AN$5:$AV$5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'Phase 2 - results'!$AN$6:$AV$6</c:f>
              <c:numCache>
                <c:formatCode>General</c:formatCode>
                <c:ptCount val="9"/>
                <c:pt idx="0">
                  <c:v>11.4902</c:v>
                </c:pt>
                <c:pt idx="1">
                  <c:v>7.2027000000000001</c:v>
                </c:pt>
                <c:pt idx="2">
                  <c:v>6.2358000000000002</c:v>
                </c:pt>
                <c:pt idx="3">
                  <c:v>5.6665000000000001</c:v>
                </c:pt>
                <c:pt idx="4">
                  <c:v>5.5407000000000002</c:v>
                </c:pt>
                <c:pt idx="5">
                  <c:v>5.3788999999999998</c:v>
                </c:pt>
                <c:pt idx="6">
                  <c:v>5.2</c:v>
                </c:pt>
                <c:pt idx="7">
                  <c:v>5.2549999999999999</c:v>
                </c:pt>
                <c:pt idx="8">
                  <c:v>5.1791999999999998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D-EB44-A859-30846771C7E5}"/>
            </c:ext>
          </c:extLst>
        </c:ser>
        <c:ser>
          <c:idx val="1"/>
          <c:order val="1"/>
          <c:tx>
            <c:v>Collaborative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'Phase 2 - results'!$AN$5:$AV$5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'Phase 2 - results'!$AN$7:$AV$7</c:f>
              <c:numCache>
                <c:formatCode>General</c:formatCode>
                <c:ptCount val="9"/>
                <c:pt idx="0">
                  <c:v>100</c:v>
                </c:pt>
                <c:pt idx="1">
                  <c:v>8.2972000000000001</c:v>
                </c:pt>
                <c:pt idx="2">
                  <c:v>5.4958999999999998</c:v>
                </c:pt>
                <c:pt idx="3">
                  <c:v>4.5673000000000004</c:v>
                </c:pt>
                <c:pt idx="4">
                  <c:v>4.1554000000000002</c:v>
                </c:pt>
                <c:pt idx="5">
                  <c:v>3.9295</c:v>
                </c:pt>
                <c:pt idx="6">
                  <c:v>3.7195</c:v>
                </c:pt>
                <c:pt idx="7">
                  <c:v>3.7256999999999998</c:v>
                </c:pt>
                <c:pt idx="8">
                  <c:v>3.6488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D-EB44-A859-30846771C7E5}"/>
            </c:ext>
          </c:extLst>
        </c:ser>
        <c:ser>
          <c:idx val="2"/>
          <c:order val="2"/>
          <c:tx>
            <c:v>Centralized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'Phase 2 - results'!$AN$5:$AV$5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'Phase 2 - results'!$AN$8:$AV$8</c:f>
              <c:numCache>
                <c:formatCode>General</c:formatCode>
                <c:ptCount val="9"/>
                <c:pt idx="0">
                  <c:v>10000</c:v>
                </c:pt>
                <c:pt idx="1">
                  <c:v>1000</c:v>
                </c:pt>
                <c:pt idx="2">
                  <c:v>100</c:v>
                </c:pt>
                <c:pt idx="3">
                  <c:v>6.3914</c:v>
                </c:pt>
                <c:pt idx="4">
                  <c:v>4.7167000000000003</c:v>
                </c:pt>
                <c:pt idx="5">
                  <c:v>4.0770999999999997</c:v>
                </c:pt>
                <c:pt idx="6">
                  <c:v>3.8854000000000002</c:v>
                </c:pt>
                <c:pt idx="7">
                  <c:v>3.8029000000000002</c:v>
                </c:pt>
                <c:pt idx="8">
                  <c:v>3.6604000000000001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D-EB44-A859-30846771C7E5}"/>
            </c:ext>
          </c:extLst>
        </c:ser>
        <c:ser>
          <c:idx val="4"/>
          <c:order val="3"/>
          <c:tx>
            <c:strRef>
              <c:f>'Phase 2 - results'!$A$63:$D$63</c:f>
              <c:strCache>
                <c:ptCount val="4"/>
                <c:pt idx="0">
                  <c:v>60</c:v>
                </c:pt>
                <c:pt idx="1">
                  <c:v>60</c:v>
                </c:pt>
                <c:pt idx="3">
                  <c:v>S2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'Phase 2 - results'!$AN$63:$AV$63</c:f>
              <c:numCache>
                <c:formatCode>General</c:formatCode>
                <c:ptCount val="9"/>
                <c:pt idx="0">
                  <c:v>11.0525</c:v>
                </c:pt>
                <c:pt idx="1">
                  <c:v>6.6074999999999999</c:v>
                </c:pt>
                <c:pt idx="2">
                  <c:v>5.5864000000000003</c:v>
                </c:pt>
                <c:pt idx="3">
                  <c:v>5.0837000000000003</c:v>
                </c:pt>
                <c:pt idx="4">
                  <c:v>4.9379</c:v>
                </c:pt>
                <c:pt idx="5">
                  <c:v>4.7106000000000003</c:v>
                </c:pt>
                <c:pt idx="6">
                  <c:v>4.7111000000000001</c:v>
                </c:pt>
                <c:pt idx="7">
                  <c:v>4.5168999999999997</c:v>
                </c:pt>
                <c:pt idx="8">
                  <c:v>4.5669000000000004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D-EB44-A859-30846771C7E5}"/>
            </c:ext>
          </c:extLst>
        </c:ser>
        <c:ser>
          <c:idx val="5"/>
          <c:order val="4"/>
          <c:tx>
            <c:strRef>
              <c:f>'Phase 2 - results'!$A$164:$D$164</c:f>
              <c:strCache>
                <c:ptCount val="4"/>
                <c:pt idx="0">
                  <c:v>360</c:v>
                </c:pt>
                <c:pt idx="1">
                  <c:v>720</c:v>
                </c:pt>
                <c:pt idx="3">
                  <c:v>S3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'Phase 2 - results'!$AN$164:$AV$164</c:f>
              <c:numCache>
                <c:formatCode>General</c:formatCode>
                <c:ptCount val="9"/>
                <c:pt idx="0">
                  <c:v>10.3263</c:v>
                </c:pt>
                <c:pt idx="1">
                  <c:v>6.6943000000000001</c:v>
                </c:pt>
                <c:pt idx="2">
                  <c:v>5.5335000000000001</c:v>
                </c:pt>
                <c:pt idx="3">
                  <c:v>5.1737000000000002</c:v>
                </c:pt>
                <c:pt idx="4">
                  <c:v>4.8924000000000003</c:v>
                </c:pt>
                <c:pt idx="5">
                  <c:v>4.7760999999999996</c:v>
                </c:pt>
                <c:pt idx="6">
                  <c:v>4.6985999999999999</c:v>
                </c:pt>
                <c:pt idx="7">
                  <c:v>4.3727999999999998</c:v>
                </c:pt>
                <c:pt idx="8">
                  <c:v>4.2785000000000002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D-EB44-A859-30846771C7E5}"/>
            </c:ext>
          </c:extLst>
        </c:ser>
        <c:ser>
          <c:idx val="6"/>
          <c:order val="5"/>
          <c:tx>
            <c:strRef>
              <c:f>'Phase 2 - results'!$A$141:$D$141</c:f>
              <c:strCache>
                <c:ptCount val="4"/>
                <c:pt idx="0">
                  <c:v>180</c:v>
                </c:pt>
                <c:pt idx="1">
                  <c:v>720</c:v>
                </c:pt>
                <c:pt idx="2">
                  <c:v>99.03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results'!$AN$141:$AV$141</c:f>
              <c:numCache>
                <c:formatCode>General</c:formatCode>
                <c:ptCount val="9"/>
                <c:pt idx="0">
                  <c:v>8.9754000000000005</c:v>
                </c:pt>
                <c:pt idx="1">
                  <c:v>5.657</c:v>
                </c:pt>
                <c:pt idx="2">
                  <c:v>4.9629000000000003</c:v>
                </c:pt>
                <c:pt idx="3">
                  <c:v>4.6631999999999998</c:v>
                </c:pt>
                <c:pt idx="4">
                  <c:v>4.5410000000000004</c:v>
                </c:pt>
                <c:pt idx="5">
                  <c:v>4.4675000000000002</c:v>
                </c:pt>
                <c:pt idx="6">
                  <c:v>4.3</c:v>
                </c:pt>
                <c:pt idx="7">
                  <c:v>4.2850999999999999</c:v>
                </c:pt>
                <c:pt idx="8">
                  <c:v>4.1193999999999997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D-EB44-A859-30846771C7E5}"/>
            </c:ext>
          </c:extLst>
        </c:ser>
        <c:ser>
          <c:idx val="7"/>
          <c:order val="6"/>
          <c:tx>
            <c:strRef>
              <c:f>'Phase 2 - results'!$A$143:$D$143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results'!$AN$143:$AV$143</c:f>
              <c:numCache>
                <c:formatCode>General</c:formatCode>
                <c:ptCount val="9"/>
                <c:pt idx="0">
                  <c:v>8.8244000000000007</c:v>
                </c:pt>
                <c:pt idx="1">
                  <c:v>5.7643000000000004</c:v>
                </c:pt>
                <c:pt idx="2">
                  <c:v>4.8914</c:v>
                </c:pt>
                <c:pt idx="3">
                  <c:v>4.5353000000000003</c:v>
                </c:pt>
                <c:pt idx="4">
                  <c:v>4.4945000000000004</c:v>
                </c:pt>
                <c:pt idx="5">
                  <c:v>4.383</c:v>
                </c:pt>
                <c:pt idx="6">
                  <c:v>4.3023999999999996</c:v>
                </c:pt>
                <c:pt idx="7">
                  <c:v>4.2427999999999999</c:v>
                </c:pt>
                <c:pt idx="8">
                  <c:v>4.2282000000000002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D-EB44-A859-30846771C7E5}"/>
            </c:ext>
          </c:extLst>
        </c:ser>
        <c:ser>
          <c:idx val="8"/>
          <c:order val="7"/>
          <c:tx>
            <c:strRef>
              <c:f>'Phase 2 - results'!$A$144:$D$144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results'!$AN$144:$AV$144</c:f>
              <c:numCache>
                <c:formatCode>General</c:formatCode>
                <c:ptCount val="9"/>
                <c:pt idx="0">
                  <c:v>10.9133</c:v>
                </c:pt>
                <c:pt idx="1">
                  <c:v>6.6984000000000004</c:v>
                </c:pt>
                <c:pt idx="2">
                  <c:v>5.7028999999999996</c:v>
                </c:pt>
                <c:pt idx="3">
                  <c:v>5.3963999999999999</c:v>
                </c:pt>
                <c:pt idx="4">
                  <c:v>5.0308000000000002</c:v>
                </c:pt>
                <c:pt idx="5">
                  <c:v>5.0148000000000001</c:v>
                </c:pt>
                <c:pt idx="6">
                  <c:v>4.9702999999999999</c:v>
                </c:pt>
                <c:pt idx="7">
                  <c:v>4.8319999999999999</c:v>
                </c:pt>
                <c:pt idx="8">
                  <c:v>4.8179999999999996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DD-EB44-A859-30846771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max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925336037540762E-2"/>
          <c:y val="0.25886728099830869"/>
          <c:w val="0.90618577507357034"/>
          <c:h val="0.60053484839870375"/>
        </c:manualLayout>
      </c:layout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'Phase 2 - results'!$AE$5:$AM$5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'Phase 2 - results'!$AE$6:$AM$6</c:f>
              <c:numCache>
                <c:formatCode>General</c:formatCode>
                <c:ptCount val="9"/>
                <c:pt idx="0">
                  <c:v>8.1585000000000001</c:v>
                </c:pt>
                <c:pt idx="1">
                  <c:v>4.0206</c:v>
                </c:pt>
                <c:pt idx="2">
                  <c:v>2.9868999999999999</c:v>
                </c:pt>
                <c:pt idx="3">
                  <c:v>2.5666000000000002</c:v>
                </c:pt>
                <c:pt idx="4">
                  <c:v>2.2624</c:v>
                </c:pt>
                <c:pt idx="5">
                  <c:v>2.1335999999999999</c:v>
                </c:pt>
                <c:pt idx="6">
                  <c:v>2.1023999999999998</c:v>
                </c:pt>
                <c:pt idx="7">
                  <c:v>1.9391</c:v>
                </c:pt>
                <c:pt idx="8">
                  <c:v>1.9206000000000001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A-8B4D-8C51-443B338AAAE0}"/>
            </c:ext>
          </c:extLst>
        </c:ser>
        <c:ser>
          <c:idx val="1"/>
          <c:order val="1"/>
          <c:tx>
            <c:strRef>
              <c:f>'Phase 2 - results'!$A$63:$D$63</c:f>
              <c:strCache>
                <c:ptCount val="4"/>
                <c:pt idx="0">
                  <c:v>60</c:v>
                </c:pt>
                <c:pt idx="1">
                  <c:v>60</c:v>
                </c:pt>
                <c:pt idx="3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'Phase 2 - results'!$AE$63:$AM$63</c:f>
              <c:numCache>
                <c:formatCode>General</c:formatCode>
                <c:ptCount val="9"/>
                <c:pt idx="0">
                  <c:v>7.3098999999999998</c:v>
                </c:pt>
                <c:pt idx="1">
                  <c:v>3.4622000000000002</c:v>
                </c:pt>
                <c:pt idx="2">
                  <c:v>2.6097000000000001</c:v>
                </c:pt>
                <c:pt idx="3">
                  <c:v>2.16</c:v>
                </c:pt>
                <c:pt idx="4">
                  <c:v>2.0068999999999999</c:v>
                </c:pt>
                <c:pt idx="5">
                  <c:v>1.8144</c:v>
                </c:pt>
                <c:pt idx="6">
                  <c:v>1.698</c:v>
                </c:pt>
                <c:pt idx="7">
                  <c:v>1.6976</c:v>
                </c:pt>
                <c:pt idx="8">
                  <c:v>1.5788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A-8B4D-8C51-443B338AAAE0}"/>
            </c:ext>
          </c:extLst>
        </c:ser>
        <c:ser>
          <c:idx val="2"/>
          <c:order val="2"/>
          <c:tx>
            <c:strRef>
              <c:f>'Phase 2 - results'!$A$66:$D$66</c:f>
              <c:strCache>
                <c:ptCount val="4"/>
                <c:pt idx="0">
                  <c:v>60</c:v>
                </c:pt>
                <c:pt idx="1">
                  <c:v>360</c:v>
                </c:pt>
                <c:pt idx="2">
                  <c:v>99.44</c:v>
                </c:pt>
                <c:pt idx="3">
                  <c:v>S14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'Phase 2 - results'!$AE$66:$AM$66</c:f>
              <c:numCache>
                <c:formatCode>General</c:formatCode>
                <c:ptCount val="9"/>
                <c:pt idx="0">
                  <c:v>6.1887999999999996</c:v>
                </c:pt>
                <c:pt idx="1">
                  <c:v>2.4996</c:v>
                </c:pt>
                <c:pt idx="2">
                  <c:v>1.6929000000000001</c:v>
                </c:pt>
                <c:pt idx="3">
                  <c:v>1.3206</c:v>
                </c:pt>
                <c:pt idx="4">
                  <c:v>1.1837</c:v>
                </c:pt>
                <c:pt idx="5">
                  <c:v>1.0745</c:v>
                </c:pt>
                <c:pt idx="6">
                  <c:v>0.99460000000000004</c:v>
                </c:pt>
                <c:pt idx="7">
                  <c:v>0.92559999999999998</c:v>
                </c:pt>
                <c:pt idx="8">
                  <c:v>0.86890000000000001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A-8B4D-8C51-443B338AAAE0}"/>
            </c:ext>
          </c:extLst>
        </c:ser>
        <c:ser>
          <c:idx val="3"/>
          <c:order val="3"/>
          <c:tx>
            <c:strRef>
              <c:f>'Phase 2 - results'!$A$69:$D$69</c:f>
              <c:strCache>
                <c:ptCount val="4"/>
                <c:pt idx="0">
                  <c:v>60</c:v>
                </c:pt>
                <c:pt idx="1">
                  <c:v>360</c:v>
                </c:pt>
                <c:pt idx="2">
                  <c:v>99.44</c:v>
                </c:pt>
                <c:pt idx="3">
                  <c:v>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'Phase 2 - results'!$AE$69:$AM$69</c:f>
              <c:numCache>
                <c:formatCode>General</c:formatCode>
                <c:ptCount val="9"/>
                <c:pt idx="0">
                  <c:v>6.8720999999999997</c:v>
                </c:pt>
                <c:pt idx="1">
                  <c:v>2.8212999999999999</c:v>
                </c:pt>
                <c:pt idx="2">
                  <c:v>2.0838999999999999</c:v>
                </c:pt>
                <c:pt idx="3">
                  <c:v>1.6559999999999999</c:v>
                </c:pt>
                <c:pt idx="4">
                  <c:v>1.4579</c:v>
                </c:pt>
                <c:pt idx="5">
                  <c:v>1.3031999999999999</c:v>
                </c:pt>
                <c:pt idx="6">
                  <c:v>1.2419</c:v>
                </c:pt>
                <c:pt idx="7">
                  <c:v>1.2189000000000001</c:v>
                </c:pt>
                <c:pt idx="8">
                  <c:v>1.0882000000000001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A-8B4D-8C51-443B338AAAE0}"/>
            </c:ext>
          </c:extLst>
        </c:ser>
        <c:ser>
          <c:idx val="4"/>
          <c:order val="4"/>
          <c:tx>
            <c:strRef>
              <c:f>'Phase 2 - results'!$A$70:$D$70</c:f>
              <c:strCache>
                <c:ptCount val="4"/>
                <c:pt idx="0">
                  <c:v>60</c:v>
                </c:pt>
                <c:pt idx="1">
                  <c:v>360</c:v>
                </c:pt>
                <c:pt idx="2">
                  <c:v>99.44</c:v>
                </c:pt>
                <c:pt idx="3">
                  <c:v>S6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'Phase 2 - results'!$AE$70:$AM$70</c:f>
              <c:numCache>
                <c:formatCode>General</c:formatCode>
                <c:ptCount val="9"/>
                <c:pt idx="0">
                  <c:v>6.7594000000000003</c:v>
                </c:pt>
                <c:pt idx="1">
                  <c:v>2.9264999999999999</c:v>
                </c:pt>
                <c:pt idx="2">
                  <c:v>2.0451000000000001</c:v>
                </c:pt>
                <c:pt idx="3">
                  <c:v>1.6398999999999999</c:v>
                </c:pt>
                <c:pt idx="4">
                  <c:v>1.4708000000000001</c:v>
                </c:pt>
                <c:pt idx="5">
                  <c:v>1.304</c:v>
                </c:pt>
                <c:pt idx="6">
                  <c:v>1.2164999999999999</c:v>
                </c:pt>
                <c:pt idx="7">
                  <c:v>1.1651</c:v>
                </c:pt>
                <c:pt idx="8">
                  <c:v>1.1173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CA-8B4D-8C51-443B338AAAE0}"/>
            </c:ext>
          </c:extLst>
        </c:ser>
        <c:ser>
          <c:idx val="5"/>
          <c:order val="5"/>
          <c:tx>
            <c:strRef>
              <c:f>'Phase 2 - results'!$A$71:$D$71</c:f>
              <c:strCache>
                <c:ptCount val="4"/>
                <c:pt idx="0">
                  <c:v>60</c:v>
                </c:pt>
                <c:pt idx="1">
                  <c:v>720</c:v>
                </c:pt>
                <c:pt idx="2">
                  <c:v>97.5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'Phase 2 - results'!$AE$71:$AM$71</c:f>
              <c:numCache>
                <c:formatCode>General</c:formatCode>
                <c:ptCount val="9"/>
                <c:pt idx="0">
                  <c:v>6.0848000000000004</c:v>
                </c:pt>
                <c:pt idx="1">
                  <c:v>2.35</c:v>
                </c:pt>
                <c:pt idx="2">
                  <c:v>1.5242</c:v>
                </c:pt>
                <c:pt idx="3">
                  <c:v>1.2656000000000001</c:v>
                </c:pt>
                <c:pt idx="4">
                  <c:v>1.0915999999999999</c:v>
                </c:pt>
                <c:pt idx="5">
                  <c:v>0.95209999999999995</c:v>
                </c:pt>
                <c:pt idx="6">
                  <c:v>0.88819999999999999</c:v>
                </c:pt>
                <c:pt idx="7">
                  <c:v>0.85870000000000002</c:v>
                </c:pt>
                <c:pt idx="8">
                  <c:v>0.83120000000000005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CA-8B4D-8C51-443B338AAAE0}"/>
            </c:ext>
          </c:extLst>
        </c:ser>
        <c:ser>
          <c:idx val="6"/>
          <c:order val="6"/>
          <c:tx>
            <c:strRef>
              <c:f>'Phase 2 - results'!$A$94:$D$94</c:f>
              <c:strCache>
                <c:ptCount val="4"/>
                <c:pt idx="0">
                  <c:v>90</c:v>
                </c:pt>
                <c:pt idx="1">
                  <c:v>180</c:v>
                </c:pt>
                <c:pt idx="2">
                  <c:v>99.44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results'!$AE$94:$AM$94</c:f>
              <c:numCache>
                <c:formatCode>General</c:formatCode>
                <c:ptCount val="9"/>
                <c:pt idx="0">
                  <c:v>7.3357000000000001</c:v>
                </c:pt>
                <c:pt idx="1">
                  <c:v>3.1371000000000002</c:v>
                </c:pt>
                <c:pt idx="2">
                  <c:v>2.1797</c:v>
                </c:pt>
                <c:pt idx="3">
                  <c:v>1.7935000000000001</c:v>
                </c:pt>
                <c:pt idx="4">
                  <c:v>1.5542</c:v>
                </c:pt>
                <c:pt idx="5">
                  <c:v>1.4285000000000001</c:v>
                </c:pt>
                <c:pt idx="6">
                  <c:v>1.3607</c:v>
                </c:pt>
                <c:pt idx="7">
                  <c:v>1.2486999999999999</c:v>
                </c:pt>
                <c:pt idx="8">
                  <c:v>1.2068000000000001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CA-8B4D-8C51-443B338AAAE0}"/>
            </c:ext>
          </c:extLst>
        </c:ser>
        <c:ser>
          <c:idx val="26"/>
          <c:order val="7"/>
          <c:tx>
            <c:strRef>
              <c:f>'Phase 2 - results'!$A$106:$D$106</c:f>
              <c:strCache>
                <c:ptCount val="4"/>
                <c:pt idx="0">
                  <c:v>90</c:v>
                </c:pt>
                <c:pt idx="1">
                  <c:v>1440</c:v>
                </c:pt>
                <c:pt idx="2">
                  <c:v>99.097</c:v>
                </c:pt>
                <c:pt idx="3">
                  <c:v>S2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'Phase 2 - results'!$AE$106:$AM$106</c:f>
              <c:numCache>
                <c:formatCode>General</c:formatCode>
                <c:ptCount val="9"/>
                <c:pt idx="0">
                  <c:v>6.6989999999999998</c:v>
                </c:pt>
                <c:pt idx="1">
                  <c:v>2.1315</c:v>
                </c:pt>
                <c:pt idx="2">
                  <c:v>1.4238</c:v>
                </c:pt>
                <c:pt idx="3">
                  <c:v>1.2060999999999999</c:v>
                </c:pt>
                <c:pt idx="4">
                  <c:v>0.99960000000000004</c:v>
                </c:pt>
                <c:pt idx="5">
                  <c:v>0.92859999999999998</c:v>
                </c:pt>
                <c:pt idx="6">
                  <c:v>0.8468</c:v>
                </c:pt>
                <c:pt idx="7">
                  <c:v>0.83089999999999997</c:v>
                </c:pt>
                <c:pt idx="8">
                  <c:v>0.78249999999999997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CA-8B4D-8C51-443B338AAAE0}"/>
            </c:ext>
          </c:extLst>
        </c:ser>
        <c:ser>
          <c:idx val="7"/>
          <c:order val="8"/>
          <c:tx>
            <c:strRef>
              <c:f>'Phase 2 - results'!$A$137:$D$137</c:f>
              <c:strCache>
                <c:ptCount val="4"/>
                <c:pt idx="0">
                  <c:v>180</c:v>
                </c:pt>
                <c:pt idx="1">
                  <c:v>180</c:v>
                </c:pt>
                <c:pt idx="3">
                  <c:v>S2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results'!$AE$137:$AM$137</c:f>
              <c:numCache>
                <c:formatCode>General</c:formatCode>
                <c:ptCount val="9"/>
                <c:pt idx="0">
                  <c:v>3.3908</c:v>
                </c:pt>
                <c:pt idx="1">
                  <c:v>1.5843</c:v>
                </c:pt>
                <c:pt idx="2">
                  <c:v>1.1738</c:v>
                </c:pt>
                <c:pt idx="3">
                  <c:v>0.96950000000000003</c:v>
                </c:pt>
                <c:pt idx="4">
                  <c:v>0.86470000000000002</c:v>
                </c:pt>
                <c:pt idx="5">
                  <c:v>0.81869999999999998</c:v>
                </c:pt>
                <c:pt idx="6">
                  <c:v>0.7571</c:v>
                </c:pt>
                <c:pt idx="7">
                  <c:v>0.73599999999999999</c:v>
                </c:pt>
                <c:pt idx="8">
                  <c:v>0.70269999999999999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CA-8B4D-8C51-443B338AAAE0}"/>
            </c:ext>
          </c:extLst>
        </c:ser>
        <c:ser>
          <c:idx val="8"/>
          <c:order val="9"/>
          <c:tx>
            <c:strRef>
              <c:f>'Phase 2 - results'!$A$138:$D$138</c:f>
              <c:strCache>
                <c:ptCount val="4"/>
                <c:pt idx="0">
                  <c:v>180</c:v>
                </c:pt>
                <c:pt idx="1">
                  <c:v>180</c:v>
                </c:pt>
                <c:pt idx="3">
                  <c:v>S3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results'!$AE$138:$AM$138</c:f>
              <c:numCache>
                <c:formatCode>General</c:formatCode>
                <c:ptCount val="9"/>
                <c:pt idx="0">
                  <c:v>7.1395</c:v>
                </c:pt>
                <c:pt idx="1">
                  <c:v>2.9228999999999998</c:v>
                </c:pt>
                <c:pt idx="2">
                  <c:v>1.9878</c:v>
                </c:pt>
                <c:pt idx="3">
                  <c:v>1.5707</c:v>
                </c:pt>
                <c:pt idx="4">
                  <c:v>1.3426</c:v>
                </c:pt>
                <c:pt idx="5">
                  <c:v>1.1838</c:v>
                </c:pt>
                <c:pt idx="6">
                  <c:v>1.1172</c:v>
                </c:pt>
                <c:pt idx="7">
                  <c:v>1.0414000000000001</c:v>
                </c:pt>
                <c:pt idx="8">
                  <c:v>1.0142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CA-8B4D-8C51-443B338AAAE0}"/>
            </c:ext>
          </c:extLst>
        </c:ser>
        <c:ser>
          <c:idx val="9"/>
          <c:order val="10"/>
          <c:tx>
            <c:strRef>
              <c:f>'Phase 2 - results'!$A$140:$D$140</c:f>
              <c:strCache>
                <c:ptCount val="4"/>
                <c:pt idx="0">
                  <c:v>180</c:v>
                </c:pt>
                <c:pt idx="1">
                  <c:v>360</c:v>
                </c:pt>
                <c:pt idx="2">
                  <c:v>99.17</c:v>
                </c:pt>
                <c:pt idx="3">
                  <c:v>S1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results'!$AE$140:$AM$140</c:f>
              <c:numCache>
                <c:formatCode>General</c:formatCode>
                <c:ptCount val="9"/>
                <c:pt idx="0">
                  <c:v>6.8825000000000003</c:v>
                </c:pt>
                <c:pt idx="1">
                  <c:v>2.9186999999999999</c:v>
                </c:pt>
                <c:pt idx="2">
                  <c:v>2.0701999999999998</c:v>
                </c:pt>
                <c:pt idx="3">
                  <c:v>1.7434000000000001</c:v>
                </c:pt>
                <c:pt idx="4">
                  <c:v>1.5427</c:v>
                </c:pt>
                <c:pt idx="5">
                  <c:v>1.3869</c:v>
                </c:pt>
                <c:pt idx="6">
                  <c:v>1.3261000000000001</c:v>
                </c:pt>
                <c:pt idx="7">
                  <c:v>1.2582</c:v>
                </c:pt>
                <c:pt idx="8">
                  <c:v>1.1837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CA-8B4D-8C51-443B338AAAE0}"/>
            </c:ext>
          </c:extLst>
        </c:ser>
        <c:ser>
          <c:idx val="10"/>
          <c:order val="11"/>
          <c:tx>
            <c:strRef>
              <c:f>'Phase 2 - results'!$A$141:$D$141</c:f>
              <c:strCache>
                <c:ptCount val="4"/>
                <c:pt idx="0">
                  <c:v>180</c:v>
                </c:pt>
                <c:pt idx="1">
                  <c:v>720</c:v>
                </c:pt>
                <c:pt idx="2">
                  <c:v>99.03</c:v>
                </c:pt>
                <c:pt idx="3">
                  <c:v>S1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results'!$AE$141:$AM$141</c:f>
              <c:numCache>
                <c:formatCode>General</c:formatCode>
                <c:ptCount val="9"/>
                <c:pt idx="0">
                  <c:v>5.5277000000000003</c:v>
                </c:pt>
                <c:pt idx="1">
                  <c:v>2.5007999999999999</c:v>
                </c:pt>
                <c:pt idx="2">
                  <c:v>1.7136</c:v>
                </c:pt>
                <c:pt idx="3">
                  <c:v>1.3974</c:v>
                </c:pt>
                <c:pt idx="4">
                  <c:v>1.2669999999999999</c:v>
                </c:pt>
                <c:pt idx="5">
                  <c:v>1.177</c:v>
                </c:pt>
                <c:pt idx="6">
                  <c:v>1.1166</c:v>
                </c:pt>
                <c:pt idx="7">
                  <c:v>1.0716000000000001</c:v>
                </c:pt>
                <c:pt idx="8">
                  <c:v>1.0347999999999999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CA-8B4D-8C51-443B338AAAE0}"/>
            </c:ext>
          </c:extLst>
        </c:ser>
        <c:ser>
          <c:idx val="11"/>
          <c:order val="12"/>
          <c:tx>
            <c:strRef>
              <c:f>'Phase 2 - results'!$A$143:$D$143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results'!$AE$143:$AM$143</c:f>
              <c:numCache>
                <c:formatCode>General</c:formatCode>
                <c:ptCount val="9"/>
                <c:pt idx="0">
                  <c:v>6.1135999999999999</c:v>
                </c:pt>
                <c:pt idx="1">
                  <c:v>2.7170999999999998</c:v>
                </c:pt>
                <c:pt idx="2">
                  <c:v>1.8815999999999999</c:v>
                </c:pt>
                <c:pt idx="3">
                  <c:v>1.5747</c:v>
                </c:pt>
                <c:pt idx="4">
                  <c:v>1.4120999999999999</c:v>
                </c:pt>
                <c:pt idx="5">
                  <c:v>1.3099000000000001</c:v>
                </c:pt>
                <c:pt idx="6">
                  <c:v>1.2145999999999999</c:v>
                </c:pt>
                <c:pt idx="7">
                  <c:v>1.2013</c:v>
                </c:pt>
                <c:pt idx="8">
                  <c:v>1.1382000000000001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CA-8B4D-8C51-443B338AAAE0}"/>
            </c:ext>
          </c:extLst>
        </c:ser>
        <c:ser>
          <c:idx val="12"/>
          <c:order val="13"/>
          <c:tx>
            <c:strRef>
              <c:f>'Phase 2 - results'!$A$144:$D$144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results'!$AE$144:$AM$144</c:f>
              <c:numCache>
                <c:formatCode>General</c:formatCode>
                <c:ptCount val="9"/>
                <c:pt idx="0">
                  <c:v>5.0514999999999999</c:v>
                </c:pt>
                <c:pt idx="1">
                  <c:v>2.3344999999999998</c:v>
                </c:pt>
                <c:pt idx="2">
                  <c:v>1.6511</c:v>
                </c:pt>
                <c:pt idx="3">
                  <c:v>1.4132</c:v>
                </c:pt>
                <c:pt idx="4">
                  <c:v>1.2033</c:v>
                </c:pt>
                <c:pt idx="5">
                  <c:v>1.1373</c:v>
                </c:pt>
                <c:pt idx="6">
                  <c:v>1.0626</c:v>
                </c:pt>
                <c:pt idx="7">
                  <c:v>1.0526</c:v>
                </c:pt>
                <c:pt idx="8">
                  <c:v>0.96499999999999997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CA-8B4D-8C51-443B338AAAE0}"/>
            </c:ext>
          </c:extLst>
        </c:ser>
        <c:ser>
          <c:idx val="13"/>
          <c:order val="14"/>
          <c:tx>
            <c:strRef>
              <c:f>'Phase 2 - results'!$A$145:$D$145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results'!$AE$145:$AM$145</c:f>
              <c:numCache>
                <c:formatCode>General</c:formatCode>
                <c:ptCount val="9"/>
                <c:pt idx="0">
                  <c:v>3.9</c:v>
                </c:pt>
                <c:pt idx="1">
                  <c:v>1.7467999999999999</c:v>
                </c:pt>
                <c:pt idx="2">
                  <c:v>1.2675000000000001</c:v>
                </c:pt>
                <c:pt idx="3">
                  <c:v>1.0341</c:v>
                </c:pt>
                <c:pt idx="4">
                  <c:v>0.92510000000000003</c:v>
                </c:pt>
                <c:pt idx="5">
                  <c:v>0.87519999999999998</c:v>
                </c:pt>
                <c:pt idx="6">
                  <c:v>0.80400000000000005</c:v>
                </c:pt>
                <c:pt idx="7">
                  <c:v>0.77780000000000005</c:v>
                </c:pt>
                <c:pt idx="8">
                  <c:v>0.73670000000000002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CA-8B4D-8C51-443B338AAAE0}"/>
            </c:ext>
          </c:extLst>
        </c:ser>
        <c:ser>
          <c:idx val="14"/>
          <c:order val="15"/>
          <c:tx>
            <c:strRef>
              <c:f>'Phase 2 - results'!$A$146:$D$146</c:f>
              <c:strCache>
                <c:ptCount val="4"/>
                <c:pt idx="0">
                  <c:v>180</c:v>
                </c:pt>
                <c:pt idx="1">
                  <c:v>1080</c:v>
                </c:pt>
                <c:pt idx="2">
                  <c:v>99.074</c:v>
                </c:pt>
                <c:pt idx="3">
                  <c:v>S14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results'!$AE$146:$AM$146</c:f>
              <c:numCache>
                <c:formatCode>General</c:formatCode>
                <c:ptCount val="9"/>
                <c:pt idx="0">
                  <c:v>4.1561000000000003</c:v>
                </c:pt>
                <c:pt idx="1">
                  <c:v>1.6877</c:v>
                </c:pt>
                <c:pt idx="2">
                  <c:v>1.0999000000000001</c:v>
                </c:pt>
                <c:pt idx="3">
                  <c:v>0.83860000000000001</c:v>
                </c:pt>
                <c:pt idx="4">
                  <c:v>0.69269999999999998</c:v>
                </c:pt>
                <c:pt idx="5">
                  <c:v>0.62519999999999998</c:v>
                </c:pt>
                <c:pt idx="6">
                  <c:v>0.56640000000000001</c:v>
                </c:pt>
                <c:pt idx="7">
                  <c:v>0.53839999999999999</c:v>
                </c:pt>
                <c:pt idx="8">
                  <c:v>0.50729999999999997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CA-8B4D-8C51-443B338AAAE0}"/>
            </c:ext>
          </c:extLst>
        </c:ser>
        <c:ser>
          <c:idx val="15"/>
          <c:order val="16"/>
          <c:tx>
            <c:strRef>
              <c:f>'Phase 2 - results'!$A$147:$D$147</c:f>
              <c:strCache>
                <c:ptCount val="4"/>
                <c:pt idx="0">
                  <c:v>180</c:v>
                </c:pt>
                <c:pt idx="1">
                  <c:v>1080</c:v>
                </c:pt>
                <c:pt idx="3">
                  <c:v>S23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results'!$AE$147:$AM$147</c:f>
              <c:numCache>
                <c:formatCode>General</c:formatCode>
                <c:ptCount val="9"/>
                <c:pt idx="0">
                  <c:v>3.8795999999999999</c:v>
                </c:pt>
                <c:pt idx="1">
                  <c:v>1.5177</c:v>
                </c:pt>
                <c:pt idx="2">
                  <c:v>0.98480000000000001</c:v>
                </c:pt>
                <c:pt idx="3">
                  <c:v>0.73839999999999995</c:v>
                </c:pt>
                <c:pt idx="4">
                  <c:v>0.626</c:v>
                </c:pt>
                <c:pt idx="5">
                  <c:v>0.5444</c:v>
                </c:pt>
                <c:pt idx="6">
                  <c:v>0.50480000000000003</c:v>
                </c:pt>
                <c:pt idx="7">
                  <c:v>0.47139999999999999</c:v>
                </c:pt>
                <c:pt idx="8">
                  <c:v>0.45789999999999997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CA-8B4D-8C51-443B338AAAE0}"/>
            </c:ext>
          </c:extLst>
        </c:ser>
        <c:ser>
          <c:idx val="20"/>
          <c:order val="17"/>
          <c:tx>
            <c:strRef>
              <c:f>'Phase 2 - results'!$A$148:$D$148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results'!$AE$148:$AM$148</c:f>
              <c:numCache>
                <c:formatCode>General</c:formatCode>
                <c:ptCount val="9"/>
                <c:pt idx="0">
                  <c:v>6.8624999999999998</c:v>
                </c:pt>
                <c:pt idx="1">
                  <c:v>3.2237</c:v>
                </c:pt>
                <c:pt idx="2">
                  <c:v>2.2587999999999999</c:v>
                </c:pt>
                <c:pt idx="3">
                  <c:v>1.9097</c:v>
                </c:pt>
                <c:pt idx="4">
                  <c:v>1.7347999999999999</c:v>
                </c:pt>
                <c:pt idx="5">
                  <c:v>1.5573999999999999</c:v>
                </c:pt>
                <c:pt idx="6">
                  <c:v>1.4549000000000001</c:v>
                </c:pt>
                <c:pt idx="7">
                  <c:v>1.4033</c:v>
                </c:pt>
                <c:pt idx="8">
                  <c:v>1.3629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CA-8B4D-8C51-443B338AAAE0}"/>
            </c:ext>
          </c:extLst>
        </c:ser>
        <c:ser>
          <c:idx val="21"/>
          <c:order val="18"/>
          <c:tx>
            <c:strRef>
              <c:f>'Phase 2 - results'!$A$150:$D$150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results'!$AE$150:$AM$150</c:f>
              <c:numCache>
                <c:formatCode>General</c:formatCode>
                <c:ptCount val="9"/>
                <c:pt idx="0">
                  <c:v>6.7446999999999999</c:v>
                </c:pt>
                <c:pt idx="1">
                  <c:v>3.0960999999999999</c:v>
                </c:pt>
                <c:pt idx="2">
                  <c:v>2.1732999999999998</c:v>
                </c:pt>
                <c:pt idx="3">
                  <c:v>1.7926</c:v>
                </c:pt>
                <c:pt idx="4">
                  <c:v>1.637</c:v>
                </c:pt>
                <c:pt idx="5">
                  <c:v>1.5317000000000001</c:v>
                </c:pt>
                <c:pt idx="6">
                  <c:v>1.4315</c:v>
                </c:pt>
                <c:pt idx="7">
                  <c:v>1.3874</c:v>
                </c:pt>
                <c:pt idx="8">
                  <c:v>1.3442000000000001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CA-8B4D-8C51-443B338AAAE0}"/>
            </c:ext>
          </c:extLst>
        </c:ser>
        <c:ser>
          <c:idx val="22"/>
          <c:order val="19"/>
          <c:tx>
            <c:strRef>
              <c:f>'Phase 2 - results'!$A$151:$D$151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results'!$AE$151:$AM$151</c:f>
              <c:numCache>
                <c:formatCode>General</c:formatCode>
                <c:ptCount val="9"/>
                <c:pt idx="0">
                  <c:v>6.2915000000000001</c:v>
                </c:pt>
                <c:pt idx="1">
                  <c:v>2.5762999999999998</c:v>
                </c:pt>
                <c:pt idx="2">
                  <c:v>1.7154</c:v>
                </c:pt>
                <c:pt idx="3">
                  <c:v>1.3485</c:v>
                </c:pt>
                <c:pt idx="4">
                  <c:v>1.1253</c:v>
                </c:pt>
                <c:pt idx="5">
                  <c:v>1.0133000000000001</c:v>
                </c:pt>
                <c:pt idx="6">
                  <c:v>0.93659999999999999</c:v>
                </c:pt>
                <c:pt idx="7">
                  <c:v>0.90139999999999998</c:v>
                </c:pt>
                <c:pt idx="8">
                  <c:v>0.84189999999999998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CA-8B4D-8C51-443B338AAAE0}"/>
            </c:ext>
          </c:extLst>
        </c:ser>
        <c:ser>
          <c:idx val="23"/>
          <c:order val="20"/>
          <c:tx>
            <c:strRef>
              <c:f>'Phase 2 - results'!$A$152:$D$152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S57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results'!$AE$152:$AM$152</c:f>
              <c:numCache>
                <c:formatCode>General</c:formatCode>
                <c:ptCount val="9"/>
                <c:pt idx="0">
                  <c:v>5.1581000000000001</c:v>
                </c:pt>
                <c:pt idx="1">
                  <c:v>1.9944999999999999</c:v>
                </c:pt>
                <c:pt idx="2">
                  <c:v>1.3186</c:v>
                </c:pt>
                <c:pt idx="3">
                  <c:v>1.0228999999999999</c:v>
                </c:pt>
                <c:pt idx="4">
                  <c:v>0.88700000000000001</c:v>
                </c:pt>
                <c:pt idx="5">
                  <c:v>0.77859999999999996</c:v>
                </c:pt>
                <c:pt idx="6">
                  <c:v>0.747</c:v>
                </c:pt>
                <c:pt idx="7">
                  <c:v>0.69</c:v>
                </c:pt>
                <c:pt idx="8">
                  <c:v>0.67669999999999997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CA-8B4D-8C51-443B338AAAE0}"/>
            </c:ext>
          </c:extLst>
        </c:ser>
        <c:ser>
          <c:idx val="24"/>
          <c:order val="21"/>
          <c:tx>
            <c:strRef>
              <c:f>'Phase 2 - results'!$A$153:$D$153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'Phase 2 - results'!$AE$153:$AM$153</c:f>
              <c:numCache>
                <c:formatCode>General</c:formatCode>
                <c:ptCount val="9"/>
                <c:pt idx="0">
                  <c:v>6.7716000000000003</c:v>
                </c:pt>
                <c:pt idx="1">
                  <c:v>2.9861</c:v>
                </c:pt>
                <c:pt idx="2">
                  <c:v>2.2136999999999998</c:v>
                </c:pt>
                <c:pt idx="3">
                  <c:v>1.8589</c:v>
                </c:pt>
                <c:pt idx="4">
                  <c:v>1.6558999999999999</c:v>
                </c:pt>
                <c:pt idx="5">
                  <c:v>1.5223</c:v>
                </c:pt>
                <c:pt idx="6">
                  <c:v>1.4036999999999999</c:v>
                </c:pt>
                <c:pt idx="7">
                  <c:v>1.4028</c:v>
                </c:pt>
                <c:pt idx="8">
                  <c:v>1.3387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CA-8B4D-8C51-443B338AAAE0}"/>
            </c:ext>
          </c:extLst>
        </c:ser>
        <c:ser>
          <c:idx val="25"/>
          <c:order val="22"/>
          <c:tx>
            <c:strRef>
              <c:f>'Phase 2 - results'!$A$154:$D$154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'Phase 2 - results'!$AE$154:$AM$154</c:f>
              <c:numCache>
                <c:formatCode>General</c:formatCode>
                <c:ptCount val="9"/>
                <c:pt idx="0">
                  <c:v>7.7356999999999996</c:v>
                </c:pt>
                <c:pt idx="1">
                  <c:v>2.9518</c:v>
                </c:pt>
                <c:pt idx="2">
                  <c:v>2.0834000000000001</c:v>
                </c:pt>
                <c:pt idx="3">
                  <c:v>1.6893</c:v>
                </c:pt>
                <c:pt idx="4">
                  <c:v>1.5185</c:v>
                </c:pt>
                <c:pt idx="5">
                  <c:v>1.3726</c:v>
                </c:pt>
                <c:pt idx="6">
                  <c:v>1.2988999999999999</c:v>
                </c:pt>
                <c:pt idx="7">
                  <c:v>1.1700999999999999</c:v>
                </c:pt>
                <c:pt idx="8">
                  <c:v>1.179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CA-8B4D-8C51-443B338AAAE0}"/>
            </c:ext>
          </c:extLst>
        </c:ser>
        <c:ser>
          <c:idx val="16"/>
          <c:order val="23"/>
          <c:tx>
            <c:strRef>
              <c:f>'Phase 2 - results'!$A$161:$D$161</c:f>
              <c:strCache>
                <c:ptCount val="4"/>
                <c:pt idx="0">
                  <c:v>360</c:v>
                </c:pt>
                <c:pt idx="1">
                  <c:v>360</c:v>
                </c:pt>
                <c:pt idx="2">
                  <c:v>99.17</c:v>
                </c:pt>
                <c:pt idx="3">
                  <c:v>S1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results'!$AE$161:$AM$161</c:f>
              <c:numCache>
                <c:formatCode>General</c:formatCode>
                <c:ptCount val="9"/>
                <c:pt idx="0">
                  <c:v>4.9873000000000003</c:v>
                </c:pt>
                <c:pt idx="1">
                  <c:v>2.1467999999999998</c:v>
                </c:pt>
                <c:pt idx="2">
                  <c:v>1.5072000000000001</c:v>
                </c:pt>
                <c:pt idx="3">
                  <c:v>1.222</c:v>
                </c:pt>
                <c:pt idx="4">
                  <c:v>1.0605</c:v>
                </c:pt>
                <c:pt idx="5">
                  <c:v>0.96919999999999995</c:v>
                </c:pt>
                <c:pt idx="6">
                  <c:v>0.90959999999999996</c:v>
                </c:pt>
                <c:pt idx="7">
                  <c:v>0.82889999999999997</c:v>
                </c:pt>
                <c:pt idx="8">
                  <c:v>0.82120000000000004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CA-8B4D-8C51-443B338AAAE0}"/>
            </c:ext>
          </c:extLst>
        </c:ser>
        <c:ser>
          <c:idx val="17"/>
          <c:order val="24"/>
          <c:tx>
            <c:strRef>
              <c:f>'Phase 2 - results'!$A$164:$D$164</c:f>
              <c:strCache>
                <c:ptCount val="4"/>
                <c:pt idx="0">
                  <c:v>360</c:v>
                </c:pt>
                <c:pt idx="1">
                  <c:v>720</c:v>
                </c:pt>
                <c:pt idx="3">
                  <c:v>S3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results'!$AE$164:$AM$164</c:f>
              <c:numCache>
                <c:formatCode>General</c:formatCode>
                <c:ptCount val="9"/>
                <c:pt idx="0">
                  <c:v>8.0585000000000004</c:v>
                </c:pt>
                <c:pt idx="1">
                  <c:v>3.3285</c:v>
                </c:pt>
                <c:pt idx="2">
                  <c:v>2.2408000000000001</c:v>
                </c:pt>
                <c:pt idx="3">
                  <c:v>1.7648999999999999</c:v>
                </c:pt>
                <c:pt idx="4">
                  <c:v>1.5461</c:v>
                </c:pt>
                <c:pt idx="5">
                  <c:v>1.4061999999999999</c:v>
                </c:pt>
                <c:pt idx="6">
                  <c:v>1.3552999999999999</c:v>
                </c:pt>
                <c:pt idx="7">
                  <c:v>1.2625</c:v>
                </c:pt>
                <c:pt idx="8">
                  <c:v>1.1883999999999999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CA-8B4D-8C51-443B338AAAE0}"/>
            </c:ext>
          </c:extLst>
        </c:ser>
        <c:ser>
          <c:idx val="18"/>
          <c:order val="25"/>
          <c:tx>
            <c:strRef>
              <c:f>'Phase 2 - results'!$A$166:$D$166</c:f>
              <c:strCache>
                <c:ptCount val="4"/>
                <c:pt idx="0">
                  <c:v>360</c:v>
                </c:pt>
                <c:pt idx="1">
                  <c:v>1080</c:v>
                </c:pt>
                <c:pt idx="2">
                  <c:v>99.35</c:v>
                </c:pt>
                <c:pt idx="3">
                  <c:v>S1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results'!$AE$166:$AM$166</c:f>
              <c:numCache>
                <c:formatCode>General</c:formatCode>
                <c:ptCount val="9"/>
                <c:pt idx="0">
                  <c:v>6.4093999999999998</c:v>
                </c:pt>
                <c:pt idx="1">
                  <c:v>2.806</c:v>
                </c:pt>
                <c:pt idx="2">
                  <c:v>2.0522</c:v>
                </c:pt>
                <c:pt idx="3">
                  <c:v>1.56</c:v>
                </c:pt>
                <c:pt idx="4">
                  <c:v>1.5116000000000001</c:v>
                </c:pt>
                <c:pt idx="5">
                  <c:v>1.3414999999999999</c:v>
                </c:pt>
                <c:pt idx="6">
                  <c:v>1.3158000000000001</c:v>
                </c:pt>
                <c:pt idx="7">
                  <c:v>1.2393000000000001</c:v>
                </c:pt>
                <c:pt idx="8">
                  <c:v>1.2312000000000001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CA-8B4D-8C51-443B338AAAE0}"/>
            </c:ext>
          </c:extLst>
        </c:ser>
        <c:ser>
          <c:idx val="19"/>
          <c:order val="26"/>
          <c:tx>
            <c:strRef>
              <c:f>'Phase 2 - results'!$A$168:$D$168</c:f>
              <c:strCache>
                <c:ptCount val="4"/>
                <c:pt idx="0">
                  <c:v>360</c:v>
                </c:pt>
                <c:pt idx="1">
                  <c:v>1440</c:v>
                </c:pt>
                <c:pt idx="2">
                  <c:v>99.72</c:v>
                </c:pt>
                <c:pt idx="3">
                  <c:v>S1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results'!$AE$168:$AM$168</c:f>
              <c:numCache>
                <c:formatCode>General</c:formatCode>
                <c:ptCount val="9"/>
                <c:pt idx="0">
                  <c:v>6.4923999999999999</c:v>
                </c:pt>
                <c:pt idx="1">
                  <c:v>2.6400999999999999</c:v>
                </c:pt>
                <c:pt idx="2">
                  <c:v>1.7467999999999999</c:v>
                </c:pt>
                <c:pt idx="3">
                  <c:v>1.4518</c:v>
                </c:pt>
                <c:pt idx="4">
                  <c:v>1.2128000000000001</c:v>
                </c:pt>
                <c:pt idx="5">
                  <c:v>1.1127</c:v>
                </c:pt>
                <c:pt idx="6">
                  <c:v>1.0499000000000001</c:v>
                </c:pt>
                <c:pt idx="7">
                  <c:v>0.97640000000000005</c:v>
                </c:pt>
                <c:pt idx="8">
                  <c:v>0.93269999999999997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CA-8B4D-8C51-443B338A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max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768313051777625E-2"/>
          <c:y val="7.818748840240243E-2"/>
          <c:w val="0.78632019841132195"/>
          <c:h val="0.20654869129605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144685039370079E-2"/>
          <c:y val="0.26283467464560556"/>
          <c:w val="0.89466426071741034"/>
          <c:h val="0.59656745475140682"/>
        </c:manualLayout>
      </c:layout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'Phase 2 - results'!$AE$5:$AM$5</c:f>
              <c:strCache>
                <c:ptCount val="9"/>
                <c:pt idx="0">
                  <c:v>det(0.5)</c:v>
                </c:pt>
                <c:pt idx="1">
                  <c:v>det(0.75)</c:v>
                </c:pt>
                <c:pt idx="2">
                  <c:v>det(1)</c:v>
                </c:pt>
                <c:pt idx="3">
                  <c:v>det(1.25)</c:v>
                </c:pt>
                <c:pt idx="4">
                  <c:v>det(1.5)</c:v>
                </c:pt>
                <c:pt idx="5">
                  <c:v>det(1.75)</c:v>
                </c:pt>
                <c:pt idx="6">
                  <c:v>det(2)</c:v>
                </c:pt>
                <c:pt idx="7">
                  <c:v>det(2.25)</c:v>
                </c:pt>
                <c:pt idx="8">
                  <c:v>det(2.5)</c:v>
                </c:pt>
              </c:strCache>
            </c:strRef>
          </c:cat>
          <c:val>
            <c:numRef>
              <c:f>'Phase 2 - results'!$AN$6:$AV$6</c:f>
              <c:numCache>
                <c:formatCode>General</c:formatCode>
                <c:ptCount val="9"/>
                <c:pt idx="0">
                  <c:v>11.4902</c:v>
                </c:pt>
                <c:pt idx="1">
                  <c:v>7.2027000000000001</c:v>
                </c:pt>
                <c:pt idx="2">
                  <c:v>6.2358000000000002</c:v>
                </c:pt>
                <c:pt idx="3">
                  <c:v>5.6665000000000001</c:v>
                </c:pt>
                <c:pt idx="4">
                  <c:v>5.5407000000000002</c:v>
                </c:pt>
                <c:pt idx="5">
                  <c:v>5.3788999999999998</c:v>
                </c:pt>
                <c:pt idx="6">
                  <c:v>5.2</c:v>
                </c:pt>
                <c:pt idx="7">
                  <c:v>5.2549999999999999</c:v>
                </c:pt>
                <c:pt idx="8">
                  <c:v>5.1791999999999998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A-A44C-9E4B-829D93832870}"/>
            </c:ext>
          </c:extLst>
        </c:ser>
        <c:ser>
          <c:idx val="1"/>
          <c:order val="1"/>
          <c:tx>
            <c:strRef>
              <c:f>'Phase 2 - results'!$A$63:$D$63</c:f>
              <c:strCache>
                <c:ptCount val="4"/>
                <c:pt idx="0">
                  <c:v>60</c:v>
                </c:pt>
                <c:pt idx="1">
                  <c:v>60</c:v>
                </c:pt>
                <c:pt idx="3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'Phase 2 - results'!$AN$63:$AV$63</c:f>
              <c:numCache>
                <c:formatCode>General</c:formatCode>
                <c:ptCount val="9"/>
                <c:pt idx="0">
                  <c:v>11.0525</c:v>
                </c:pt>
                <c:pt idx="1">
                  <c:v>6.6074999999999999</c:v>
                </c:pt>
                <c:pt idx="2">
                  <c:v>5.5864000000000003</c:v>
                </c:pt>
                <c:pt idx="3">
                  <c:v>5.0837000000000003</c:v>
                </c:pt>
                <c:pt idx="4">
                  <c:v>4.9379</c:v>
                </c:pt>
                <c:pt idx="5">
                  <c:v>4.7106000000000003</c:v>
                </c:pt>
                <c:pt idx="6">
                  <c:v>4.7111000000000001</c:v>
                </c:pt>
                <c:pt idx="7">
                  <c:v>4.5168999999999997</c:v>
                </c:pt>
                <c:pt idx="8">
                  <c:v>4.5669000000000004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A-A44C-9E4B-829D93832870}"/>
            </c:ext>
          </c:extLst>
        </c:ser>
        <c:ser>
          <c:idx val="2"/>
          <c:order val="2"/>
          <c:tx>
            <c:strRef>
              <c:f>'Phase 2 - results'!$A$66:$D$66</c:f>
              <c:strCache>
                <c:ptCount val="4"/>
                <c:pt idx="0">
                  <c:v>60</c:v>
                </c:pt>
                <c:pt idx="1">
                  <c:v>360</c:v>
                </c:pt>
                <c:pt idx="2">
                  <c:v>99.44</c:v>
                </c:pt>
                <c:pt idx="3">
                  <c:v>S14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'Phase 2 - results'!$AN$66:$AV$66</c:f>
              <c:numCache>
                <c:formatCode>General</c:formatCode>
                <c:ptCount val="9"/>
                <c:pt idx="0">
                  <c:v>11.056100000000001</c:v>
                </c:pt>
                <c:pt idx="1">
                  <c:v>6.9762000000000004</c:v>
                </c:pt>
                <c:pt idx="2">
                  <c:v>6.0789999999999997</c:v>
                </c:pt>
                <c:pt idx="3">
                  <c:v>5.6623000000000001</c:v>
                </c:pt>
                <c:pt idx="4">
                  <c:v>5.4751000000000003</c:v>
                </c:pt>
                <c:pt idx="5">
                  <c:v>5.3047000000000004</c:v>
                </c:pt>
                <c:pt idx="6">
                  <c:v>5.1694000000000004</c:v>
                </c:pt>
                <c:pt idx="7">
                  <c:v>5.2039999999999997</c:v>
                </c:pt>
                <c:pt idx="8">
                  <c:v>5.1619000000000002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A-A44C-9E4B-829D93832870}"/>
            </c:ext>
          </c:extLst>
        </c:ser>
        <c:ser>
          <c:idx val="3"/>
          <c:order val="3"/>
          <c:tx>
            <c:strRef>
              <c:f>'Phase 2 - results'!$A$69:$D$69</c:f>
              <c:strCache>
                <c:ptCount val="4"/>
                <c:pt idx="0">
                  <c:v>60</c:v>
                </c:pt>
                <c:pt idx="1">
                  <c:v>360</c:v>
                </c:pt>
                <c:pt idx="2">
                  <c:v>99.44</c:v>
                </c:pt>
                <c:pt idx="3">
                  <c:v>S5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'Phase 2 - results'!$AN$69:$AV$69</c:f>
              <c:numCache>
                <c:formatCode>General</c:formatCode>
                <c:ptCount val="9"/>
                <c:pt idx="0">
                  <c:v>11.1121</c:v>
                </c:pt>
                <c:pt idx="1">
                  <c:v>6.3498999999999999</c:v>
                </c:pt>
                <c:pt idx="2">
                  <c:v>5.6901000000000002</c:v>
                </c:pt>
                <c:pt idx="3">
                  <c:v>5.3982000000000001</c:v>
                </c:pt>
                <c:pt idx="4">
                  <c:v>5.0267999999999997</c:v>
                </c:pt>
                <c:pt idx="5">
                  <c:v>4.9264999999999999</c:v>
                </c:pt>
                <c:pt idx="6">
                  <c:v>4.8365999999999998</c:v>
                </c:pt>
                <c:pt idx="7">
                  <c:v>4.7355</c:v>
                </c:pt>
                <c:pt idx="8">
                  <c:v>4.6980000000000004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A-A44C-9E4B-829D93832870}"/>
            </c:ext>
          </c:extLst>
        </c:ser>
        <c:ser>
          <c:idx val="4"/>
          <c:order val="4"/>
          <c:tx>
            <c:strRef>
              <c:f>'Phase 2 - results'!$A$70:$D$70</c:f>
              <c:strCache>
                <c:ptCount val="4"/>
                <c:pt idx="0">
                  <c:v>60</c:v>
                </c:pt>
                <c:pt idx="1">
                  <c:v>360</c:v>
                </c:pt>
                <c:pt idx="2">
                  <c:v>99.44</c:v>
                </c:pt>
                <c:pt idx="3">
                  <c:v>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'Phase 2 - results'!$AN$70:$AV$70</c:f>
              <c:numCache>
                <c:formatCode>General</c:formatCode>
                <c:ptCount val="9"/>
                <c:pt idx="0">
                  <c:v>11.2865</c:v>
                </c:pt>
                <c:pt idx="1">
                  <c:v>6.6664000000000003</c:v>
                </c:pt>
                <c:pt idx="2">
                  <c:v>5.7046999999999999</c:v>
                </c:pt>
                <c:pt idx="3">
                  <c:v>5.2908999999999997</c:v>
                </c:pt>
                <c:pt idx="4">
                  <c:v>5.1093999999999999</c:v>
                </c:pt>
                <c:pt idx="5">
                  <c:v>4.9385000000000003</c:v>
                </c:pt>
                <c:pt idx="6">
                  <c:v>4.8990999999999998</c:v>
                </c:pt>
                <c:pt idx="7">
                  <c:v>4.6082000000000001</c:v>
                </c:pt>
                <c:pt idx="8">
                  <c:v>4.7477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A-A44C-9E4B-829D93832870}"/>
            </c:ext>
          </c:extLst>
        </c:ser>
        <c:ser>
          <c:idx val="5"/>
          <c:order val="5"/>
          <c:tx>
            <c:strRef>
              <c:f>'Phase 2 - results'!$A$71:$D$71</c:f>
              <c:strCache>
                <c:ptCount val="4"/>
                <c:pt idx="0">
                  <c:v>60</c:v>
                </c:pt>
                <c:pt idx="1">
                  <c:v>720</c:v>
                </c:pt>
                <c:pt idx="2">
                  <c:v>97.5</c:v>
                </c:pt>
                <c:pt idx="3">
                  <c:v>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'Phase 2 - results'!$AN$71:$AV$71</c:f>
              <c:numCache>
                <c:formatCode>General</c:formatCode>
                <c:ptCount val="9"/>
                <c:pt idx="0">
                  <c:v>11.458600000000001</c:v>
                </c:pt>
                <c:pt idx="1">
                  <c:v>6.6955999999999998</c:v>
                </c:pt>
                <c:pt idx="2">
                  <c:v>5.5414000000000003</c:v>
                </c:pt>
                <c:pt idx="3">
                  <c:v>5.1718999999999999</c:v>
                </c:pt>
                <c:pt idx="4">
                  <c:v>4.8753000000000002</c:v>
                </c:pt>
                <c:pt idx="5">
                  <c:v>4.8470000000000004</c:v>
                </c:pt>
                <c:pt idx="6">
                  <c:v>4.7746000000000004</c:v>
                </c:pt>
                <c:pt idx="7">
                  <c:v>4.6192000000000002</c:v>
                </c:pt>
                <c:pt idx="8">
                  <c:v>4.5965999999999996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A-A44C-9E4B-829D93832870}"/>
            </c:ext>
          </c:extLst>
        </c:ser>
        <c:ser>
          <c:idx val="6"/>
          <c:order val="6"/>
          <c:tx>
            <c:strRef>
              <c:f>'Phase 2 - results'!$A$94:$D$94</c:f>
              <c:strCache>
                <c:ptCount val="4"/>
                <c:pt idx="0">
                  <c:v>90</c:v>
                </c:pt>
                <c:pt idx="1">
                  <c:v>180</c:v>
                </c:pt>
                <c:pt idx="2">
                  <c:v>99.44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results'!$AN$94:$AV$94</c:f>
              <c:numCache>
                <c:formatCode>General</c:formatCode>
                <c:ptCount val="9"/>
                <c:pt idx="0">
                  <c:v>10.813000000000001</c:v>
                </c:pt>
                <c:pt idx="1">
                  <c:v>6.4332000000000003</c:v>
                </c:pt>
                <c:pt idx="2">
                  <c:v>5.5895000000000001</c:v>
                </c:pt>
                <c:pt idx="3">
                  <c:v>5.1386000000000003</c:v>
                </c:pt>
                <c:pt idx="4">
                  <c:v>5.1155999999999997</c:v>
                </c:pt>
                <c:pt idx="5">
                  <c:v>4.8449</c:v>
                </c:pt>
                <c:pt idx="6">
                  <c:v>4.7111999999999998</c:v>
                </c:pt>
                <c:pt idx="7">
                  <c:v>4.6730999999999998</c:v>
                </c:pt>
                <c:pt idx="8">
                  <c:v>4.6066000000000003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A-A44C-9E4B-829D93832870}"/>
            </c:ext>
          </c:extLst>
        </c:ser>
        <c:ser>
          <c:idx val="26"/>
          <c:order val="7"/>
          <c:tx>
            <c:strRef>
              <c:f>'Phase 2 - results'!$A$106:$D$106</c:f>
              <c:strCache>
                <c:ptCount val="4"/>
                <c:pt idx="0">
                  <c:v>90</c:v>
                </c:pt>
                <c:pt idx="1">
                  <c:v>1440</c:v>
                </c:pt>
                <c:pt idx="2">
                  <c:v>99.097</c:v>
                </c:pt>
                <c:pt idx="3">
                  <c:v>S2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'Phase 2 - results'!$AN$106:$AV$106</c:f>
              <c:numCache>
                <c:formatCode>General</c:formatCode>
                <c:ptCount val="9"/>
                <c:pt idx="0">
                  <c:v>10.4428</c:v>
                </c:pt>
                <c:pt idx="1">
                  <c:v>6.3596000000000004</c:v>
                </c:pt>
                <c:pt idx="2">
                  <c:v>5.3506999999999998</c:v>
                </c:pt>
                <c:pt idx="3">
                  <c:v>4.9809000000000001</c:v>
                </c:pt>
                <c:pt idx="4">
                  <c:v>4.7484999999999999</c:v>
                </c:pt>
                <c:pt idx="5">
                  <c:v>4.7023000000000001</c:v>
                </c:pt>
                <c:pt idx="6">
                  <c:v>4.5427999999999997</c:v>
                </c:pt>
                <c:pt idx="7">
                  <c:v>4.4672000000000001</c:v>
                </c:pt>
                <c:pt idx="8">
                  <c:v>4.4691000000000001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CA-A44C-9E4B-829D93832870}"/>
            </c:ext>
          </c:extLst>
        </c:ser>
        <c:ser>
          <c:idx val="7"/>
          <c:order val="8"/>
          <c:tx>
            <c:strRef>
              <c:f>'Phase 2 - results'!$A$137:$D$137</c:f>
              <c:strCache>
                <c:ptCount val="4"/>
                <c:pt idx="0">
                  <c:v>180</c:v>
                </c:pt>
                <c:pt idx="1">
                  <c:v>180</c:v>
                </c:pt>
                <c:pt idx="3">
                  <c:v>S2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results'!$AN$137:$AV$137</c:f>
              <c:numCache>
                <c:formatCode>General</c:formatCode>
                <c:ptCount val="9"/>
                <c:pt idx="0">
                  <c:v>11.222099999999999</c:v>
                </c:pt>
                <c:pt idx="1">
                  <c:v>6.5362</c:v>
                </c:pt>
                <c:pt idx="2">
                  <c:v>5.5617000000000001</c:v>
                </c:pt>
                <c:pt idx="3">
                  <c:v>5.1227</c:v>
                </c:pt>
                <c:pt idx="4">
                  <c:v>4.9238</c:v>
                </c:pt>
                <c:pt idx="5">
                  <c:v>4.6894</c:v>
                </c:pt>
                <c:pt idx="6">
                  <c:v>4.5721999999999996</c:v>
                </c:pt>
                <c:pt idx="7">
                  <c:v>4.5907999999999998</c:v>
                </c:pt>
                <c:pt idx="8">
                  <c:v>4.5334000000000003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CA-A44C-9E4B-829D93832870}"/>
            </c:ext>
          </c:extLst>
        </c:ser>
        <c:ser>
          <c:idx val="8"/>
          <c:order val="9"/>
          <c:tx>
            <c:strRef>
              <c:f>'Phase 2 - results'!$A$138:$D$138</c:f>
              <c:strCache>
                <c:ptCount val="4"/>
                <c:pt idx="0">
                  <c:v>180</c:v>
                </c:pt>
                <c:pt idx="1">
                  <c:v>180</c:v>
                </c:pt>
                <c:pt idx="3">
                  <c:v>S3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results'!$AN$138:$AV$138</c:f>
              <c:numCache>
                <c:formatCode>General</c:formatCode>
                <c:ptCount val="9"/>
                <c:pt idx="0">
                  <c:v>10.651899999999999</c:v>
                </c:pt>
                <c:pt idx="1">
                  <c:v>6.6242999999999999</c:v>
                </c:pt>
                <c:pt idx="2">
                  <c:v>5.5067000000000004</c:v>
                </c:pt>
                <c:pt idx="3">
                  <c:v>5.0673000000000004</c:v>
                </c:pt>
                <c:pt idx="4">
                  <c:v>5.0541999999999998</c:v>
                </c:pt>
                <c:pt idx="5">
                  <c:v>4.6952999999999996</c:v>
                </c:pt>
                <c:pt idx="6">
                  <c:v>4.6540999999999997</c:v>
                </c:pt>
                <c:pt idx="7">
                  <c:v>4.6322000000000001</c:v>
                </c:pt>
                <c:pt idx="8">
                  <c:v>4.5972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CA-A44C-9E4B-829D93832870}"/>
            </c:ext>
          </c:extLst>
        </c:ser>
        <c:ser>
          <c:idx val="9"/>
          <c:order val="10"/>
          <c:tx>
            <c:strRef>
              <c:f>'Phase 2 - results'!$A$140:$D$140</c:f>
              <c:strCache>
                <c:ptCount val="4"/>
                <c:pt idx="0">
                  <c:v>180</c:v>
                </c:pt>
                <c:pt idx="1">
                  <c:v>360</c:v>
                </c:pt>
                <c:pt idx="2">
                  <c:v>99.17</c:v>
                </c:pt>
                <c:pt idx="3">
                  <c:v>S1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results'!$AN$140:$AV$140</c:f>
              <c:numCache>
                <c:formatCode>General</c:formatCode>
                <c:ptCount val="9"/>
                <c:pt idx="0">
                  <c:v>8.9931000000000001</c:v>
                </c:pt>
                <c:pt idx="1">
                  <c:v>5.4706999999999999</c:v>
                </c:pt>
                <c:pt idx="2">
                  <c:v>4.9268999999999998</c:v>
                </c:pt>
                <c:pt idx="3">
                  <c:v>4.7168000000000001</c:v>
                </c:pt>
                <c:pt idx="4">
                  <c:v>4.4558999999999997</c:v>
                </c:pt>
                <c:pt idx="5">
                  <c:v>4.4222000000000001</c:v>
                </c:pt>
                <c:pt idx="6">
                  <c:v>4.2949000000000002</c:v>
                </c:pt>
                <c:pt idx="7">
                  <c:v>4.2329999999999997</c:v>
                </c:pt>
                <c:pt idx="8">
                  <c:v>4.1094999999999997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CA-A44C-9E4B-829D93832870}"/>
            </c:ext>
          </c:extLst>
        </c:ser>
        <c:ser>
          <c:idx val="10"/>
          <c:order val="11"/>
          <c:tx>
            <c:strRef>
              <c:f>'Phase 2 - results'!$A$141:$D$141</c:f>
              <c:strCache>
                <c:ptCount val="4"/>
                <c:pt idx="0">
                  <c:v>180</c:v>
                </c:pt>
                <c:pt idx="1">
                  <c:v>720</c:v>
                </c:pt>
                <c:pt idx="2">
                  <c:v>99.03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results'!$AN$141:$AV$141</c:f>
              <c:numCache>
                <c:formatCode>General</c:formatCode>
                <c:ptCount val="9"/>
                <c:pt idx="0">
                  <c:v>8.9754000000000005</c:v>
                </c:pt>
                <c:pt idx="1">
                  <c:v>5.657</c:v>
                </c:pt>
                <c:pt idx="2">
                  <c:v>4.9629000000000003</c:v>
                </c:pt>
                <c:pt idx="3">
                  <c:v>4.6631999999999998</c:v>
                </c:pt>
                <c:pt idx="4">
                  <c:v>4.5410000000000004</c:v>
                </c:pt>
                <c:pt idx="5">
                  <c:v>4.4675000000000002</c:v>
                </c:pt>
                <c:pt idx="6">
                  <c:v>4.3</c:v>
                </c:pt>
                <c:pt idx="7">
                  <c:v>4.2850999999999999</c:v>
                </c:pt>
                <c:pt idx="8">
                  <c:v>4.1193999999999997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CA-A44C-9E4B-829D93832870}"/>
            </c:ext>
          </c:extLst>
        </c:ser>
        <c:ser>
          <c:idx val="11"/>
          <c:order val="12"/>
          <c:tx>
            <c:strRef>
              <c:f>'Phase 2 - results'!$A$143:$D$143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'Phase 2 - results'!$AN$143:$AV$143</c:f>
              <c:numCache>
                <c:formatCode>General</c:formatCode>
                <c:ptCount val="9"/>
                <c:pt idx="0">
                  <c:v>8.8244000000000007</c:v>
                </c:pt>
                <c:pt idx="1">
                  <c:v>5.7643000000000004</c:v>
                </c:pt>
                <c:pt idx="2">
                  <c:v>4.8914</c:v>
                </c:pt>
                <c:pt idx="3">
                  <c:v>4.5353000000000003</c:v>
                </c:pt>
                <c:pt idx="4">
                  <c:v>4.4945000000000004</c:v>
                </c:pt>
                <c:pt idx="5">
                  <c:v>4.383</c:v>
                </c:pt>
                <c:pt idx="6">
                  <c:v>4.3023999999999996</c:v>
                </c:pt>
                <c:pt idx="7">
                  <c:v>4.2427999999999999</c:v>
                </c:pt>
                <c:pt idx="8">
                  <c:v>4.2282000000000002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CA-A44C-9E4B-829D93832870}"/>
            </c:ext>
          </c:extLst>
        </c:ser>
        <c:ser>
          <c:idx val="12"/>
          <c:order val="13"/>
          <c:tx>
            <c:strRef>
              <c:f>'Phase 2 - results'!$A$144:$D$144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results'!$AN$144:$AV$144</c:f>
              <c:numCache>
                <c:formatCode>General</c:formatCode>
                <c:ptCount val="9"/>
                <c:pt idx="0">
                  <c:v>10.9133</c:v>
                </c:pt>
                <c:pt idx="1">
                  <c:v>6.6984000000000004</c:v>
                </c:pt>
                <c:pt idx="2">
                  <c:v>5.7028999999999996</c:v>
                </c:pt>
                <c:pt idx="3">
                  <c:v>5.3963999999999999</c:v>
                </c:pt>
                <c:pt idx="4">
                  <c:v>5.0308000000000002</c:v>
                </c:pt>
                <c:pt idx="5">
                  <c:v>5.0148000000000001</c:v>
                </c:pt>
                <c:pt idx="6">
                  <c:v>4.9702999999999999</c:v>
                </c:pt>
                <c:pt idx="7">
                  <c:v>4.8319999999999999</c:v>
                </c:pt>
                <c:pt idx="8">
                  <c:v>4.8179999999999996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CA-A44C-9E4B-829D93832870}"/>
            </c:ext>
          </c:extLst>
        </c:ser>
        <c:ser>
          <c:idx val="13"/>
          <c:order val="14"/>
          <c:tx>
            <c:strRef>
              <c:f>'Phase 2 - results'!$A$145:$D$145</c:f>
              <c:strCache>
                <c:ptCount val="4"/>
                <c:pt idx="0">
                  <c:v>180</c:v>
                </c:pt>
                <c:pt idx="1">
                  <c:v>720</c:v>
                </c:pt>
                <c:pt idx="3">
                  <c:v>S5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results'!$AN$145:$AV$145</c:f>
              <c:numCache>
                <c:formatCode>General</c:formatCode>
                <c:ptCount val="9"/>
                <c:pt idx="0">
                  <c:v>11.3956</c:v>
                </c:pt>
                <c:pt idx="1">
                  <c:v>6.9036</c:v>
                </c:pt>
                <c:pt idx="2">
                  <c:v>5.8644999999999996</c:v>
                </c:pt>
                <c:pt idx="3">
                  <c:v>5.37</c:v>
                </c:pt>
                <c:pt idx="4">
                  <c:v>5.0945999999999998</c:v>
                </c:pt>
                <c:pt idx="5">
                  <c:v>5.0434000000000001</c:v>
                </c:pt>
                <c:pt idx="6">
                  <c:v>4.8762999999999996</c:v>
                </c:pt>
                <c:pt idx="7">
                  <c:v>4.7941000000000003</c:v>
                </c:pt>
                <c:pt idx="8">
                  <c:v>4.7648999999999999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CA-A44C-9E4B-829D93832870}"/>
            </c:ext>
          </c:extLst>
        </c:ser>
        <c:ser>
          <c:idx val="14"/>
          <c:order val="15"/>
          <c:tx>
            <c:strRef>
              <c:f>'Phase 2 - results'!$A$146:$D$146</c:f>
              <c:strCache>
                <c:ptCount val="4"/>
                <c:pt idx="0">
                  <c:v>180</c:v>
                </c:pt>
                <c:pt idx="1">
                  <c:v>1080</c:v>
                </c:pt>
                <c:pt idx="2">
                  <c:v>99.074</c:v>
                </c:pt>
                <c:pt idx="3">
                  <c:v>S14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results'!$AN$146:$AV$146</c:f>
              <c:numCache>
                <c:formatCode>General</c:formatCode>
                <c:ptCount val="9"/>
                <c:pt idx="0">
                  <c:v>8.3869000000000007</c:v>
                </c:pt>
                <c:pt idx="1">
                  <c:v>5.4034000000000004</c:v>
                </c:pt>
                <c:pt idx="2">
                  <c:v>4.6176000000000004</c:v>
                </c:pt>
                <c:pt idx="3">
                  <c:v>4.4427000000000003</c:v>
                </c:pt>
                <c:pt idx="4">
                  <c:v>4.4124999999999996</c:v>
                </c:pt>
                <c:pt idx="5">
                  <c:v>4.2834000000000003</c:v>
                </c:pt>
                <c:pt idx="6">
                  <c:v>4.1365999999999996</c:v>
                </c:pt>
                <c:pt idx="7">
                  <c:v>4.1052</c:v>
                </c:pt>
                <c:pt idx="8">
                  <c:v>4.0746000000000002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CA-A44C-9E4B-829D93832870}"/>
            </c:ext>
          </c:extLst>
        </c:ser>
        <c:ser>
          <c:idx val="15"/>
          <c:order val="16"/>
          <c:tx>
            <c:strRef>
              <c:f>'Phase 2 - results'!$A$147:$D$147</c:f>
              <c:strCache>
                <c:ptCount val="4"/>
                <c:pt idx="0">
                  <c:v>180</c:v>
                </c:pt>
                <c:pt idx="1">
                  <c:v>1080</c:v>
                </c:pt>
                <c:pt idx="3">
                  <c:v>S23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results'!$AN$147:$AV$147</c:f>
              <c:numCache>
                <c:formatCode>General</c:formatCode>
                <c:ptCount val="9"/>
                <c:pt idx="0">
                  <c:v>8.3914000000000009</c:v>
                </c:pt>
                <c:pt idx="1">
                  <c:v>5.3876999999999997</c:v>
                </c:pt>
                <c:pt idx="2">
                  <c:v>4.7850000000000001</c:v>
                </c:pt>
                <c:pt idx="3">
                  <c:v>4.3785999999999996</c:v>
                </c:pt>
                <c:pt idx="4">
                  <c:v>4.2789999999999999</c:v>
                </c:pt>
                <c:pt idx="5">
                  <c:v>4.2244999999999999</c:v>
                </c:pt>
                <c:pt idx="6">
                  <c:v>4.1561000000000003</c:v>
                </c:pt>
                <c:pt idx="7">
                  <c:v>4.0728</c:v>
                </c:pt>
                <c:pt idx="8">
                  <c:v>3.9746999999999999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CA-A44C-9E4B-829D93832870}"/>
            </c:ext>
          </c:extLst>
        </c:ser>
        <c:ser>
          <c:idx val="20"/>
          <c:order val="17"/>
          <c:tx>
            <c:strRef>
              <c:f>'Phase 2 - results'!$A$148:$D$148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results'!$AN$148:$AV$148</c:f>
              <c:numCache>
                <c:formatCode>General</c:formatCode>
                <c:ptCount val="9"/>
                <c:pt idx="0">
                  <c:v>10.7074</c:v>
                </c:pt>
                <c:pt idx="1">
                  <c:v>6.6280000000000001</c:v>
                </c:pt>
                <c:pt idx="2">
                  <c:v>5.6433999999999997</c:v>
                </c:pt>
                <c:pt idx="3">
                  <c:v>5.3918999999999997</c:v>
                </c:pt>
                <c:pt idx="4">
                  <c:v>5.1035000000000004</c:v>
                </c:pt>
                <c:pt idx="5">
                  <c:v>4.9457000000000004</c:v>
                </c:pt>
                <c:pt idx="6">
                  <c:v>5.0015000000000001</c:v>
                </c:pt>
                <c:pt idx="7">
                  <c:v>4.8051000000000004</c:v>
                </c:pt>
                <c:pt idx="8">
                  <c:v>4.7144000000000004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CA-A44C-9E4B-829D93832870}"/>
            </c:ext>
          </c:extLst>
        </c:ser>
        <c:ser>
          <c:idx val="21"/>
          <c:order val="18"/>
          <c:tx>
            <c:strRef>
              <c:f>'Phase 2 - results'!$A$150:$D$150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results'!$AN$150:$AV$150</c:f>
              <c:numCache>
                <c:formatCode>General</c:formatCode>
                <c:ptCount val="9"/>
                <c:pt idx="0">
                  <c:v>9.8419000000000008</c:v>
                </c:pt>
                <c:pt idx="1">
                  <c:v>5.9720000000000004</c:v>
                </c:pt>
                <c:pt idx="2">
                  <c:v>5.2108999999999996</c:v>
                </c:pt>
                <c:pt idx="3">
                  <c:v>4.7093999999999996</c:v>
                </c:pt>
                <c:pt idx="4">
                  <c:v>4.4619</c:v>
                </c:pt>
                <c:pt idx="5">
                  <c:v>4.5143000000000004</c:v>
                </c:pt>
                <c:pt idx="6">
                  <c:v>4.4273999999999996</c:v>
                </c:pt>
                <c:pt idx="7">
                  <c:v>4.3076999999999996</c:v>
                </c:pt>
                <c:pt idx="8">
                  <c:v>4.3827999999999996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CA-A44C-9E4B-829D93832870}"/>
            </c:ext>
          </c:extLst>
        </c:ser>
        <c:ser>
          <c:idx val="22"/>
          <c:order val="19"/>
          <c:tx>
            <c:strRef>
              <c:f>'Phase 2 - results'!$A$151:$D$151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results'!$AN$151:$AV$151</c:f>
              <c:numCache>
                <c:formatCode>General</c:formatCode>
                <c:ptCount val="9"/>
                <c:pt idx="0">
                  <c:v>10.023899999999999</c:v>
                </c:pt>
                <c:pt idx="1">
                  <c:v>6.0134999999999996</c:v>
                </c:pt>
                <c:pt idx="2">
                  <c:v>5.1234000000000002</c:v>
                </c:pt>
                <c:pt idx="3">
                  <c:v>4.6254999999999997</c:v>
                </c:pt>
                <c:pt idx="4">
                  <c:v>4.407</c:v>
                </c:pt>
                <c:pt idx="5">
                  <c:v>4.3643000000000001</c:v>
                </c:pt>
                <c:pt idx="6">
                  <c:v>4.2956000000000003</c:v>
                </c:pt>
                <c:pt idx="7">
                  <c:v>4.1044999999999998</c:v>
                </c:pt>
                <c:pt idx="8">
                  <c:v>4.1321000000000003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CA-A44C-9E4B-829D93832870}"/>
            </c:ext>
          </c:extLst>
        </c:ser>
        <c:ser>
          <c:idx val="23"/>
          <c:order val="20"/>
          <c:tx>
            <c:strRef>
              <c:f>'Phase 2 - results'!$A$152:$D$152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S57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results'!$AN$152:$AV$152</c:f>
              <c:numCache>
                <c:formatCode>General</c:formatCode>
                <c:ptCount val="9"/>
                <c:pt idx="0">
                  <c:v>10.7994</c:v>
                </c:pt>
                <c:pt idx="1">
                  <c:v>6.8503999999999996</c:v>
                </c:pt>
                <c:pt idx="2">
                  <c:v>5.8705999999999996</c:v>
                </c:pt>
                <c:pt idx="3">
                  <c:v>5.4208999999999996</c:v>
                </c:pt>
                <c:pt idx="4">
                  <c:v>5.1169000000000002</c:v>
                </c:pt>
                <c:pt idx="5">
                  <c:v>5.0647000000000002</c:v>
                </c:pt>
                <c:pt idx="6">
                  <c:v>4.9417999999999997</c:v>
                </c:pt>
                <c:pt idx="7">
                  <c:v>4.9351000000000003</c:v>
                </c:pt>
                <c:pt idx="8">
                  <c:v>4.8715000000000002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0CA-A44C-9E4B-829D93832870}"/>
            </c:ext>
          </c:extLst>
        </c:ser>
        <c:ser>
          <c:idx val="24"/>
          <c:order val="21"/>
          <c:tx>
            <c:strRef>
              <c:f>'Phase 2 - results'!$A$153:$D$153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'Phase 2 - results'!$AN$153:$AV$153</c:f>
              <c:numCache>
                <c:formatCode>General</c:formatCode>
                <c:ptCount val="9"/>
                <c:pt idx="0">
                  <c:v>8.7963000000000005</c:v>
                </c:pt>
                <c:pt idx="1">
                  <c:v>5.8118999999999996</c:v>
                </c:pt>
                <c:pt idx="2">
                  <c:v>4.8758999999999997</c:v>
                </c:pt>
                <c:pt idx="3">
                  <c:v>4.5990000000000002</c:v>
                </c:pt>
                <c:pt idx="4">
                  <c:v>4.5410000000000004</c:v>
                </c:pt>
                <c:pt idx="5">
                  <c:v>4.3409000000000004</c:v>
                </c:pt>
                <c:pt idx="6">
                  <c:v>4.1775000000000002</c:v>
                </c:pt>
                <c:pt idx="7">
                  <c:v>4.2531999999999996</c:v>
                </c:pt>
                <c:pt idx="8">
                  <c:v>4.2100999999999997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CA-A44C-9E4B-829D93832870}"/>
            </c:ext>
          </c:extLst>
        </c:ser>
        <c:ser>
          <c:idx val="25"/>
          <c:order val="22"/>
          <c:tx>
            <c:strRef>
              <c:f>'Phase 2 - results'!$A$154:$D$154</c:f>
              <c:strCache>
                <c:ptCount val="4"/>
                <c:pt idx="0">
                  <c:v>180</c:v>
                </c:pt>
                <c:pt idx="1">
                  <c:v>1440</c:v>
                </c:pt>
                <c:pt idx="2">
                  <c:v>97.08</c:v>
                </c:pt>
                <c:pt idx="3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'Phase 2 - results'!$AN$154:$AV$154</c:f>
              <c:numCache>
                <c:formatCode>General</c:formatCode>
                <c:ptCount val="9"/>
                <c:pt idx="0">
                  <c:v>8.6483000000000008</c:v>
                </c:pt>
                <c:pt idx="1">
                  <c:v>5.5789999999999997</c:v>
                </c:pt>
                <c:pt idx="2">
                  <c:v>4.8867000000000003</c:v>
                </c:pt>
                <c:pt idx="3">
                  <c:v>4.6894999999999998</c:v>
                </c:pt>
                <c:pt idx="4">
                  <c:v>4.5662000000000003</c:v>
                </c:pt>
                <c:pt idx="5">
                  <c:v>4.4702999999999999</c:v>
                </c:pt>
                <c:pt idx="6">
                  <c:v>4.3018000000000001</c:v>
                </c:pt>
                <c:pt idx="7">
                  <c:v>4.2476000000000003</c:v>
                </c:pt>
                <c:pt idx="8">
                  <c:v>4.2809999999999997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CA-A44C-9E4B-829D93832870}"/>
            </c:ext>
          </c:extLst>
        </c:ser>
        <c:ser>
          <c:idx val="16"/>
          <c:order val="23"/>
          <c:tx>
            <c:strRef>
              <c:f>'Phase 2 - results'!$A$161:$D$161</c:f>
              <c:strCache>
                <c:ptCount val="4"/>
                <c:pt idx="0">
                  <c:v>360</c:v>
                </c:pt>
                <c:pt idx="1">
                  <c:v>360</c:v>
                </c:pt>
                <c:pt idx="2">
                  <c:v>99.17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results'!$AN$161:$AV$161</c:f>
              <c:numCache>
                <c:formatCode>General</c:formatCode>
                <c:ptCount val="9"/>
                <c:pt idx="0">
                  <c:v>9.6750000000000007</c:v>
                </c:pt>
                <c:pt idx="1">
                  <c:v>5.9947999999999997</c:v>
                </c:pt>
                <c:pt idx="2">
                  <c:v>5.2328000000000001</c:v>
                </c:pt>
                <c:pt idx="3">
                  <c:v>4.8421000000000003</c:v>
                </c:pt>
                <c:pt idx="4">
                  <c:v>4.6151999999999997</c:v>
                </c:pt>
                <c:pt idx="5">
                  <c:v>4.5838999999999999</c:v>
                </c:pt>
                <c:pt idx="6">
                  <c:v>4.6026999999999996</c:v>
                </c:pt>
                <c:pt idx="7">
                  <c:v>4.3715000000000002</c:v>
                </c:pt>
                <c:pt idx="8">
                  <c:v>4.3097000000000003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0CA-A44C-9E4B-829D93832870}"/>
            </c:ext>
          </c:extLst>
        </c:ser>
        <c:ser>
          <c:idx val="17"/>
          <c:order val="24"/>
          <c:tx>
            <c:strRef>
              <c:f>'Phase 2 - results'!$A$164:$D$164</c:f>
              <c:strCache>
                <c:ptCount val="4"/>
                <c:pt idx="0">
                  <c:v>360</c:v>
                </c:pt>
                <c:pt idx="1">
                  <c:v>720</c:v>
                </c:pt>
                <c:pt idx="3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'Phase 2 - results'!$AN$164:$AV$164</c:f>
              <c:numCache>
                <c:formatCode>General</c:formatCode>
                <c:ptCount val="9"/>
                <c:pt idx="0">
                  <c:v>10.3263</c:v>
                </c:pt>
                <c:pt idx="1">
                  <c:v>6.6943000000000001</c:v>
                </c:pt>
                <c:pt idx="2">
                  <c:v>5.5335000000000001</c:v>
                </c:pt>
                <c:pt idx="3">
                  <c:v>5.1737000000000002</c:v>
                </c:pt>
                <c:pt idx="4">
                  <c:v>4.8924000000000003</c:v>
                </c:pt>
                <c:pt idx="5">
                  <c:v>4.7760999999999996</c:v>
                </c:pt>
                <c:pt idx="6">
                  <c:v>4.6985999999999999</c:v>
                </c:pt>
                <c:pt idx="7">
                  <c:v>4.3727999999999998</c:v>
                </c:pt>
                <c:pt idx="8">
                  <c:v>4.2785000000000002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0CA-A44C-9E4B-829D93832870}"/>
            </c:ext>
          </c:extLst>
        </c:ser>
        <c:ser>
          <c:idx val="18"/>
          <c:order val="25"/>
          <c:tx>
            <c:strRef>
              <c:f>'Phase 2 - results'!$A$166:$D$166</c:f>
              <c:strCache>
                <c:ptCount val="4"/>
                <c:pt idx="0">
                  <c:v>360</c:v>
                </c:pt>
                <c:pt idx="1">
                  <c:v>1080</c:v>
                </c:pt>
                <c:pt idx="2">
                  <c:v>99.35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results'!$AN$166:$AV$166</c:f>
              <c:numCache>
                <c:formatCode>General</c:formatCode>
                <c:ptCount val="9"/>
                <c:pt idx="0">
                  <c:v>9.3648000000000007</c:v>
                </c:pt>
                <c:pt idx="1">
                  <c:v>6.1279000000000003</c:v>
                </c:pt>
                <c:pt idx="2">
                  <c:v>5.3529999999999998</c:v>
                </c:pt>
                <c:pt idx="3">
                  <c:v>5.0423999999999998</c:v>
                </c:pt>
                <c:pt idx="4">
                  <c:v>4.6840999999999999</c:v>
                </c:pt>
                <c:pt idx="5">
                  <c:v>4.6124000000000001</c:v>
                </c:pt>
                <c:pt idx="6">
                  <c:v>4.5674999999999999</c:v>
                </c:pt>
                <c:pt idx="7">
                  <c:v>4.5376000000000003</c:v>
                </c:pt>
                <c:pt idx="8">
                  <c:v>4.4047999999999998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0CA-A44C-9E4B-829D93832870}"/>
            </c:ext>
          </c:extLst>
        </c:ser>
        <c:ser>
          <c:idx val="19"/>
          <c:order val="26"/>
          <c:tx>
            <c:strRef>
              <c:f>'Phase 2 - results'!$A$168:$D$168</c:f>
              <c:strCache>
                <c:ptCount val="4"/>
                <c:pt idx="0">
                  <c:v>360</c:v>
                </c:pt>
                <c:pt idx="1">
                  <c:v>1440</c:v>
                </c:pt>
                <c:pt idx="2">
                  <c:v>99.72</c:v>
                </c:pt>
                <c:pt idx="3">
                  <c:v>S1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'Phase 2 - results'!$AN$168:$AV$168</c:f>
              <c:numCache>
                <c:formatCode>General</c:formatCode>
                <c:ptCount val="9"/>
                <c:pt idx="0">
                  <c:v>8.8103999999999996</c:v>
                </c:pt>
                <c:pt idx="1">
                  <c:v>5.6439000000000004</c:v>
                </c:pt>
                <c:pt idx="2">
                  <c:v>4.8642000000000003</c:v>
                </c:pt>
                <c:pt idx="3">
                  <c:v>4.6086</c:v>
                </c:pt>
                <c:pt idx="4">
                  <c:v>4.4530000000000003</c:v>
                </c:pt>
                <c:pt idx="5">
                  <c:v>4.3022</c:v>
                </c:pt>
                <c:pt idx="6">
                  <c:v>4.2175000000000002</c:v>
                </c:pt>
                <c:pt idx="7">
                  <c:v>4.1421999999999999</c:v>
                </c:pt>
                <c:pt idx="8">
                  <c:v>4.069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0CA-A44C-9E4B-829D9383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6192"/>
        <c:axId val="987687824"/>
      </c:lineChart>
      <c:catAx>
        <c:axId val="9876861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max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1879424162888735E-2"/>
          <c:y val="7.818748840240243E-2"/>
          <c:w val="0.87307185234807894"/>
          <c:h val="0.1717442630046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4-874E-ABE3-BE3689836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4-874E-ABE3-BE36898361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4-874E-ABE3-BE36898361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14-874E-ABE3-BE368983611F}"/>
              </c:ext>
            </c:extLst>
          </c:dPt>
          <c:dLbls>
            <c:dLbl>
              <c:idx val="0"/>
              <c:layout>
                <c:manualLayout>
                  <c:x val="1.517706677491106E-2"/>
                  <c:y val="9.259259259259173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14-874E-ABE3-BE368983611F}"/>
                </c:ext>
              </c:extLst>
            </c:dLbl>
            <c:dLbl>
              <c:idx val="1"/>
              <c:layout>
                <c:manualLayout>
                  <c:x val="-1.5177066774911199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14-874E-ABE3-BE368983611F}"/>
                </c:ext>
              </c:extLst>
            </c:dLbl>
            <c:dLbl>
              <c:idx val="2"/>
              <c:layout>
                <c:manualLayout>
                  <c:x val="-3.0354133549822308E-2"/>
                  <c:y val="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14-874E-ABE3-BE368983611F}"/>
                </c:ext>
              </c:extLst>
            </c:dLbl>
            <c:dLbl>
              <c:idx val="3"/>
              <c:layout>
                <c:manualLayout>
                  <c:x val="-5.0590222583037178E-2"/>
                  <c:y val="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95861281609677"/>
                      <c:h val="0.121787693205016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A14-874E-ABE3-BE368983611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'Phase 2 - results'!$AW$231:$AW$234</c:f>
              <c:strCache>
                <c:ptCount val="4"/>
                <c:pt idx="0">
                  <c:v>AMELIORATIVE</c:v>
                </c:pt>
                <c:pt idx="1">
                  <c:v>PEJORATIVE</c:v>
                </c:pt>
                <c:pt idx="2">
                  <c:v>NON-PEJORATIVE</c:v>
                </c:pt>
                <c:pt idx="3">
                  <c:v>NON-AMELIORATIVE</c:v>
                </c:pt>
              </c:strCache>
            </c:strRef>
          </c:cat>
          <c:val>
            <c:numRef>
              <c:f>'Phase 2 - results'!$AX$231:$AX$234</c:f>
              <c:numCache>
                <c:formatCode>General</c:formatCode>
                <c:ptCount val="4"/>
                <c:pt idx="0">
                  <c:v>30.102040816326532</c:v>
                </c:pt>
                <c:pt idx="1">
                  <c:v>42.346938775510203</c:v>
                </c:pt>
                <c:pt idx="2">
                  <c:v>17.346938775510203</c:v>
                </c:pt>
                <c:pt idx="3">
                  <c:v>10.204081632653061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14-874E-ABE3-BE368983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6-CB4D-87A0-8B247949DA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6-CB4D-87A0-8B247949DA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96-CB4D-87A0-8B247949DA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96-CB4D-87A0-8B247949DA4E}"/>
              </c:ext>
            </c:extLst>
          </c:dPt>
          <c:dLbls>
            <c:dLbl>
              <c:idx val="0"/>
              <c:layout>
                <c:manualLayout>
                  <c:x val="5.9112085824918302E-2"/>
                  <c:y val="3.70370370370370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96-CB4D-87A0-8B247949DA4E}"/>
                </c:ext>
              </c:extLst>
            </c:dLbl>
            <c:dLbl>
              <c:idx val="1"/>
              <c:layout>
                <c:manualLayout>
                  <c:x val="4.8128430649468909E-2"/>
                  <c:y val="9.72222222222222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96-CB4D-87A0-8B247949DA4E}"/>
                </c:ext>
              </c:extLst>
            </c:dLbl>
            <c:dLbl>
              <c:idx val="2"/>
              <c:layout>
                <c:manualLayout>
                  <c:x val="-0.19312877223305841"/>
                  <c:y val="-0.129629629629629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96-CB4D-87A0-8B247949DA4E}"/>
                </c:ext>
              </c:extLst>
            </c:dLbl>
            <c:dLbl>
              <c:idx val="3"/>
              <c:layout>
                <c:manualLayout>
                  <c:x val="-4.24538608207208E-2"/>
                  <c:y val="1.62038859725867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289959055779301"/>
                      <c:h val="0.126417322834645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496-CB4D-87A0-8B247949DA4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'Phase 2 - results'!$AW$231:$AW$234</c:f>
              <c:strCache>
                <c:ptCount val="4"/>
                <c:pt idx="0">
                  <c:v>AMELIORATIVE</c:v>
                </c:pt>
                <c:pt idx="1">
                  <c:v>PEJORATIVE</c:v>
                </c:pt>
                <c:pt idx="2">
                  <c:v>NON-PEJORATIVE</c:v>
                </c:pt>
                <c:pt idx="3">
                  <c:v>NON-AMELIORATIVE</c:v>
                </c:pt>
              </c:strCache>
            </c:strRef>
          </c:cat>
          <c:val>
            <c:numRef>
              <c:f>'Phase 2 - results'!$AY$231:$AY$234</c:f>
              <c:numCache>
                <c:formatCode>General</c:formatCode>
                <c:ptCount val="4"/>
                <c:pt idx="0">
                  <c:v>6.6326530612244898</c:v>
                </c:pt>
                <c:pt idx="1">
                  <c:v>44.897959183673471</c:v>
                </c:pt>
                <c:pt idx="2">
                  <c:v>29.591836734693878</c:v>
                </c:pt>
                <c:pt idx="3">
                  <c:v>18.877551020408163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6-CB4D-87A0-8B247949D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2-8643-8276-68AAEE9CAD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2-8643-8276-68AAEE9CAD2E}"/>
              </c:ext>
            </c:extLst>
          </c:dPt>
          <c:dLbls>
            <c:dLbl>
              <c:idx val="0"/>
              <c:layout>
                <c:manualLayout>
                  <c:x val="-2.5553664405536252E-3"/>
                  <c:y val="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57441116409416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DE2-8643-8276-68AAEE9CAD2E}"/>
                </c:ext>
              </c:extLst>
            </c:dLbl>
            <c:dLbl>
              <c:idx val="1"/>
              <c:layout>
                <c:manualLayout>
                  <c:x val="2.5553664405536251E-2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306552422336479"/>
                      <c:h val="0.140733449985418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DE2-8643-8276-68AAEE9CAD2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'Phase 2 - results'!$AW$235:$AW$236</c:f>
              <c:strCache>
                <c:ptCount val="2"/>
                <c:pt idx="0">
                  <c:v>AMELIORATIVE + NON-PEJORATIVE</c:v>
                </c:pt>
                <c:pt idx="1">
                  <c:v>PEJORATIVE + NON-AMELIORATIVE</c:v>
                </c:pt>
              </c:strCache>
            </c:strRef>
          </c:cat>
          <c:val>
            <c:numRef>
              <c:f>'Phase 2 - results'!$AX$235:$AX$236</c:f>
              <c:numCache>
                <c:formatCode>General</c:formatCode>
                <c:ptCount val="2"/>
                <c:pt idx="0">
                  <c:v>47.448979591836739</c:v>
                </c:pt>
                <c:pt idx="1">
                  <c:v>52.551020408163261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2-8643-8276-68AAEE9C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AB-264E-B3DE-7A5DFF8A8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AB-264E-B3DE-7A5DFF8A8543}"/>
              </c:ext>
            </c:extLst>
          </c:dPt>
          <c:dLbls>
            <c:dLbl>
              <c:idx val="0"/>
              <c:layout>
                <c:manualLayout>
                  <c:x val="-2.2998297964982626E-2"/>
                  <c:y val="7.87037037037036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046367828298691"/>
                      <c:h val="0.121787693205016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2AB-264E-B3DE-7A5DFF8A8543}"/>
                </c:ext>
              </c:extLst>
            </c:dLbl>
            <c:dLbl>
              <c:idx val="1"/>
              <c:layout>
                <c:manualLayout>
                  <c:x val="4.3441229489411627E-2"/>
                  <c:y val="-8.79627806940799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051015778281119"/>
                      <c:h val="0.126844561096529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2AB-264E-B3DE-7A5DFF8A854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'Phase 2 - results'!$AW$235:$AW$236</c:f>
              <c:strCache>
                <c:ptCount val="2"/>
                <c:pt idx="0">
                  <c:v>AMELIORATIVE + NON-PEJORATIVE</c:v>
                </c:pt>
                <c:pt idx="1">
                  <c:v>PEJORATIVE + NON-AMELIORATIVE</c:v>
                </c:pt>
              </c:strCache>
            </c:strRef>
          </c:cat>
          <c:val>
            <c:numRef>
              <c:f>'Phase 2 - results'!$AY$235:$AY$236</c:f>
              <c:numCache>
                <c:formatCode>General</c:formatCode>
                <c:ptCount val="2"/>
                <c:pt idx="0">
                  <c:v>36.224489795918366</c:v>
                </c:pt>
                <c:pt idx="1">
                  <c:v>63.775510204081634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264E-B3DE-7A5DFF8A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38-AD41-8A6C-60390D14AF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38-AD41-8A6C-60390D14AFE8}"/>
              </c:ext>
            </c:extLst>
          </c:dPt>
          <c:dLbls>
            <c:dLbl>
              <c:idx val="0"/>
              <c:layout>
                <c:manualLayout>
                  <c:x val="0.24577503601354181"/>
                  <c:y val="-5.353364188944249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6648158279768273"/>
                      <c:h val="0.12711280111986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538-AD41-8A6C-60390D14AFE8}"/>
                </c:ext>
              </c:extLst>
            </c:dLbl>
            <c:dLbl>
              <c:idx val="1"/>
              <c:layout>
                <c:manualLayout>
                  <c:x val="-0.24193490186939814"/>
                  <c:y val="4.422362657160001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5116680650094317"/>
                      <c:h val="0.132197489105418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538-AD41-8A6C-60390D14AFE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'Phase 2 - results'!$AW$391:$AW$392</c:f>
              <c:strCache>
                <c:ptCount val="2"/>
                <c:pt idx="0">
                  <c:v>AMELIORATIVE + NON-PEJORATIVE</c:v>
                </c:pt>
                <c:pt idx="1">
                  <c:v>PEJORATIVE + NON-AMELIORATIVE</c:v>
                </c:pt>
              </c:strCache>
            </c:strRef>
          </c:cat>
          <c:val>
            <c:numRef>
              <c:f>'Phase 2 - results'!$AX$391:$AX$392</c:f>
              <c:numCache>
                <c:formatCode>General</c:formatCode>
                <c:ptCount val="2"/>
                <c:pt idx="0">
                  <c:v>89.285714285714292</c:v>
                </c:pt>
                <c:pt idx="1">
                  <c:v>10.714285714285714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8-AD41-8A6C-60390D14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Centralized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'Reference-configs - results'!$A$5:$A$13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'Reference-configs - results'!$G$5:$G$13</c:f>
              <c:numCache>
                <c:formatCode>General</c:formatCode>
                <c:ptCount val="9"/>
                <c:pt idx="0">
                  <c:v>3.6604000000000001</c:v>
                </c:pt>
                <c:pt idx="1">
                  <c:v>3.8029000000000002</c:v>
                </c:pt>
                <c:pt idx="2">
                  <c:v>3.8854000000000002</c:v>
                </c:pt>
                <c:pt idx="3">
                  <c:v>4.0770999999999997</c:v>
                </c:pt>
                <c:pt idx="4">
                  <c:v>4.7167000000000003</c:v>
                </c:pt>
                <c:pt idx="5">
                  <c:v>6.3914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F-4C4B-88FB-AE4D22D1DAC3}"/>
            </c:ext>
          </c:extLst>
        </c:ser>
        <c:ser>
          <c:idx val="1"/>
          <c:order val="1"/>
          <c:tx>
            <c:v>Collaborative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'Reference-configs - results'!$A$5:$A$13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'Reference-configs - results'!$E$5:$E$13</c:f>
              <c:numCache>
                <c:formatCode>General</c:formatCode>
                <c:ptCount val="9"/>
                <c:pt idx="0">
                  <c:v>3.6488</c:v>
                </c:pt>
                <c:pt idx="1">
                  <c:v>3.7256999999999998</c:v>
                </c:pt>
                <c:pt idx="2">
                  <c:v>3.7195</c:v>
                </c:pt>
                <c:pt idx="3">
                  <c:v>3.9295</c:v>
                </c:pt>
                <c:pt idx="4">
                  <c:v>4.1554000000000002</c:v>
                </c:pt>
                <c:pt idx="5">
                  <c:v>4.5673000000000004</c:v>
                </c:pt>
                <c:pt idx="6">
                  <c:v>5.4958999999999998</c:v>
                </c:pt>
                <c:pt idx="7">
                  <c:v>8.2972000000000001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F-4C4B-88FB-AE4D22D1DAC3}"/>
            </c:ext>
          </c:extLst>
        </c:ser>
        <c:ser>
          <c:idx val="0"/>
          <c:order val="2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'Reference-configs - results'!$A$5:$A$13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'Reference-configs - results'!$C$5:$C$13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F-4C4B-88FB-AE4D22D1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75-B240-AF88-49974396CE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75-B240-AF88-49974396CEB4}"/>
              </c:ext>
            </c:extLst>
          </c:dPt>
          <c:dLbls>
            <c:dLbl>
              <c:idx val="0"/>
              <c:layout>
                <c:manualLayout>
                  <c:x val="-2.0539950000586279E-2"/>
                  <c:y val="4.6550992947341297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1117927211754357"/>
                      <c:h val="0.122457701825128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75-B240-AF88-49974396CEB4}"/>
                </c:ext>
              </c:extLst>
            </c:dLbl>
            <c:dLbl>
              <c:idx val="1"/>
              <c:layout>
                <c:manualLayout>
                  <c:x val="-7.7023801677887508E-3"/>
                  <c:y val="1.862058045056229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0609058037084311"/>
                      <c:h val="0.127542389810684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75-B240-AF88-49974396CE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'Phase 2 - results'!$AW$391:$AW$392</c:f>
              <c:strCache>
                <c:ptCount val="2"/>
                <c:pt idx="0">
                  <c:v>AMELIORATIVE + NON-PEJORATIVE</c:v>
                </c:pt>
                <c:pt idx="1">
                  <c:v>PEJORATIVE + NON-AMELIORATIVE</c:v>
                </c:pt>
              </c:strCache>
            </c:strRef>
          </c:cat>
          <c:val>
            <c:numRef>
              <c:f>'Phase 2 - results'!$AY$391:$AY$392</c:f>
              <c:numCache>
                <c:formatCode>General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B240-AF88-49974396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7-744B-ABA0-ED9B33F61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7-744B-ABA0-ED9B33F61F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7-744B-ABA0-ED9B33F61F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C7-744B-ABA0-ED9B33F61FE1}"/>
              </c:ext>
            </c:extLst>
          </c:dPt>
          <c:dLbls>
            <c:dLbl>
              <c:idx val="0"/>
              <c:layout>
                <c:manualLayout>
                  <c:x val="1.7789755902136731E-2"/>
                  <c:y val="4.655099294734129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C7-744B-ABA0-ED9B33F61FE1}"/>
                </c:ext>
              </c:extLst>
            </c:dLbl>
            <c:dLbl>
              <c:idx val="1"/>
              <c:layout>
                <c:manualLayout>
                  <c:x val="-4.3203692905189203E-2"/>
                  <c:y val="0.107067283778884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C7-744B-ABA0-ED9B33F61FE1}"/>
                </c:ext>
              </c:extLst>
            </c:dLbl>
            <c:dLbl>
              <c:idx val="2"/>
              <c:layout>
                <c:manualLayout>
                  <c:x val="-8.6407385810378406E-2"/>
                  <c:y val="5.5861191536809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C7-744B-ABA0-ED9B33F61FE1}"/>
                </c:ext>
              </c:extLst>
            </c:dLbl>
            <c:dLbl>
              <c:idx val="3"/>
              <c:layout>
                <c:manualLayout>
                  <c:x val="0.25159797633021952"/>
                  <c:y val="2.560304612103771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406487717864476"/>
                      <c:h val="0.12711280111986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1C7-744B-ABA0-ED9B33F61FE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'Phase 2 - results'!$AW$387:$AW$390</c:f>
              <c:strCache>
                <c:ptCount val="4"/>
                <c:pt idx="0">
                  <c:v>AMELIORATIVE</c:v>
                </c:pt>
                <c:pt idx="1">
                  <c:v>PEJORATIVE</c:v>
                </c:pt>
                <c:pt idx="2">
                  <c:v>NON-PEJORATIVE</c:v>
                </c:pt>
                <c:pt idx="3">
                  <c:v>NON-AMELIORATIVE</c:v>
                </c:pt>
              </c:strCache>
            </c:strRef>
          </c:cat>
          <c:val>
            <c:numRef>
              <c:f>'Phase 2 - results'!$AX$387:$AX$390</c:f>
              <c:numCache>
                <c:formatCode>General</c:formatCode>
                <c:ptCount val="4"/>
                <c:pt idx="0">
                  <c:v>64.285714285714292</c:v>
                </c:pt>
                <c:pt idx="1">
                  <c:v>0</c:v>
                </c:pt>
                <c:pt idx="2">
                  <c:v>25</c:v>
                </c:pt>
                <c:pt idx="3">
                  <c:v>10.714285714285714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C7-744B-ABA0-ED9B33F6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0E-FF44-A2F4-B48CC0B371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E-FF44-A2F4-B48CC0B371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0E-FF44-A2F4-B48CC0B371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0E-FF44-A2F4-B48CC0B37150}"/>
              </c:ext>
            </c:extLst>
          </c:dPt>
          <c:dLbls>
            <c:dLbl>
              <c:idx val="0"/>
              <c:layout>
                <c:manualLayout>
                  <c:x val="1.524836220183148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0E-FF44-A2F4-B48CC0B37150}"/>
                </c:ext>
              </c:extLst>
            </c:dLbl>
            <c:dLbl>
              <c:idx val="1"/>
              <c:layout>
                <c:manualLayout>
                  <c:x val="2.0331149602441978E-2"/>
                  <c:y val="-1.39652978842024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0E-FF44-A2F4-B48CC0B37150}"/>
                </c:ext>
              </c:extLst>
            </c:dLbl>
            <c:dLbl>
              <c:idx val="2"/>
              <c:layout>
                <c:manualLayout>
                  <c:x val="-7.8783204709462665E-2"/>
                  <c:y val="-3.25856950631389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0E-FF44-A2F4-B48CC0B37150}"/>
                </c:ext>
              </c:extLst>
            </c:dLbl>
            <c:dLbl>
              <c:idx val="3"/>
              <c:layout>
                <c:manualLayout>
                  <c:x val="-3.5579511804273489E-2"/>
                  <c:y val="2.793059576840475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389930237742377"/>
                      <c:h val="0.122457701825128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F0E-FF44-A2F4-B48CC0B371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'Phase 2 - results'!$AW$387:$AW$390</c:f>
              <c:strCache>
                <c:ptCount val="4"/>
                <c:pt idx="0">
                  <c:v>AMELIORATIVE</c:v>
                </c:pt>
                <c:pt idx="1">
                  <c:v>PEJORATIVE</c:v>
                </c:pt>
                <c:pt idx="2">
                  <c:v>NON-PEJORATIVE</c:v>
                </c:pt>
                <c:pt idx="3">
                  <c:v>NON-AMELIORATIVE</c:v>
                </c:pt>
              </c:strCache>
            </c:strRef>
          </c:cat>
          <c:val>
            <c:numRef>
              <c:f>'Phase 2 - results'!$AY$387:$AY$390</c:f>
              <c:numCache>
                <c:formatCode>General</c:formatCode>
                <c:ptCount val="4"/>
                <c:pt idx="0">
                  <c:v>10.714285714285714</c:v>
                </c:pt>
                <c:pt idx="1">
                  <c:v>3.5714285714285712</c:v>
                </c:pt>
                <c:pt idx="2">
                  <c:v>64.285714285714292</c:v>
                </c:pt>
                <c:pt idx="3">
                  <c:v>21.428571428571427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0E-FF44-A2F4-B48CC0B3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'Phase 2 - results'!$D$6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'NSGAII-configurations'!$A$5:$A$15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'Phase 2 - results'!$E$6:$O$6</c:f>
              <c:numCache>
                <c:formatCode>General</c:formatCode>
                <c:ptCount val="11"/>
                <c:pt idx="0">
                  <c:v>8.1585000000000001</c:v>
                </c:pt>
                <c:pt idx="1">
                  <c:v>8.1585000000000001</c:v>
                </c:pt>
                <c:pt idx="2">
                  <c:v>8.1585000000000001</c:v>
                </c:pt>
                <c:pt idx="3">
                  <c:v>8.1585000000000001</c:v>
                </c:pt>
                <c:pt idx="4">
                  <c:v>8.1585000000000001</c:v>
                </c:pt>
                <c:pt idx="5">
                  <c:v>8.1585000000000001</c:v>
                </c:pt>
                <c:pt idx="6">
                  <c:v>8.1585000000000001</c:v>
                </c:pt>
                <c:pt idx="7">
                  <c:v>8.1585000000000001</c:v>
                </c:pt>
                <c:pt idx="8">
                  <c:v>8.1585000000000001</c:v>
                </c:pt>
                <c:pt idx="9">
                  <c:v>8.1585000000000001</c:v>
                </c:pt>
                <c:pt idx="10">
                  <c:v>8.1585000000000001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2A-E04A-B6B7-D4E78170D3B5}"/>
            </c:ext>
          </c:extLst>
        </c:ser>
        <c:ser>
          <c:idx val="1"/>
          <c:order val="1"/>
          <c:tx>
            <c:strRef>
              <c:f>'Phase 2 - results'!$A$16:$D$16</c:f>
              <c:strCache>
                <c:ptCount val="4"/>
                <c:pt idx="0">
                  <c:v>10</c:v>
                </c:pt>
                <c:pt idx="1">
                  <c:v>360</c:v>
                </c:pt>
                <c:pt idx="2">
                  <c:v>100</c:v>
                </c:pt>
                <c:pt idx="3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('Phase 2 - results'!$AE$16,'Phase 2 - results'!$AW$9:$AW$18)</c:f>
              <c:numCache>
                <c:formatCode>General</c:formatCode>
                <c:ptCount val="11"/>
                <c:pt idx="0">
                  <c:v>8.5309000000000008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2A-E04A-B6B7-D4E78170D3B5}"/>
            </c:ext>
          </c:extLst>
        </c:ser>
        <c:ser>
          <c:idx val="2"/>
          <c:order val="2"/>
          <c:tx>
            <c:strRef>
              <c:f>'Phase 2 - results'!$A$17:$D$17</c:f>
              <c:strCache>
                <c:ptCount val="4"/>
                <c:pt idx="0">
                  <c:v>10</c:v>
                </c:pt>
                <c:pt idx="1">
                  <c:v>360</c:v>
                </c:pt>
                <c:pt idx="2">
                  <c:v>100</c:v>
                </c:pt>
                <c:pt idx="3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('Phase 2 - results'!$AE$17,'Phase 2 - results'!$AW$9:$AW$18)</c:f>
              <c:numCache>
                <c:formatCode>General</c:formatCode>
                <c:ptCount val="11"/>
                <c:pt idx="0">
                  <c:v>8.1546000000000003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2A-E04A-B6B7-D4E78170D3B5}"/>
            </c:ext>
          </c:extLst>
        </c:ser>
        <c:ser>
          <c:idx val="3"/>
          <c:order val="3"/>
          <c:tx>
            <c:strRef>
              <c:f>'Phase 2 - results'!$A$18:$D$18</c:f>
              <c:strCache>
                <c:ptCount val="4"/>
                <c:pt idx="0">
                  <c:v>10</c:v>
                </c:pt>
                <c:pt idx="1">
                  <c:v>360</c:v>
                </c:pt>
                <c:pt idx="2">
                  <c:v>100</c:v>
                </c:pt>
                <c:pt idx="3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('Phase 2 - results'!$AE$18,'Phase 2 - results'!$AW$9:$AW$18)</c:f>
              <c:numCache>
                <c:formatCode>General</c:formatCode>
                <c:ptCount val="11"/>
                <c:pt idx="0">
                  <c:v>7.1497000000000002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2A-E04A-B6B7-D4E78170D3B5}"/>
            </c:ext>
          </c:extLst>
        </c:ser>
        <c:ser>
          <c:idx val="4"/>
          <c:order val="4"/>
          <c:tx>
            <c:strRef>
              <c:f>'Phase 2 - results'!$A$24:$D$24</c:f>
              <c:strCache>
                <c:ptCount val="4"/>
                <c:pt idx="0">
                  <c:v>10</c:v>
                </c:pt>
                <c:pt idx="1">
                  <c:v>720</c:v>
                </c:pt>
                <c:pt idx="2">
                  <c:v>97.92</c:v>
                </c:pt>
                <c:pt idx="3">
                  <c:v>S689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('Phase 2 - results'!$AE$24,'Phase 2 - results'!$AW$20:$AW$29)</c:f>
              <c:numCache>
                <c:formatCode>General</c:formatCode>
                <c:ptCount val="11"/>
                <c:pt idx="0">
                  <c:v>8.5334000000000003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2A-E04A-B6B7-D4E78170D3B5}"/>
            </c:ext>
          </c:extLst>
        </c:ser>
        <c:ser>
          <c:idx val="5"/>
          <c:order val="5"/>
          <c:tx>
            <c:strRef>
              <c:f>'Phase 2 - results'!$A$31:$D$31</c:f>
              <c:strCache>
                <c:ptCount val="4"/>
                <c:pt idx="0">
                  <c:v>30</c:v>
                </c:pt>
                <c:pt idx="1">
                  <c:v>180</c:v>
                </c:pt>
                <c:pt idx="2">
                  <c:v>99.44</c:v>
                </c:pt>
                <c:pt idx="3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('Phase 2 - results'!$AW$31,'Phase 2 - results'!$AE$31,'Phase 2 - results'!$AW$32:$AW$40)</c:f>
              <c:numCache>
                <c:formatCode>General</c:formatCode>
                <c:ptCount val="11"/>
                <c:pt idx="1">
                  <c:v>6.5552999999999999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2A-E04A-B6B7-D4E78170D3B5}"/>
            </c:ext>
          </c:extLst>
        </c:ser>
        <c:ser>
          <c:idx val="6"/>
          <c:order val="6"/>
          <c:tx>
            <c:strRef>
              <c:f>'Phase 2 - results'!$A$32:$D$32</c:f>
              <c:strCache>
                <c:ptCount val="4"/>
                <c:pt idx="0">
                  <c:v>30</c:v>
                </c:pt>
                <c:pt idx="1">
                  <c:v>180</c:v>
                </c:pt>
                <c:pt idx="2">
                  <c:v>99.44</c:v>
                </c:pt>
                <c:pt idx="3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('Phase 2 - results'!$AW$32,'Phase 2 - results'!$AE$32,'Phase 2 - results'!$AW$33:$AW$41)</c:f>
              <c:numCache>
                <c:formatCode>General</c:formatCode>
                <c:ptCount val="11"/>
                <c:pt idx="1">
                  <c:v>7.9862000000000002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2A-E04A-B6B7-D4E78170D3B5}"/>
            </c:ext>
          </c:extLst>
        </c:ser>
        <c:ser>
          <c:idx val="7"/>
          <c:order val="7"/>
          <c:tx>
            <c:strRef>
              <c:f>'Phase 2 - results'!$A$33:$D$33</c:f>
              <c:strCache>
                <c:ptCount val="4"/>
                <c:pt idx="0">
                  <c:v>30</c:v>
                </c:pt>
                <c:pt idx="1">
                  <c:v>180</c:v>
                </c:pt>
                <c:pt idx="2">
                  <c:v>99.44</c:v>
                </c:pt>
                <c:pt idx="3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('Phase 2 - results'!$AW$33,'Phase 2 - results'!$AE$33,'Phase 2 - results'!$AW$34:$AW$42)</c:f>
              <c:numCache>
                <c:formatCode>General</c:formatCode>
                <c:ptCount val="11"/>
                <c:pt idx="1">
                  <c:v>7.1692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2A-E04A-B6B7-D4E78170D3B5}"/>
            </c:ext>
          </c:extLst>
        </c:ser>
        <c:ser>
          <c:idx val="8"/>
          <c:order val="8"/>
          <c:tx>
            <c:strRef>
              <c:f>'Phase 2 - results'!$A$43:$D$43</c:f>
              <c:strCache>
                <c:ptCount val="4"/>
                <c:pt idx="0">
                  <c:v>30</c:v>
                </c:pt>
                <c:pt idx="1">
                  <c:v>1080</c:v>
                </c:pt>
                <c:pt idx="2">
                  <c:v>99.3518</c:v>
                </c:pt>
                <c:pt idx="3">
                  <c:v>S6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('Phase 2 - results'!$AW$43,'Phase 2 - results'!$AE$43,'Phase 2 - results'!$AW$44:$AW$52)</c:f>
              <c:numCache>
                <c:formatCode>General</c:formatCode>
                <c:ptCount val="11"/>
                <c:pt idx="1">
                  <c:v>7.3586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2A-E04A-B6B7-D4E78170D3B5}"/>
            </c:ext>
          </c:extLst>
        </c:ser>
        <c:ser>
          <c:idx val="9"/>
          <c:order val="9"/>
          <c:tx>
            <c:strRef>
              <c:f>'Phase 2 - results'!$A$44:$D$44</c:f>
              <c:strCache>
                <c:ptCount val="4"/>
                <c:pt idx="0">
                  <c:v>30</c:v>
                </c:pt>
                <c:pt idx="1">
                  <c:v>1080</c:v>
                </c:pt>
                <c:pt idx="2">
                  <c:v>99.3518</c:v>
                </c:pt>
                <c:pt idx="3">
                  <c:v>S7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('Phase 2 - results'!$AW$44,'Phase 2 - results'!$AE$44,'Phase 2 - results'!$AW$45:$AW$53)</c:f>
              <c:numCache>
                <c:formatCode>General</c:formatCode>
                <c:ptCount val="11"/>
                <c:pt idx="1">
                  <c:v>9.4276999999999997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2A-E04A-B6B7-D4E78170D3B5}"/>
            </c:ext>
          </c:extLst>
        </c:ser>
        <c:ser>
          <c:idx val="10"/>
          <c:order val="10"/>
          <c:tx>
            <c:strRef>
              <c:f>'Phase 2 - results'!$A$45:$D$45</c:f>
              <c:strCache>
                <c:ptCount val="4"/>
                <c:pt idx="0">
                  <c:v>30</c:v>
                </c:pt>
                <c:pt idx="1">
                  <c:v>1080</c:v>
                </c:pt>
                <c:pt idx="2">
                  <c:v>99.3518</c:v>
                </c:pt>
                <c:pt idx="3">
                  <c:v>S9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('Phase 2 - results'!$AW$45,'Phase 2 - results'!$AE$45,'Phase 2 - results'!$AW$46:$AW$54)</c:f>
              <c:numCache>
                <c:formatCode>General</c:formatCode>
                <c:ptCount val="11"/>
                <c:pt idx="1">
                  <c:v>8.5004000000000008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2A-E04A-B6B7-D4E78170D3B5}"/>
            </c:ext>
          </c:extLst>
        </c:ser>
        <c:ser>
          <c:idx val="11"/>
          <c:order val="11"/>
          <c:tx>
            <c:strRef>
              <c:f>'Phase 2 - results'!$A$46:$D$46</c:f>
              <c:strCache>
                <c:ptCount val="4"/>
                <c:pt idx="0">
                  <c:v>30</c:v>
                </c:pt>
                <c:pt idx="1">
                  <c:v>1080</c:v>
                </c:pt>
                <c:pt idx="2">
                  <c:v>99.3518</c:v>
                </c:pt>
                <c:pt idx="3">
                  <c:v>S10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('Phase 2 - results'!$AW$46,'Phase 2 - results'!$AE$46,'Phase 2 - results'!$AW$47:$AW$55)</c:f>
              <c:numCache>
                <c:formatCode>General</c:formatCode>
                <c:ptCount val="11"/>
                <c:pt idx="1">
                  <c:v>8.2459000000000007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2A-E04A-B6B7-D4E78170D3B5}"/>
            </c:ext>
          </c:extLst>
        </c:ser>
        <c:ser>
          <c:idx val="12"/>
          <c:order val="12"/>
          <c:tx>
            <c:strRef>
              <c:f>'Phase 2 - results'!$A$47:$D$47</c:f>
              <c:strCache>
                <c:ptCount val="4"/>
                <c:pt idx="0">
                  <c:v>30</c:v>
                </c:pt>
                <c:pt idx="1">
                  <c:v>1080</c:v>
                </c:pt>
                <c:pt idx="2">
                  <c:v>99.3518</c:v>
                </c:pt>
                <c:pt idx="3">
                  <c:v>S11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('Phase 2 - results'!$AW$47,'Phase 2 - results'!$AE$47,'Phase 2 - results'!$AW$48:$AW$56)</c:f>
              <c:numCache>
                <c:formatCode>General</c:formatCode>
                <c:ptCount val="11"/>
                <c:pt idx="1">
                  <c:v>7.2596999999999996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62A-E04A-B6B7-D4E78170D3B5}"/>
            </c:ext>
          </c:extLst>
        </c:ser>
        <c:ser>
          <c:idx val="13"/>
          <c:order val="13"/>
          <c:tx>
            <c:strRef>
              <c:f>'Phase 2 - results'!$A$50:$D$50</c:f>
              <c:strCache>
                <c:ptCount val="4"/>
                <c:pt idx="0">
                  <c:v>30</c:v>
                </c:pt>
                <c:pt idx="1">
                  <c:v>1440</c:v>
                </c:pt>
                <c:pt idx="2">
                  <c:v>99.861</c:v>
                </c:pt>
                <c:pt idx="3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('Phase 2 - results'!$AW$50,'Phase 2 - results'!$AE$50,'Phase 2 - results'!$AW$35:$AW$43)</c:f>
              <c:numCache>
                <c:formatCode>General</c:formatCode>
                <c:ptCount val="11"/>
                <c:pt idx="1">
                  <c:v>8.4793000000000003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2A-E04A-B6B7-D4E78170D3B5}"/>
            </c:ext>
          </c:extLst>
        </c:ser>
        <c:ser>
          <c:idx val="14"/>
          <c:order val="14"/>
          <c:tx>
            <c:strRef>
              <c:f>'Phase 2 - results'!$A$54:$D$54</c:f>
              <c:strCache>
                <c:ptCount val="4"/>
                <c:pt idx="0">
                  <c:v>30</c:v>
                </c:pt>
                <c:pt idx="1">
                  <c:v>1440</c:v>
                </c:pt>
                <c:pt idx="2">
                  <c:v>99.861</c:v>
                </c:pt>
                <c:pt idx="3">
                  <c:v>S7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('Phase 2 - results'!$AW$54,'Phase 2 - results'!$AE$54,'Phase 2 - results'!$AW$40:$AW$48)</c:f>
              <c:numCache>
                <c:formatCode>General</c:formatCode>
                <c:ptCount val="11"/>
                <c:pt idx="1">
                  <c:v>8.7908000000000008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62A-E04A-B6B7-D4E78170D3B5}"/>
            </c:ext>
          </c:extLst>
        </c:ser>
        <c:ser>
          <c:idx val="15"/>
          <c:order val="15"/>
          <c:tx>
            <c:strRef>
              <c:f>'Phase 2 - results'!$A$55:$D$55</c:f>
              <c:strCache>
                <c:ptCount val="4"/>
                <c:pt idx="0">
                  <c:v>30</c:v>
                </c:pt>
                <c:pt idx="1">
                  <c:v>1440</c:v>
                </c:pt>
                <c:pt idx="2">
                  <c:v>99.861</c:v>
                </c:pt>
                <c:pt idx="3">
                  <c:v>S8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('Phase 2 - results'!$AW$55,'Phase 2 - results'!$AE$55,'Phase 2 - results'!$AW$40:$AW$48)</c:f>
              <c:numCache>
                <c:formatCode>General</c:formatCode>
                <c:ptCount val="11"/>
                <c:pt idx="1">
                  <c:v>8.1441999999999997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62A-E04A-B6B7-D4E78170D3B5}"/>
            </c:ext>
          </c:extLst>
        </c:ser>
        <c:ser>
          <c:idx val="16"/>
          <c:order val="16"/>
          <c:tx>
            <c:strRef>
              <c:f>'Phase 2 - results'!$A$56:$D$56</c:f>
              <c:strCache>
                <c:ptCount val="4"/>
                <c:pt idx="0">
                  <c:v>30</c:v>
                </c:pt>
                <c:pt idx="1">
                  <c:v>1440</c:v>
                </c:pt>
                <c:pt idx="2">
                  <c:v>99.861</c:v>
                </c:pt>
                <c:pt idx="3">
                  <c:v>S9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('Phase 2 - results'!$AW$56,'Phase 2 - results'!$AE$56,'Phase 2 - results'!$AW$40:$AW$48)</c:f>
              <c:numCache>
                <c:formatCode>General</c:formatCode>
                <c:ptCount val="11"/>
                <c:pt idx="1">
                  <c:v>6.9461000000000004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62A-E04A-B6B7-D4E78170D3B5}"/>
            </c:ext>
          </c:extLst>
        </c:ser>
        <c:ser>
          <c:idx val="17"/>
          <c:order val="17"/>
          <c:tx>
            <c:strRef>
              <c:f>'Phase 2 - results'!$A$57:$D$57</c:f>
              <c:strCache>
                <c:ptCount val="4"/>
                <c:pt idx="0">
                  <c:v>30</c:v>
                </c:pt>
                <c:pt idx="1">
                  <c:v>1440</c:v>
                </c:pt>
                <c:pt idx="2">
                  <c:v>99.861</c:v>
                </c:pt>
                <c:pt idx="3">
                  <c:v>S10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('Phase 2 - results'!$AW$57,'Phase 2 - results'!$AE$57,'Phase 2 - results'!$AW$40:$AW$48)</c:f>
              <c:numCache>
                <c:formatCode>General</c:formatCode>
                <c:ptCount val="11"/>
                <c:pt idx="1">
                  <c:v>9.0952999999999999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62A-E04A-B6B7-D4E78170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Interarrival Time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686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'Phase 2 - summary'!$H$52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31750">
              <a:solidFill>
                <a:schemeClr val="tx1"/>
              </a:solidFill>
            </a:ln>
            <a:effectLst/>
          </c:spP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'Phase 2 - summary'!$H$53:$H$63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4-5B4C-83B6-DE3DA414E021}"/>
            </c:ext>
          </c:extLst>
        </c:ser>
        <c:ser>
          <c:idx val="1"/>
          <c:order val="1"/>
          <c:tx>
            <c:strRef>
              <c:f>'Phase 2 - summary'!$G$52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31750">
              <a:solidFill>
                <a:schemeClr val="tx1"/>
              </a:solidFill>
            </a:ln>
            <a:effectLst/>
          </c:spP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'Phase 2 - summary'!$G$53:$G$63</c:f>
              <c:numCache>
                <c:formatCode>General</c:formatCode>
                <c:ptCount val="11"/>
                <c:pt idx="0">
                  <c:v>0.13333333333333333</c:v>
                </c:pt>
                <c:pt idx="1">
                  <c:v>0.33333333333333331</c:v>
                </c:pt>
                <c:pt idx="2">
                  <c:v>0.29032258064516131</c:v>
                </c:pt>
                <c:pt idx="3">
                  <c:v>0.35294117647058826</c:v>
                </c:pt>
                <c:pt idx="4">
                  <c:v>0.52380952380952384</c:v>
                </c:pt>
                <c:pt idx="5">
                  <c:v>0.81818181818181823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4-5B4C-83B6-DE3DA414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86192"/>
        <c:axId val="987687824"/>
      </c:area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%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'Phase 2 - summary'!$N$52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31750">
              <a:solidFill>
                <a:schemeClr val="tx1"/>
              </a:solidFill>
            </a:ln>
            <a:effectLst/>
          </c:spP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'Phase 2 - summary'!$N$53:$N$63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9-D344-A125-6255D62F9201}"/>
            </c:ext>
          </c:extLst>
        </c:ser>
        <c:ser>
          <c:idx val="1"/>
          <c:order val="1"/>
          <c:tx>
            <c:strRef>
              <c:f>'Phase 2 - summary'!$M$52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31750">
              <a:solidFill>
                <a:schemeClr val="tx1"/>
              </a:solidFill>
            </a:ln>
            <a:effectLst/>
          </c:spP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'Phase 2 - summary'!$M$53:$M$63</c:f>
              <c:numCache>
                <c:formatCode>General</c:formatCode>
                <c:ptCount val="11"/>
                <c:pt idx="0">
                  <c:v>0</c:v>
                </c:pt>
                <c:pt idx="1">
                  <c:v>0.22222222222222221</c:v>
                </c:pt>
                <c:pt idx="2">
                  <c:v>0.20833333333333334</c:v>
                </c:pt>
                <c:pt idx="3">
                  <c:v>0.15384615384615385</c:v>
                </c:pt>
                <c:pt idx="4">
                  <c:v>0.61111111111111116</c:v>
                </c:pt>
                <c:pt idx="5">
                  <c:v>0.68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9-D344-A125-6255D62F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86192"/>
        <c:axId val="987687824"/>
      </c:area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%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'Phase 2 - summary'!$H$68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31750">
              <a:solidFill>
                <a:schemeClr val="tx1"/>
              </a:solidFill>
            </a:ln>
            <a:effectLst/>
          </c:spPr>
          <c:cat>
            <c:numRef>
              <c:f>'Phase 2 - summary'!$B$69:$B$75</c:f>
              <c:numCache>
                <c:formatCode>General</c:formatCode>
                <c:ptCount val="7"/>
                <c:pt idx="0">
                  <c:v>60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1080</c:v>
                </c:pt>
                <c:pt idx="5">
                  <c:v>1440</c:v>
                </c:pt>
                <c:pt idx="6">
                  <c:v>1800</c:v>
                </c:pt>
              </c:numCache>
            </c:numRef>
          </c:cat>
          <c:val>
            <c:numRef>
              <c:f>'Phase 2 - summary'!$H$69:$H$75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9-E446-B530-43A14EC81106}"/>
            </c:ext>
          </c:extLst>
        </c:ser>
        <c:ser>
          <c:idx val="1"/>
          <c:order val="1"/>
          <c:tx>
            <c:strRef>
              <c:f>'Phase 2 - summary'!$G$68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31750">
              <a:solidFill>
                <a:schemeClr val="tx1"/>
              </a:solidFill>
            </a:ln>
            <a:effectLst/>
          </c:spPr>
          <c:cat>
            <c:numRef>
              <c:f>'Phase 2 - summary'!$B$69:$B$75</c:f>
              <c:numCache>
                <c:formatCode>General</c:formatCode>
                <c:ptCount val="7"/>
                <c:pt idx="0">
                  <c:v>60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1080</c:v>
                </c:pt>
                <c:pt idx="5">
                  <c:v>1440</c:v>
                </c:pt>
                <c:pt idx="6">
                  <c:v>1800</c:v>
                </c:pt>
              </c:numCache>
            </c:numRef>
          </c:cat>
          <c:val>
            <c:numRef>
              <c:f>'Phase 2 - summary'!$G$69:$G$75</c:f>
              <c:numCache>
                <c:formatCode>General</c:formatCode>
                <c:ptCount val="7"/>
                <c:pt idx="0">
                  <c:v>1</c:v>
                </c:pt>
                <c:pt idx="1">
                  <c:v>0.75</c:v>
                </c:pt>
                <c:pt idx="2">
                  <c:v>0.76470588235294112</c:v>
                </c:pt>
                <c:pt idx="3">
                  <c:v>0.65957446808510634</c:v>
                </c:pt>
                <c:pt idx="4">
                  <c:v>0.42857142857142855</c:v>
                </c:pt>
                <c:pt idx="5">
                  <c:v>0.56756756756756754</c:v>
                </c:pt>
                <c:pt idx="6">
                  <c:v>0.39473684210526316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9-E446-B530-43A14EC8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86192"/>
        <c:axId val="987687824"/>
      </c:area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Number of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%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'Phase 2 - summary'!$N$68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31750">
              <a:solidFill>
                <a:schemeClr val="tx1"/>
              </a:solidFill>
            </a:ln>
            <a:effectLst/>
          </c:spPr>
          <c:cat>
            <c:numRef>
              <c:f>'Phase 2 - summary'!$B$69:$B$75</c:f>
              <c:numCache>
                <c:formatCode>General</c:formatCode>
                <c:ptCount val="7"/>
                <c:pt idx="0">
                  <c:v>60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1080</c:v>
                </c:pt>
                <c:pt idx="5">
                  <c:v>1440</c:v>
                </c:pt>
                <c:pt idx="6">
                  <c:v>1800</c:v>
                </c:pt>
              </c:numCache>
            </c:numRef>
          </c:cat>
          <c:val>
            <c:numRef>
              <c:f>'Phase 2 - summary'!$N$69:$N$75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0.88888888888888884</c:v>
                </c:pt>
                <c:pt idx="5">
                  <c:v>0.75</c:v>
                </c:pt>
                <c:pt idx="6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1-304F-8BF9-DFDB37D27784}"/>
            </c:ext>
          </c:extLst>
        </c:ser>
        <c:ser>
          <c:idx val="1"/>
          <c:order val="1"/>
          <c:tx>
            <c:strRef>
              <c:f>'Phase 2 - summary'!$M$68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31750">
              <a:solidFill>
                <a:schemeClr val="tx1"/>
              </a:solidFill>
            </a:ln>
            <a:effectLst/>
          </c:spPr>
          <c:cat>
            <c:numRef>
              <c:f>'Phase 2 - summary'!$B$69:$B$75</c:f>
              <c:numCache>
                <c:formatCode>General</c:formatCode>
                <c:ptCount val="7"/>
                <c:pt idx="0">
                  <c:v>60</c:v>
                </c:pt>
                <c:pt idx="1">
                  <c:v>180</c:v>
                </c:pt>
                <c:pt idx="2">
                  <c:v>360</c:v>
                </c:pt>
                <c:pt idx="3">
                  <c:v>720</c:v>
                </c:pt>
                <c:pt idx="4">
                  <c:v>1080</c:v>
                </c:pt>
                <c:pt idx="5">
                  <c:v>1440</c:v>
                </c:pt>
                <c:pt idx="6">
                  <c:v>1800</c:v>
                </c:pt>
              </c:numCache>
            </c:numRef>
          </c:cat>
          <c:val>
            <c:numRef>
              <c:f>'Phase 2 - summary'!$M$69:$M$75</c:f>
              <c:numCache>
                <c:formatCode>General</c:formatCode>
                <c:ptCount val="7"/>
                <c:pt idx="0">
                  <c:v>1</c:v>
                </c:pt>
                <c:pt idx="1">
                  <c:v>0.5714285714285714</c:v>
                </c:pt>
                <c:pt idx="2">
                  <c:v>0.61538461538461542</c:v>
                </c:pt>
                <c:pt idx="3">
                  <c:v>0.6071428571428571</c:v>
                </c:pt>
                <c:pt idx="4">
                  <c:v>0.42105263157894735</c:v>
                </c:pt>
                <c:pt idx="5">
                  <c:v>0.39130434782608697</c:v>
                </c:pt>
                <c:pt idx="6">
                  <c:v>0.4838709677419355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1-304F-8BF9-DFDB37D2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86192"/>
        <c:axId val="987687824"/>
      </c:areaChart>
      <c:catAx>
        <c:axId val="9876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Number of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% (x100)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2 - summary'!$R$144:$R$152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074B-B4B2-13AE5C5973A7}"/>
            </c:ext>
          </c:extLst>
        </c:ser>
        <c:ser>
          <c:idx val="3"/>
          <c:order val="1"/>
          <c:tx>
            <c:v>Sdt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2 - summary'!$T$144:$T$152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8.9481999999999999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F-074B-B4B2-13AE5C5973A7}"/>
            </c:ext>
          </c:extLst>
        </c:ser>
        <c:ser>
          <c:idx val="2"/>
          <c:order val="2"/>
          <c:tx>
            <c:v>Sdt'</c:v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summary'!$X$144:$X$152</c:f>
              <c:numCache>
                <c:formatCode>General</c:formatCode>
                <c:ptCount val="9"/>
                <c:pt idx="0">
                  <c:v>1.4863999999999999</c:v>
                </c:pt>
                <c:pt idx="1">
                  <c:v>1.4952000000000001</c:v>
                </c:pt>
                <c:pt idx="2">
                  <c:v>1.5178</c:v>
                </c:pt>
                <c:pt idx="3">
                  <c:v>1.6157999999999999</c:v>
                </c:pt>
                <c:pt idx="4">
                  <c:v>1.6580999999999999</c:v>
                </c:pt>
                <c:pt idx="5">
                  <c:v>1.8798999999999999</c:v>
                </c:pt>
                <c:pt idx="6">
                  <c:v>2.2113999999999998</c:v>
                </c:pt>
                <c:pt idx="7">
                  <c:v>2.9537</c:v>
                </c:pt>
                <c:pt idx="8">
                  <c:v>5.8842999999999996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EF-074B-B4B2-13AE5C5973A7}"/>
            </c:ext>
          </c:extLst>
        </c:ser>
        <c:ser>
          <c:idx val="1"/>
          <c:order val="3"/>
          <c:tx>
            <c:v>Srt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summary'!$V$144:$V$152</c:f>
              <c:numCache>
                <c:formatCode>General</c:formatCode>
                <c:ptCount val="9"/>
                <c:pt idx="0">
                  <c:v>1.0692999999999999</c:v>
                </c:pt>
                <c:pt idx="1">
                  <c:v>1.6741999999999999</c:v>
                </c:pt>
                <c:pt idx="2">
                  <c:v>1.1614</c:v>
                </c:pt>
                <c:pt idx="3">
                  <c:v>1.2416</c:v>
                </c:pt>
                <c:pt idx="4">
                  <c:v>1.0845</c:v>
                </c:pt>
                <c:pt idx="5">
                  <c:v>1.9094</c:v>
                </c:pt>
                <c:pt idx="6">
                  <c:v>2.2930999999999999</c:v>
                </c:pt>
                <c:pt idx="7">
                  <c:v>3.2389999999999999</c:v>
                </c:pt>
                <c:pt idx="8">
                  <c:v>8.9481999999999999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F-074B-B4B2-13AE5C5973A7}"/>
            </c:ext>
          </c:extLst>
        </c:ser>
        <c:ser>
          <c:idx val="4"/>
          <c:order val="4"/>
          <c:tx>
            <c:v>Srt'</c:v>
          </c:tx>
          <c:spPr>
            <a:pattFill prst="wdUpDiag">
              <a:fgClr>
                <a:schemeClr val="bg1"/>
              </a:fgClr>
              <a:bgClr>
                <a:schemeClr val="bg2">
                  <a:lumMod val="50000"/>
                </a:schemeClr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summary'!$Z$144:$Z$152</c:f>
              <c:numCache>
                <c:formatCode>General</c:formatCode>
                <c:ptCount val="9"/>
                <c:pt idx="0">
                  <c:v>1.0692999999999999</c:v>
                </c:pt>
                <c:pt idx="1">
                  <c:v>1.6741999999999999</c:v>
                </c:pt>
                <c:pt idx="2">
                  <c:v>1.1614</c:v>
                </c:pt>
                <c:pt idx="3">
                  <c:v>1.2416</c:v>
                </c:pt>
                <c:pt idx="4">
                  <c:v>1.0845</c:v>
                </c:pt>
                <c:pt idx="5">
                  <c:v>1.8798999999999999</c:v>
                </c:pt>
                <c:pt idx="6">
                  <c:v>2.2113999999999998</c:v>
                </c:pt>
                <c:pt idx="7">
                  <c:v>2.9537</c:v>
                </c:pt>
                <c:pt idx="8">
                  <c:v>5.8842999999999996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EF-074B-B4B2-13AE5C59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2 - summary'!$S$144:$S$152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A-5141-AE33-6CD9CAD325DE}"/>
            </c:ext>
          </c:extLst>
        </c:ser>
        <c:ser>
          <c:idx val="3"/>
          <c:order val="1"/>
          <c:tx>
            <c:v>Sdt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2 - summary'!$U$144:$U$152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12.611499999999999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A-5141-AE33-6CD9CAD325DE}"/>
            </c:ext>
          </c:extLst>
        </c:ser>
        <c:ser>
          <c:idx val="2"/>
          <c:order val="2"/>
          <c:tx>
            <c:v>Sdt'</c:v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summary'!$Y$144:$Y$152</c:f>
              <c:numCache>
                <c:formatCode>General</c:formatCode>
                <c:ptCount val="9"/>
                <c:pt idx="0">
                  <c:v>4.0103</c:v>
                </c:pt>
                <c:pt idx="1">
                  <c:v>4.0750000000000002</c:v>
                </c:pt>
                <c:pt idx="2">
                  <c:v>4.1580000000000004</c:v>
                </c:pt>
                <c:pt idx="3">
                  <c:v>4.1811999999999996</c:v>
                </c:pt>
                <c:pt idx="4">
                  <c:v>4.3072999999999997</c:v>
                </c:pt>
                <c:pt idx="5">
                  <c:v>4.5035999999999996</c:v>
                </c:pt>
                <c:pt idx="6">
                  <c:v>4.9565000000000001</c:v>
                </c:pt>
                <c:pt idx="7">
                  <c:v>5.6398000000000001</c:v>
                </c:pt>
                <c:pt idx="8">
                  <c:v>9.0083000000000002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A-5141-AE33-6CD9CAD325DE}"/>
            </c:ext>
          </c:extLst>
        </c:ser>
        <c:ser>
          <c:idx val="1"/>
          <c:order val="3"/>
          <c:tx>
            <c:v>Srt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summary'!$W$144:$W$152</c:f>
              <c:numCache>
                <c:formatCode>General</c:formatCode>
                <c:ptCount val="9"/>
                <c:pt idx="0">
                  <c:v>4.0446</c:v>
                </c:pt>
                <c:pt idx="1">
                  <c:v>4.0621999999999998</c:v>
                </c:pt>
                <c:pt idx="2">
                  <c:v>4.2381000000000002</c:v>
                </c:pt>
                <c:pt idx="3">
                  <c:v>4.6646000000000001</c:v>
                </c:pt>
                <c:pt idx="4">
                  <c:v>4.2210999999999999</c:v>
                </c:pt>
                <c:pt idx="5">
                  <c:v>4.6047000000000002</c:v>
                </c:pt>
                <c:pt idx="6">
                  <c:v>5.0805999999999996</c:v>
                </c:pt>
                <c:pt idx="7">
                  <c:v>6.9344999999999999</c:v>
                </c:pt>
                <c:pt idx="8">
                  <c:v>12.611499999999999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A-5141-AE33-6CD9CAD325DE}"/>
            </c:ext>
          </c:extLst>
        </c:ser>
        <c:ser>
          <c:idx val="4"/>
          <c:order val="4"/>
          <c:tx>
            <c:v>Srt'</c:v>
          </c:tx>
          <c:spPr>
            <a:pattFill prst="wdUpDiag">
              <a:fgClr>
                <a:schemeClr val="bg1"/>
              </a:fgClr>
              <a:bgClr>
                <a:schemeClr val="bg2">
                  <a:lumMod val="50000"/>
                </a:schemeClr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summary'!$AA$144:$AA$152</c:f>
              <c:numCache>
                <c:formatCode>General</c:formatCode>
                <c:ptCount val="9"/>
                <c:pt idx="0">
                  <c:v>4.0446</c:v>
                </c:pt>
                <c:pt idx="1">
                  <c:v>4.0621999999999998</c:v>
                </c:pt>
                <c:pt idx="2">
                  <c:v>4.2381000000000002</c:v>
                </c:pt>
                <c:pt idx="3">
                  <c:v>4.6646000000000001</c:v>
                </c:pt>
                <c:pt idx="4">
                  <c:v>4.2210999999999999</c:v>
                </c:pt>
                <c:pt idx="5">
                  <c:v>4.5035999999999996</c:v>
                </c:pt>
                <c:pt idx="6">
                  <c:v>4.9565000000000001</c:v>
                </c:pt>
                <c:pt idx="7">
                  <c:v>5.6398000000000001</c:v>
                </c:pt>
                <c:pt idx="8">
                  <c:v>9.0083000000000002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A-5141-AE33-6CD9CAD3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summary'!$AG$6:$AG$14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A-774B-AC69-0581C1853878}"/>
            </c:ext>
          </c:extLst>
        </c:ser>
        <c:ser>
          <c:idx val="3"/>
          <c:order val="1"/>
          <c:tx>
            <c:v>S43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summary'!$AI$6:$AI$14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8.9481999999999999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A-774B-AC69-0581C185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87175064934154"/>
          <c:y val="0.16228625444104136"/>
          <c:w val="0.86343248255687144"/>
          <c:h val="0.69056747412474728"/>
        </c:manualLayout>
      </c:layout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'Phase 2 - summary'!$Q$154:$AA$154</c:f>
              <c:numCache>
                <c:formatCode>General</c:formatCode>
                <c:ptCount val="11"/>
                <c:pt idx="0">
                  <c:v>8.1585000000000001</c:v>
                </c:pt>
                <c:pt idx="1">
                  <c:v>8.1585000000000001</c:v>
                </c:pt>
                <c:pt idx="2">
                  <c:v>8.1585000000000001</c:v>
                </c:pt>
                <c:pt idx="3">
                  <c:v>8.1585000000000001</c:v>
                </c:pt>
                <c:pt idx="4">
                  <c:v>8.1585000000000001</c:v>
                </c:pt>
                <c:pt idx="5">
                  <c:v>8.1585000000000001</c:v>
                </c:pt>
                <c:pt idx="6">
                  <c:v>8.1585000000000001</c:v>
                </c:pt>
                <c:pt idx="7">
                  <c:v>8.1585000000000001</c:v>
                </c:pt>
                <c:pt idx="8">
                  <c:v>8.1585000000000001</c:v>
                </c:pt>
                <c:pt idx="9">
                  <c:v>8.1585000000000001</c:v>
                </c:pt>
                <c:pt idx="10">
                  <c:v>8.1585000000000001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9-0544-9254-47ACCFF4B38C}"/>
            </c:ext>
          </c:extLst>
        </c:ser>
        <c:ser>
          <c:idx val="3"/>
          <c:order val="1"/>
          <c:tx>
            <c:v>TP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('Phase 2 - summary'!$Q$153:$R$153,'Phase 2 - summary'!$I$145,'Phase 2 - summary'!$T$153:$AA$153)</c:f>
              <c:numCache>
                <c:formatCode>General</c:formatCode>
                <c:ptCount val="11"/>
                <c:pt idx="2">
                  <c:v>5.7583000000000002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9-0544-9254-47ACCFF4B38C}"/>
            </c:ext>
          </c:extLst>
        </c:ser>
        <c:ser>
          <c:idx val="1"/>
          <c:order val="2"/>
          <c:tx>
            <c:strRef>
              <c:f>'Phase 2 - summary'!$C$146:$D$146</c:f>
              <c:strCache>
                <c:ptCount val="2"/>
                <c:pt idx="0">
                  <c:v>60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('Phase 2 - summary'!$Q$153:$R$153,'Phase 2 - summary'!$I$146,'Phase 2 - summary'!$T$153:$AA$153)</c:f>
              <c:numCache>
                <c:formatCode>General</c:formatCode>
                <c:ptCount val="11"/>
                <c:pt idx="2">
                  <c:v>7.3098999999999998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9-0544-9254-47ACCFF4B38C}"/>
            </c:ext>
          </c:extLst>
        </c:ser>
        <c:ser>
          <c:idx val="5"/>
          <c:order val="3"/>
          <c:tx>
            <c:v>TN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('Phase 2 - summary'!$Q$153:$U$153,'Phase 2 - summary'!$I$147,'Phase 2 - summary'!$W$153:$AA$153)</c:f>
              <c:numCache>
                <c:formatCode>General</c:formatCode>
                <c:ptCount val="11"/>
                <c:pt idx="5">
                  <c:v>8.2766999999999999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9-0544-9254-47ACCFF4B38C}"/>
            </c:ext>
          </c:extLst>
        </c:ser>
        <c:ser>
          <c:idx val="2"/>
          <c:order val="4"/>
          <c:tx>
            <c:strRef>
              <c:f>'Phase 2 - summary'!$C$148:$D$148</c:f>
              <c:strCache>
                <c:ptCount val="2"/>
                <c:pt idx="0">
                  <c:v>180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summary'!$Q$153:$U$153,'Phase 2 - summary'!$I$148,'Phase 2 - summary'!$W$153:$AA$153)</c:f>
              <c:numCache>
                <c:formatCode>General</c:formatCode>
                <c:ptCount val="11"/>
                <c:pt idx="5">
                  <c:v>3.3908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9-0544-9254-47ACCFF4B38C}"/>
            </c:ext>
          </c:extLst>
        </c:ser>
        <c:ser>
          <c:idx val="4"/>
          <c:order val="5"/>
          <c:tx>
            <c:strRef>
              <c:f>'Phase 2 - summary'!$C$149:$D$149</c:f>
              <c:strCache>
                <c:ptCount val="2"/>
                <c:pt idx="0">
                  <c:v>180</c:v>
                </c:pt>
                <c:pt idx="1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summary'!$Q$153:$U$153,'Phase 2 - summary'!$I$149,'Phase 2 - summary'!$W$153:$AA$153)</c:f>
              <c:numCache>
                <c:formatCode>General</c:formatCode>
                <c:ptCount val="11"/>
                <c:pt idx="5">
                  <c:v>7.1395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9-0544-9254-47ACCFF4B38C}"/>
            </c:ext>
          </c:extLst>
        </c:ser>
        <c:ser>
          <c:idx val="6"/>
          <c:order val="6"/>
          <c:tx>
            <c:strRef>
              <c:f>'Phase 2 - summary'!$C$150:$D$150</c:f>
              <c:strCache>
                <c:ptCount val="2"/>
                <c:pt idx="0">
                  <c:v>180</c:v>
                </c:pt>
                <c:pt idx="1">
                  <c:v>S4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summary'!$Q$153:$U$153,'Phase 2 - summary'!$I$150,'Phase 2 - summary'!$W$153:$AA$153)</c:f>
              <c:numCache>
                <c:formatCode>General</c:formatCode>
                <c:ptCount val="11"/>
                <c:pt idx="5">
                  <c:v>7.7662000000000004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09-0544-9254-47ACCFF4B38C}"/>
            </c:ext>
          </c:extLst>
        </c:ser>
        <c:ser>
          <c:idx val="7"/>
          <c:order val="7"/>
          <c:tx>
            <c:strRef>
              <c:f>'Phase 2 - summary'!$C$151:$D$151</c:f>
              <c:strCache>
                <c:ptCount val="2"/>
                <c:pt idx="0">
                  <c:v>360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summary'!$Q$153:$V$153,'Phase 2 - summary'!$I$151,'Phase 2 - summary'!$X$153:$AA$153)</c:f>
              <c:numCache>
                <c:formatCode>General</c:formatCode>
                <c:ptCount val="11"/>
                <c:pt idx="6">
                  <c:v>4.9873000000000003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09-0544-9254-47ACCFF4B38C}"/>
            </c:ext>
          </c:extLst>
        </c:ser>
        <c:ser>
          <c:idx val="8"/>
          <c:order val="8"/>
          <c:tx>
            <c:strRef>
              <c:f>'Phase 2 - summary'!$C$152:$D$152</c:f>
              <c:strCache>
                <c:ptCount val="2"/>
                <c:pt idx="0">
                  <c:v>720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summary'!$I$152,'Phase 2 - summary'!$Y$153:$AA$153)</c:f>
              <c:numCache>
                <c:formatCode>General</c:formatCode>
                <c:ptCount val="11"/>
                <c:pt idx="7">
                  <c:v>4.6902999999999997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09-0544-9254-47ACCFF4B38C}"/>
            </c:ext>
          </c:extLst>
        </c:ser>
        <c:ser>
          <c:idx val="9"/>
          <c:order val="9"/>
          <c:tx>
            <c:strRef>
              <c:f>'Phase 2 - summary'!$C$153:$D$153</c:f>
              <c:strCache>
                <c:ptCount val="2"/>
                <c:pt idx="0">
                  <c:v>720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summary'!$I$153,'Phase 2 - summary'!$Y$153:$AA$153)</c:f>
              <c:numCache>
                <c:formatCode>General</c:formatCode>
                <c:ptCount val="11"/>
                <c:pt idx="7">
                  <c:v>7.0841000000000003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09-0544-9254-47ACCFF4B38C}"/>
            </c:ext>
          </c:extLst>
        </c:ser>
        <c:ser>
          <c:idx val="10"/>
          <c:order val="10"/>
          <c:tx>
            <c:strRef>
              <c:f>'Phase 2 - summary'!$C$154:$D$154</c:f>
              <c:strCache>
                <c:ptCount val="2"/>
                <c:pt idx="0">
                  <c:v>720</c:v>
                </c:pt>
                <c:pt idx="1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summary'!$I$154,'Phase 2 - summary'!$Y$153:$AA$153)</c:f>
              <c:numCache>
                <c:formatCode>General</c:formatCode>
                <c:ptCount val="11"/>
                <c:pt idx="7">
                  <c:v>7.4489999999999998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09-0544-9254-47ACCFF4B38C}"/>
            </c:ext>
          </c:extLst>
        </c:ser>
        <c:ser>
          <c:idx val="11"/>
          <c:order val="11"/>
          <c:tx>
            <c:strRef>
              <c:f>'Phase 2 - summary'!$C$155:$D$155</c:f>
              <c:strCache>
                <c:ptCount val="2"/>
                <c:pt idx="0">
                  <c:v>720</c:v>
                </c:pt>
                <c:pt idx="1">
                  <c:v>S4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summary'!$I$155,'Phase 2 - summary'!$Y$153:$AA$153)</c:f>
              <c:numCache>
                <c:formatCode>General</c:formatCode>
                <c:ptCount val="11"/>
                <c:pt idx="7">
                  <c:v>9.7078000000000007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09-0544-9254-47ACCFF4B38C}"/>
            </c:ext>
          </c:extLst>
        </c:ser>
        <c:ser>
          <c:idx val="12"/>
          <c:order val="12"/>
          <c:tx>
            <c:strRef>
              <c:f>'Phase 2 - summary'!$C$156:$D$156</c:f>
              <c:strCache>
                <c:ptCount val="2"/>
                <c:pt idx="0">
                  <c:v>720</c:v>
                </c:pt>
                <c:pt idx="1">
                  <c:v>S5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summary'!$I$156,'Phase 2 - summary'!$Y$153:$AA$153)</c:f>
              <c:numCache>
                <c:formatCode>General</c:formatCode>
                <c:ptCount val="11"/>
                <c:pt idx="7">
                  <c:v>7.5114000000000001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09-0544-9254-47ACCFF4B38C}"/>
            </c:ext>
          </c:extLst>
        </c:ser>
        <c:ser>
          <c:idx val="13"/>
          <c:order val="13"/>
          <c:tx>
            <c:strRef>
              <c:f>'Phase 2 - summary'!$C$157:$D$157</c:f>
              <c:strCache>
                <c:ptCount val="2"/>
                <c:pt idx="0">
                  <c:v>720</c:v>
                </c:pt>
                <c:pt idx="1">
                  <c:v>S6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summary'!$I$157,'Phase 2 - summary'!$Y$153:$AA$153)</c:f>
              <c:numCache>
                <c:formatCode>General</c:formatCode>
                <c:ptCount val="11"/>
                <c:pt idx="7">
                  <c:v>5.2487000000000004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09-0544-9254-47ACCFF4B38C}"/>
            </c:ext>
          </c:extLst>
        </c:ser>
        <c:ser>
          <c:idx val="14"/>
          <c:order val="14"/>
          <c:tx>
            <c:strRef>
              <c:f>'Phase 2 - summary'!$C$158:$D$158</c:f>
              <c:strCache>
                <c:ptCount val="2"/>
                <c:pt idx="0">
                  <c:v>1080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summary'!$Q$153:$X$153,'Phase 2 - summary'!$I$158,'Phase 2 - summary'!$Z$153:$AA$153)</c:f>
              <c:numCache>
                <c:formatCode>General</c:formatCode>
                <c:ptCount val="11"/>
                <c:pt idx="8">
                  <c:v>5.7954999999999997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09-0544-9254-47ACCFF4B38C}"/>
            </c:ext>
          </c:extLst>
        </c:ser>
        <c:ser>
          <c:idx val="15"/>
          <c:order val="15"/>
          <c:tx>
            <c:strRef>
              <c:f>'Phase 2 - summary'!$C$159:$D$159</c:f>
              <c:strCache>
                <c:ptCount val="2"/>
                <c:pt idx="0">
                  <c:v>1080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summary'!$Q$153:$X$153,'Phase 2 - summary'!$I$159,'Phase 2 - summary'!$Z$153:$AA$153)</c:f>
              <c:numCache>
                <c:formatCode>General</c:formatCode>
                <c:ptCount val="11"/>
                <c:pt idx="8">
                  <c:v>6.7111999999999998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09-0544-9254-47ACCFF4B38C}"/>
            </c:ext>
          </c:extLst>
        </c:ser>
        <c:ser>
          <c:idx val="16"/>
          <c:order val="16"/>
          <c:tx>
            <c:strRef>
              <c:f>'Phase 2 - summary'!$C$160:$D$160</c:f>
              <c:strCache>
                <c:ptCount val="2"/>
                <c:pt idx="0">
                  <c:v>1080</c:v>
                </c:pt>
                <c:pt idx="1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summary'!$Q$153:$X$153,'Phase 2 - summary'!$I$160,'Phase 2 - summary'!$Z$153:$AA$153)</c:f>
              <c:numCache>
                <c:formatCode>General</c:formatCode>
                <c:ptCount val="11"/>
                <c:pt idx="8">
                  <c:v>6.0792999999999999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09-0544-9254-47ACCFF4B38C}"/>
            </c:ext>
          </c:extLst>
        </c:ser>
        <c:ser>
          <c:idx val="17"/>
          <c:order val="17"/>
          <c:tx>
            <c:strRef>
              <c:f>'Phase 2 - summary'!$C$161:$D$161</c:f>
              <c:strCache>
                <c:ptCount val="2"/>
                <c:pt idx="0">
                  <c:v>1080</c:v>
                </c:pt>
                <c:pt idx="1">
                  <c:v>S4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summary'!$Q$153:$X$153,'Phase 2 - summary'!$I$161,'Phase 2 - summary'!$Z$153:$AA$153)</c:f>
              <c:numCache>
                <c:formatCode>General</c:formatCode>
                <c:ptCount val="11"/>
                <c:pt idx="8">
                  <c:v>5.9128999999999996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809-0544-9254-47ACCFF4B38C}"/>
            </c:ext>
          </c:extLst>
        </c:ser>
        <c:ser>
          <c:idx val="18"/>
          <c:order val="18"/>
          <c:tx>
            <c:strRef>
              <c:f>'Phase 2 - summary'!$C$162:$D$162</c:f>
              <c:strCache>
                <c:ptCount val="2"/>
                <c:pt idx="0">
                  <c:v>1440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summary'!$Q$153:$Y$153,'Phase 2 - summary'!$I$162,'Phase 2 - summary'!$AA$153)</c:f>
              <c:numCache>
                <c:formatCode>General</c:formatCode>
                <c:ptCount val="11"/>
                <c:pt idx="9">
                  <c:v>3.1067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09-0544-9254-47ACCFF4B38C}"/>
            </c:ext>
          </c:extLst>
        </c:ser>
        <c:ser>
          <c:idx val="19"/>
          <c:order val="19"/>
          <c:tx>
            <c:strRef>
              <c:f>'Phase 2 - summary'!$C$163:$D$163</c:f>
              <c:strCache>
                <c:ptCount val="2"/>
                <c:pt idx="0">
                  <c:v>1440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('Phase 2 - summary'!$Q$153:$Y$153,'Phase 2 - summary'!$I$163,'Phase 2 - summary'!$AA$153)</c:f>
              <c:numCache>
                <c:formatCode>General</c:formatCode>
                <c:ptCount val="11"/>
                <c:pt idx="9">
                  <c:v>5.8842999999999996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809-0544-9254-47ACCFF4B38C}"/>
            </c:ext>
          </c:extLst>
        </c:ser>
        <c:ser>
          <c:idx val="20"/>
          <c:order val="20"/>
          <c:tx>
            <c:strRef>
              <c:f>'Phase 2 - summary'!$C$164:$D$164</c:f>
              <c:strCache>
                <c:ptCount val="2"/>
                <c:pt idx="0">
                  <c:v>1800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summary'!$I$164)</c:f>
              <c:numCache>
                <c:formatCode>General</c:formatCode>
                <c:ptCount val="11"/>
                <c:pt idx="10">
                  <c:v>4.4477000000000002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09-0544-9254-47ACCFF4B38C}"/>
            </c:ext>
          </c:extLst>
        </c:ser>
        <c:ser>
          <c:idx val="21"/>
          <c:order val="21"/>
          <c:tx>
            <c:strRef>
              <c:f>'Phase 2 - summary'!$C$165:$D$165</c:f>
              <c:strCache>
                <c:ptCount val="2"/>
                <c:pt idx="0">
                  <c:v>1800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summary'!$I$165)</c:f>
              <c:numCache>
                <c:formatCode>General</c:formatCode>
                <c:ptCount val="11"/>
                <c:pt idx="10">
                  <c:v>4.7447999999999997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809-0544-9254-47ACCFF4B38C}"/>
            </c:ext>
          </c:extLst>
        </c:ser>
        <c:ser>
          <c:idx val="22"/>
          <c:order val="22"/>
          <c:tx>
            <c:strRef>
              <c:f>'Phase 2 - summary'!$C$166:$D$166</c:f>
              <c:strCache>
                <c:ptCount val="2"/>
                <c:pt idx="0">
                  <c:v>1800</c:v>
                </c:pt>
                <c:pt idx="1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summary'!$I$166)</c:f>
              <c:numCache>
                <c:formatCode>General</c:formatCode>
                <c:ptCount val="11"/>
                <c:pt idx="10">
                  <c:v>4.8417000000000003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09-0544-9254-47ACCFF4B38C}"/>
            </c:ext>
          </c:extLst>
        </c:ser>
        <c:ser>
          <c:idx val="23"/>
          <c:order val="23"/>
          <c:tx>
            <c:strRef>
              <c:f>'Phase 2 - summary'!$C$167:$D$167</c:f>
              <c:strCache>
                <c:ptCount val="2"/>
                <c:pt idx="0">
                  <c:v>1800</c:v>
                </c:pt>
                <c:pt idx="1">
                  <c:v>S4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summary'!$I$167)</c:f>
              <c:numCache>
                <c:formatCode>General</c:formatCode>
                <c:ptCount val="11"/>
                <c:pt idx="10">
                  <c:v>5.2176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809-0544-9254-47ACCFF4B38C}"/>
            </c:ext>
          </c:extLst>
        </c:ser>
        <c:ser>
          <c:idx val="24"/>
          <c:order val="24"/>
          <c:tx>
            <c:strRef>
              <c:f>'Phase 2 - summary'!$C$168:$D$168</c:f>
              <c:strCache>
                <c:ptCount val="2"/>
                <c:pt idx="0">
                  <c:v>1800</c:v>
                </c:pt>
                <c:pt idx="1">
                  <c:v>S5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summary'!$I$168)</c:f>
              <c:numCache>
                <c:formatCode>General</c:formatCode>
                <c:ptCount val="11"/>
                <c:pt idx="10">
                  <c:v>6.2805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09-0544-9254-47ACCFF4B38C}"/>
            </c:ext>
          </c:extLst>
        </c:ser>
        <c:ser>
          <c:idx val="25"/>
          <c:order val="25"/>
          <c:tx>
            <c:strRef>
              <c:f>'Phase 2 - summary'!$C$169:$D$169</c:f>
              <c:strCache>
                <c:ptCount val="2"/>
                <c:pt idx="0">
                  <c:v>1800</c:v>
                </c:pt>
                <c:pt idx="1">
                  <c:v>S6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summary'!$I$169)</c:f>
              <c:numCache>
                <c:formatCode>General</c:formatCode>
                <c:ptCount val="11"/>
                <c:pt idx="10">
                  <c:v>8.6881000000000004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809-0544-9254-47ACCFF4B38C}"/>
            </c:ext>
          </c:extLst>
        </c:ser>
        <c:ser>
          <c:idx val="26"/>
          <c:order val="26"/>
          <c:tx>
            <c:strRef>
              <c:f>'Phase 2 - summary'!$C$170:$D$170</c:f>
              <c:strCache>
                <c:ptCount val="2"/>
                <c:pt idx="0">
                  <c:v>1800</c:v>
                </c:pt>
                <c:pt idx="1">
                  <c:v>S7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summary'!$I$170)</c:f>
              <c:numCache>
                <c:formatCode>General</c:formatCode>
                <c:ptCount val="11"/>
                <c:pt idx="10">
                  <c:v>4.5015000000000001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09-0544-9254-47ACCFF4B38C}"/>
            </c:ext>
          </c:extLst>
        </c:ser>
        <c:ser>
          <c:idx val="27"/>
          <c:order val="27"/>
          <c:tx>
            <c:strRef>
              <c:f>'Phase 2 - summary'!$C$171:$D$171</c:f>
              <c:strCache>
                <c:ptCount val="2"/>
                <c:pt idx="0">
                  <c:v>1800</c:v>
                </c:pt>
                <c:pt idx="1">
                  <c:v>S8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summary'!$I$171)</c:f>
              <c:numCache>
                <c:formatCode>General</c:formatCode>
                <c:ptCount val="11"/>
                <c:pt idx="10">
                  <c:v>5.3613999999999997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809-0544-9254-47ACCFF4B38C}"/>
            </c:ext>
          </c:extLst>
        </c:ser>
        <c:ser>
          <c:idx val="28"/>
          <c:order val="28"/>
          <c:tx>
            <c:strRef>
              <c:f>'Phase 2 - summary'!$C$172:$D$172</c:f>
              <c:strCache>
                <c:ptCount val="2"/>
                <c:pt idx="0">
                  <c:v>1800</c:v>
                </c:pt>
                <c:pt idx="1">
                  <c:v>S9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summary'!$I$172)</c:f>
              <c:numCache>
                <c:formatCode>General</c:formatCode>
                <c:ptCount val="11"/>
                <c:pt idx="10">
                  <c:v>4.8662999999999998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809-0544-9254-47ACCFF4B38C}"/>
            </c:ext>
          </c:extLst>
        </c:ser>
        <c:ser>
          <c:idx val="29"/>
          <c:order val="29"/>
          <c:tx>
            <c:v>S43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'Phase 2 - summary'!$Q$157:$AA$157</c:f>
              <c:numCache>
                <c:formatCode>General</c:formatCode>
                <c:ptCount val="11"/>
                <c:pt idx="0">
                  <c:v>8.9481999999999999</c:v>
                </c:pt>
                <c:pt idx="1">
                  <c:v>8.9481999999999999</c:v>
                </c:pt>
                <c:pt idx="2">
                  <c:v>8.9481999999999999</c:v>
                </c:pt>
                <c:pt idx="3">
                  <c:v>8.9481999999999999</c:v>
                </c:pt>
                <c:pt idx="4">
                  <c:v>8.9481999999999999</c:v>
                </c:pt>
                <c:pt idx="5">
                  <c:v>8.9481999999999999</c:v>
                </c:pt>
                <c:pt idx="6">
                  <c:v>8.9481999999999999</c:v>
                </c:pt>
                <c:pt idx="7">
                  <c:v>8.9481999999999999</c:v>
                </c:pt>
                <c:pt idx="8">
                  <c:v>8.9481999999999999</c:v>
                </c:pt>
                <c:pt idx="9">
                  <c:v>8.9481999999999999</c:v>
                </c:pt>
                <c:pt idx="10">
                  <c:v>8.9481999999999999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5-5645-8803-845CAD905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Population</a:t>
                </a:r>
                <a:r>
                  <a:rPr lang="it-IT" baseline="0"/>
                  <a:t> size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1712411225143346"/>
          <c:y val="8.5357959827021782E-2"/>
          <c:w val="0.65949502135690141"/>
          <c:h val="4.437505318905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87175064934154"/>
          <c:y val="0.16483035742687802"/>
          <c:w val="0.86343248255687144"/>
          <c:h val="0.68802321039784897"/>
        </c:manualLayout>
      </c:layout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'Phase 2 - summary'!$Q$155:$AA$155</c:f>
              <c:numCache>
                <c:formatCode>General</c:formatCode>
                <c:ptCount val="11"/>
                <c:pt idx="0">
                  <c:v>11.4902</c:v>
                </c:pt>
                <c:pt idx="1">
                  <c:v>11.4902</c:v>
                </c:pt>
                <c:pt idx="2">
                  <c:v>11.4902</c:v>
                </c:pt>
                <c:pt idx="3">
                  <c:v>11.4902</c:v>
                </c:pt>
                <c:pt idx="4">
                  <c:v>11.4902</c:v>
                </c:pt>
                <c:pt idx="5">
                  <c:v>11.4902</c:v>
                </c:pt>
                <c:pt idx="6">
                  <c:v>11.4902</c:v>
                </c:pt>
                <c:pt idx="7">
                  <c:v>11.4902</c:v>
                </c:pt>
                <c:pt idx="8">
                  <c:v>11.4902</c:v>
                </c:pt>
                <c:pt idx="9">
                  <c:v>11.4902</c:v>
                </c:pt>
                <c:pt idx="10">
                  <c:v>11.4902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7-2A4F-9453-A0D1DCF862E6}"/>
            </c:ext>
          </c:extLst>
        </c:ser>
        <c:ser>
          <c:idx val="1"/>
          <c:order val="1"/>
          <c:tx>
            <c:v>TP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('Phase 2 - summary'!$Q$153:$R$153,'Phase 2 - summary'!$J$146,'Phase 2 - summary'!$T$153:$AA$153)</c:f>
              <c:numCache>
                <c:formatCode>General</c:formatCode>
                <c:ptCount val="11"/>
                <c:pt idx="2">
                  <c:v>11.0525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7-2A4F-9453-A0D1DCF862E6}"/>
            </c:ext>
          </c:extLst>
        </c:ser>
        <c:ser>
          <c:idx val="6"/>
          <c:order val="2"/>
          <c:tx>
            <c:v>FP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summary'!$Q$153:$U$153,'Phase 2 - summary'!$J$150,'Phase 2 - summary'!$W$153:$AA$153)</c:f>
              <c:numCache>
                <c:formatCode>General</c:formatCode>
                <c:ptCount val="11"/>
                <c:pt idx="5">
                  <c:v>11.8146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7-2A4F-9453-A0D1DCF862E6}"/>
            </c:ext>
          </c:extLst>
        </c:ser>
        <c:ser>
          <c:idx val="3"/>
          <c:order val="3"/>
          <c:tx>
            <c:v>TN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('Phase 2 - summary'!$Q$153:$R$153,'Phase 2 - summary'!$J$145,'Phase 2 - summary'!$T$153:$AA$153)</c:f>
              <c:numCache>
                <c:formatCode>General</c:formatCode>
                <c:ptCount val="11"/>
                <c:pt idx="2">
                  <c:v>11.8177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7-2A4F-9453-A0D1DCF862E6}"/>
            </c:ext>
          </c:extLst>
        </c:ser>
        <c:ser>
          <c:idx val="5"/>
          <c:order val="4"/>
          <c:tx>
            <c:strRef>
              <c:f>'Phase 2 - summary'!$C$147:$D$147</c:f>
              <c:strCache>
                <c:ptCount val="2"/>
                <c:pt idx="0">
                  <c:v>180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2 - summary'!$B$53:$B$63</c:f>
              <c:numCache>
                <c:formatCode>General</c:formatCode>
                <c:ptCount val="11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  <c:pt idx="10">
                  <c:v>1800</c:v>
                </c:pt>
              </c:numCache>
            </c:numRef>
          </c:cat>
          <c:val>
            <c:numRef>
              <c:f>('Phase 2 - summary'!$Q$153:$U$153,'Phase 2 - summary'!$J$147,'Phase 2 - summary'!$W$153:$AA$153)</c:f>
              <c:numCache>
                <c:formatCode>General</c:formatCode>
                <c:ptCount val="11"/>
                <c:pt idx="5">
                  <c:v>9.9367999999999999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7-2A4F-9453-A0D1DCF862E6}"/>
            </c:ext>
          </c:extLst>
        </c:ser>
        <c:ser>
          <c:idx val="2"/>
          <c:order val="5"/>
          <c:tx>
            <c:strRef>
              <c:f>'Phase 2 - summary'!$C$148:$D$148</c:f>
              <c:strCache>
                <c:ptCount val="2"/>
                <c:pt idx="0">
                  <c:v>180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summary'!$Q$153:$U$153,'Phase 2 - summary'!$J$148,'Phase 2 - summary'!$W$153:$AA$153)</c:f>
              <c:numCache>
                <c:formatCode>General</c:formatCode>
                <c:ptCount val="11"/>
                <c:pt idx="5">
                  <c:v>11.222099999999999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7-2A4F-9453-A0D1DCF862E6}"/>
            </c:ext>
          </c:extLst>
        </c:ser>
        <c:ser>
          <c:idx val="4"/>
          <c:order val="6"/>
          <c:tx>
            <c:strRef>
              <c:f>'Phase 2 - summary'!$C$149:$D$149</c:f>
              <c:strCache>
                <c:ptCount val="2"/>
                <c:pt idx="0">
                  <c:v>180</c:v>
                </c:pt>
                <c:pt idx="1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summary'!$Q$153:$U$153,'Phase 2 - summary'!$J$149,'Phase 2 - summary'!$W$153:$AA$153)</c:f>
              <c:numCache>
                <c:formatCode>General</c:formatCode>
                <c:ptCount val="11"/>
                <c:pt idx="5">
                  <c:v>10.651899999999999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7-2A4F-9453-A0D1DCF862E6}"/>
            </c:ext>
          </c:extLst>
        </c:ser>
        <c:ser>
          <c:idx val="7"/>
          <c:order val="7"/>
          <c:tx>
            <c:strRef>
              <c:f>'Phase 2 - summary'!$C$151:$D$151</c:f>
              <c:strCache>
                <c:ptCount val="2"/>
                <c:pt idx="0">
                  <c:v>360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summary'!$Q$153:$V$153,'Phase 2 - summary'!$J$151,'Phase 2 - summary'!$X$153:$AA$153)</c:f>
              <c:numCache>
                <c:formatCode>General</c:formatCode>
                <c:ptCount val="11"/>
                <c:pt idx="6">
                  <c:v>9.6750000000000007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7-2A4F-9453-A0D1DCF862E6}"/>
            </c:ext>
          </c:extLst>
        </c:ser>
        <c:ser>
          <c:idx val="8"/>
          <c:order val="8"/>
          <c:tx>
            <c:strRef>
              <c:f>'Phase 2 - summary'!$C$152:$D$152</c:f>
              <c:strCache>
                <c:ptCount val="2"/>
                <c:pt idx="0">
                  <c:v>720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summary'!$J$152,'Phase 2 - summary'!$Y$153:$AA$153)</c:f>
              <c:numCache>
                <c:formatCode>General</c:formatCode>
                <c:ptCount val="11"/>
                <c:pt idx="7">
                  <c:v>13.526400000000001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7-2A4F-9453-A0D1DCF862E6}"/>
            </c:ext>
          </c:extLst>
        </c:ser>
        <c:ser>
          <c:idx val="9"/>
          <c:order val="9"/>
          <c:tx>
            <c:strRef>
              <c:f>'Phase 2 - summary'!$C$153:$D$153</c:f>
              <c:strCache>
                <c:ptCount val="2"/>
                <c:pt idx="0">
                  <c:v>720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summary'!$J$153,'Phase 2 - summary'!$Y$153:$AA$153)</c:f>
              <c:numCache>
                <c:formatCode>General</c:formatCode>
                <c:ptCount val="11"/>
                <c:pt idx="7">
                  <c:v>10.2423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27-2A4F-9453-A0D1DCF862E6}"/>
            </c:ext>
          </c:extLst>
        </c:ser>
        <c:ser>
          <c:idx val="10"/>
          <c:order val="10"/>
          <c:tx>
            <c:strRef>
              <c:f>'Phase 2 - summary'!$C$154:$D$154</c:f>
              <c:strCache>
                <c:ptCount val="2"/>
                <c:pt idx="0">
                  <c:v>720</c:v>
                </c:pt>
                <c:pt idx="1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summary'!$J$154,'Phase 2 - summary'!$Y$153:$AA$153)</c:f>
              <c:numCache>
                <c:formatCode>General</c:formatCode>
                <c:ptCount val="11"/>
                <c:pt idx="7">
                  <c:v>10.3979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27-2A4F-9453-A0D1DCF862E6}"/>
            </c:ext>
          </c:extLst>
        </c:ser>
        <c:ser>
          <c:idx val="11"/>
          <c:order val="11"/>
          <c:tx>
            <c:strRef>
              <c:f>'Phase 2 - summary'!$C$155:$D$155</c:f>
              <c:strCache>
                <c:ptCount val="2"/>
                <c:pt idx="0">
                  <c:v>720</c:v>
                </c:pt>
                <c:pt idx="1">
                  <c:v>S4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summary'!$J$155,'Phase 2 - summary'!$Y$153:$AA$153)</c:f>
              <c:numCache>
                <c:formatCode>General</c:formatCode>
                <c:ptCount val="11"/>
                <c:pt idx="7">
                  <c:v>10.0848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27-2A4F-9453-A0D1DCF862E6}"/>
            </c:ext>
          </c:extLst>
        </c:ser>
        <c:ser>
          <c:idx val="12"/>
          <c:order val="12"/>
          <c:tx>
            <c:strRef>
              <c:f>'Phase 2 - summary'!$C$156:$D$156</c:f>
              <c:strCache>
                <c:ptCount val="2"/>
                <c:pt idx="0">
                  <c:v>720</c:v>
                </c:pt>
                <c:pt idx="1">
                  <c:v>S5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summary'!$J$156,'Phase 2 - summary'!$Y$153:$AA$153)</c:f>
              <c:numCache>
                <c:formatCode>General</c:formatCode>
                <c:ptCount val="11"/>
                <c:pt idx="7">
                  <c:v>10.2486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27-2A4F-9453-A0D1DCF862E6}"/>
            </c:ext>
          </c:extLst>
        </c:ser>
        <c:ser>
          <c:idx val="13"/>
          <c:order val="13"/>
          <c:tx>
            <c:strRef>
              <c:f>'Phase 2 - summary'!$C$157:$D$157</c:f>
              <c:strCache>
                <c:ptCount val="2"/>
                <c:pt idx="0">
                  <c:v>720</c:v>
                </c:pt>
                <c:pt idx="1">
                  <c:v>S6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summary'!$Q$153:$W$153,'Phase 2 - summary'!$J$157,'Phase 2 - summary'!$Y$153:$AA$153)</c:f>
              <c:numCache>
                <c:formatCode>General</c:formatCode>
                <c:ptCount val="11"/>
                <c:pt idx="7">
                  <c:v>11.192600000000001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27-2A4F-9453-A0D1DCF862E6}"/>
            </c:ext>
          </c:extLst>
        </c:ser>
        <c:ser>
          <c:idx val="14"/>
          <c:order val="14"/>
          <c:tx>
            <c:strRef>
              <c:f>'Phase 2 - summary'!$C$158:$D$158</c:f>
              <c:strCache>
                <c:ptCount val="2"/>
                <c:pt idx="0">
                  <c:v>1080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summary'!$Q$153:$X$153,'Phase 2 - summary'!$J$158,'Phase 2 - summary'!$Z$153:$AA$153)</c:f>
              <c:numCache>
                <c:formatCode>General</c:formatCode>
                <c:ptCount val="11"/>
                <c:pt idx="8">
                  <c:v>11.7845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27-2A4F-9453-A0D1DCF862E6}"/>
            </c:ext>
          </c:extLst>
        </c:ser>
        <c:ser>
          <c:idx val="15"/>
          <c:order val="15"/>
          <c:tx>
            <c:strRef>
              <c:f>'Phase 2 - summary'!$C$159:$D$159</c:f>
              <c:strCache>
                <c:ptCount val="2"/>
                <c:pt idx="0">
                  <c:v>1080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summary'!$Q$153:$X$153,'Phase 2 - summary'!$J$159,'Phase 2 - summary'!$Z$153:$AA$153)</c:f>
              <c:numCache>
                <c:formatCode>General</c:formatCode>
                <c:ptCount val="11"/>
                <c:pt idx="8">
                  <c:v>9.2471999999999994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27-2A4F-9453-A0D1DCF862E6}"/>
            </c:ext>
          </c:extLst>
        </c:ser>
        <c:ser>
          <c:idx val="16"/>
          <c:order val="16"/>
          <c:tx>
            <c:strRef>
              <c:f>'Phase 2 - summary'!$C$160:$D$160</c:f>
              <c:strCache>
                <c:ptCount val="2"/>
                <c:pt idx="0">
                  <c:v>1080</c:v>
                </c:pt>
                <c:pt idx="1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summary'!$Q$153:$X$153,'Phase 2 - summary'!$J$160,'Phase 2 - summary'!$Z$153:$AA$153)</c:f>
              <c:numCache>
                <c:formatCode>General</c:formatCode>
                <c:ptCount val="11"/>
                <c:pt idx="8">
                  <c:v>9.9392999999999994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27-2A4F-9453-A0D1DCF862E6}"/>
            </c:ext>
          </c:extLst>
        </c:ser>
        <c:ser>
          <c:idx val="17"/>
          <c:order val="17"/>
          <c:tx>
            <c:strRef>
              <c:f>'Phase 2 - summary'!$C$161:$D$161</c:f>
              <c:strCache>
                <c:ptCount val="2"/>
                <c:pt idx="0">
                  <c:v>1080</c:v>
                </c:pt>
                <c:pt idx="1">
                  <c:v>S4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summary'!$Q$153:$X$153,'Phase 2 - summary'!$J$161,'Phase 2 - summary'!$Z$153:$AA$153)</c:f>
              <c:numCache>
                <c:formatCode>General</c:formatCode>
                <c:ptCount val="11"/>
                <c:pt idx="8">
                  <c:v>18.8996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27-2A4F-9453-A0D1DCF862E6}"/>
            </c:ext>
          </c:extLst>
        </c:ser>
        <c:ser>
          <c:idx val="18"/>
          <c:order val="18"/>
          <c:tx>
            <c:v>FN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summary'!$Q$153:$Y$153,'Phase 2 - summary'!$J$162,'Phase 2 - summary'!$AA$153)</c:f>
              <c:numCache>
                <c:formatCode>General</c:formatCode>
                <c:ptCount val="11"/>
                <c:pt idx="9">
                  <c:v>11.419499999999999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27-2A4F-9453-A0D1DCF862E6}"/>
            </c:ext>
          </c:extLst>
        </c:ser>
        <c:ser>
          <c:idx val="19"/>
          <c:order val="19"/>
          <c:tx>
            <c:strRef>
              <c:f>'Phase 2 - summary'!$C$163:$D$163</c:f>
              <c:strCache>
                <c:ptCount val="2"/>
                <c:pt idx="0">
                  <c:v>1440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('Phase 2 - summary'!$Q$153:$Y$153,'Phase 2 - summary'!$J$163,'Phase 2 - summary'!$AA$153)</c:f>
              <c:numCache>
                <c:formatCode>General</c:formatCode>
                <c:ptCount val="11"/>
                <c:pt idx="9">
                  <c:v>9.0083000000000002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27-2A4F-9453-A0D1DCF862E6}"/>
            </c:ext>
          </c:extLst>
        </c:ser>
        <c:ser>
          <c:idx val="20"/>
          <c:order val="20"/>
          <c:tx>
            <c:strRef>
              <c:f>'Phase 2 - summary'!$C$164:$D$164</c:f>
              <c:strCache>
                <c:ptCount val="2"/>
                <c:pt idx="0">
                  <c:v>1800</c:v>
                </c:pt>
                <c:pt idx="1">
                  <c:v>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summary'!$J$164)</c:f>
              <c:numCache>
                <c:formatCode>General</c:formatCode>
                <c:ptCount val="11"/>
                <c:pt idx="10">
                  <c:v>13.922599999999999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27-2A4F-9453-A0D1DCF862E6}"/>
            </c:ext>
          </c:extLst>
        </c:ser>
        <c:ser>
          <c:idx val="21"/>
          <c:order val="21"/>
          <c:tx>
            <c:strRef>
              <c:f>'Phase 2 - summary'!$C$165:$D$165</c:f>
              <c:strCache>
                <c:ptCount val="2"/>
                <c:pt idx="0">
                  <c:v>1800</c:v>
                </c:pt>
                <c:pt idx="1">
                  <c:v>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summary'!$J$165)</c:f>
              <c:numCache>
                <c:formatCode>General</c:formatCode>
                <c:ptCount val="11"/>
                <c:pt idx="10">
                  <c:v>11.400399999999999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27-2A4F-9453-A0D1DCF862E6}"/>
            </c:ext>
          </c:extLst>
        </c:ser>
        <c:ser>
          <c:idx val="22"/>
          <c:order val="22"/>
          <c:tx>
            <c:strRef>
              <c:f>'Phase 2 - summary'!$C$166:$D$166</c:f>
              <c:strCache>
                <c:ptCount val="2"/>
                <c:pt idx="0">
                  <c:v>1800</c:v>
                </c:pt>
                <c:pt idx="1">
                  <c:v>S3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summary'!$J$166)</c:f>
              <c:numCache>
                <c:formatCode>General</c:formatCode>
                <c:ptCount val="11"/>
                <c:pt idx="10">
                  <c:v>11.344900000000001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27-2A4F-9453-A0D1DCF862E6}"/>
            </c:ext>
          </c:extLst>
        </c:ser>
        <c:ser>
          <c:idx val="23"/>
          <c:order val="23"/>
          <c:tx>
            <c:strRef>
              <c:f>'Phase 2 - summary'!$C$167:$D$167</c:f>
              <c:strCache>
                <c:ptCount val="2"/>
                <c:pt idx="0">
                  <c:v>1800</c:v>
                </c:pt>
                <c:pt idx="1">
                  <c:v>S4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summary'!$J$167)</c:f>
              <c:numCache>
                <c:formatCode>General</c:formatCode>
                <c:ptCount val="11"/>
                <c:pt idx="10">
                  <c:v>10.488300000000001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27-2A4F-9453-A0D1DCF862E6}"/>
            </c:ext>
          </c:extLst>
        </c:ser>
        <c:ser>
          <c:idx val="24"/>
          <c:order val="24"/>
          <c:tx>
            <c:strRef>
              <c:f>'Phase 2 - summary'!$C$168:$D$168</c:f>
              <c:strCache>
                <c:ptCount val="2"/>
                <c:pt idx="0">
                  <c:v>1800</c:v>
                </c:pt>
                <c:pt idx="1">
                  <c:v>S5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summary'!$J$168)</c:f>
              <c:numCache>
                <c:formatCode>General</c:formatCode>
                <c:ptCount val="11"/>
                <c:pt idx="10">
                  <c:v>9.5061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27-2A4F-9453-A0D1DCF862E6}"/>
            </c:ext>
          </c:extLst>
        </c:ser>
        <c:ser>
          <c:idx val="25"/>
          <c:order val="25"/>
          <c:tx>
            <c:strRef>
              <c:f>'Phase 2 - summary'!$C$169:$D$169</c:f>
              <c:strCache>
                <c:ptCount val="2"/>
                <c:pt idx="0">
                  <c:v>1800</c:v>
                </c:pt>
                <c:pt idx="1">
                  <c:v>S6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summary'!$J$169)</c:f>
              <c:numCache>
                <c:formatCode>General</c:formatCode>
                <c:ptCount val="11"/>
                <c:pt idx="10">
                  <c:v>8.7258999999999993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27-2A4F-9453-A0D1DCF862E6}"/>
            </c:ext>
          </c:extLst>
        </c:ser>
        <c:ser>
          <c:idx val="26"/>
          <c:order val="26"/>
          <c:tx>
            <c:strRef>
              <c:f>'Phase 2 - summary'!$C$170:$D$170</c:f>
              <c:strCache>
                <c:ptCount val="2"/>
                <c:pt idx="0">
                  <c:v>1800</c:v>
                </c:pt>
                <c:pt idx="1">
                  <c:v>S7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summary'!$J$170)</c:f>
              <c:numCache>
                <c:formatCode>General</c:formatCode>
                <c:ptCount val="11"/>
                <c:pt idx="10">
                  <c:v>12.581899999999999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27-2A4F-9453-A0D1DCF862E6}"/>
            </c:ext>
          </c:extLst>
        </c:ser>
        <c:ser>
          <c:idx val="27"/>
          <c:order val="27"/>
          <c:tx>
            <c:strRef>
              <c:f>'Phase 2 - summary'!$C$171:$D$171</c:f>
              <c:strCache>
                <c:ptCount val="2"/>
                <c:pt idx="0">
                  <c:v>1800</c:v>
                </c:pt>
                <c:pt idx="1">
                  <c:v>S8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summary'!$J$171)</c:f>
              <c:numCache>
                <c:formatCode>General</c:formatCode>
                <c:ptCount val="11"/>
                <c:pt idx="10">
                  <c:v>10.9092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27-2A4F-9453-A0D1DCF862E6}"/>
            </c:ext>
          </c:extLst>
        </c:ser>
        <c:ser>
          <c:idx val="28"/>
          <c:order val="28"/>
          <c:tx>
            <c:strRef>
              <c:f>'Phase 2 - summary'!$C$172:$D$172</c:f>
              <c:strCache>
                <c:ptCount val="2"/>
                <c:pt idx="0">
                  <c:v>1800</c:v>
                </c:pt>
                <c:pt idx="1">
                  <c:v>S9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('Phase 2 - summary'!$Q$153:$Z$153,'Phase 2 - summary'!$J$172)</c:f>
              <c:numCache>
                <c:formatCode>General</c:formatCode>
                <c:ptCount val="11"/>
                <c:pt idx="10">
                  <c:v>11.458399999999999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27-2A4F-9453-A0D1DCF862E6}"/>
            </c:ext>
          </c:extLst>
        </c:ser>
        <c:ser>
          <c:idx val="29"/>
          <c:order val="29"/>
          <c:tx>
            <c:v>S43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'Phase 2 - summary'!$Q$158:$AA$158</c:f>
              <c:numCache>
                <c:formatCode>General</c:formatCode>
                <c:ptCount val="11"/>
                <c:pt idx="0">
                  <c:v>12.611499999999999</c:v>
                </c:pt>
                <c:pt idx="1">
                  <c:v>12.611499999999999</c:v>
                </c:pt>
                <c:pt idx="2">
                  <c:v>12.611499999999999</c:v>
                </c:pt>
                <c:pt idx="3">
                  <c:v>12.611499999999999</c:v>
                </c:pt>
                <c:pt idx="4">
                  <c:v>12.611499999999999</c:v>
                </c:pt>
                <c:pt idx="5">
                  <c:v>12.611499999999999</c:v>
                </c:pt>
                <c:pt idx="6">
                  <c:v>12.611499999999999</c:v>
                </c:pt>
                <c:pt idx="7">
                  <c:v>12.611499999999999</c:v>
                </c:pt>
                <c:pt idx="8">
                  <c:v>12.611499999999999</c:v>
                </c:pt>
                <c:pt idx="9">
                  <c:v>12.611499999999999</c:v>
                </c:pt>
                <c:pt idx="10">
                  <c:v>12.611499999999999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D-FD4F-8413-8C6C7D83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686192"/>
        <c:axId val="987687824"/>
      </c:line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Population</a:t>
                </a:r>
                <a:r>
                  <a:rPr lang="it-IT" baseline="0"/>
                  <a:t> size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20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ayout>
        <c:manualLayout>
          <c:xMode val="edge"/>
          <c:yMode val="edge"/>
          <c:x val="0.19766990488600616"/>
          <c:y val="8.5357959827021782E-2"/>
          <c:w val="0.5368805569551065"/>
          <c:h val="4.445970466231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delta(Sdt)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2 - summary'!$AL$144:$AL$152</c:f>
              <c:numCache>
                <c:formatCode>General</c:formatCode>
                <c:ptCount val="9"/>
                <c:pt idx="0">
                  <c:v>22.722066021035104</c:v>
                </c:pt>
                <c:pt idx="1">
                  <c:v>26.146150275901192</c:v>
                </c:pt>
                <c:pt idx="2">
                  <c:v>19.648972602739722</c:v>
                </c:pt>
                <c:pt idx="3">
                  <c:v>21.264529433820776</c:v>
                </c:pt>
                <c:pt idx="4">
                  <c:v>19.019625176803402</c:v>
                </c:pt>
                <c:pt idx="5">
                  <c:v>15.25753915686121</c:v>
                </c:pt>
                <c:pt idx="6">
                  <c:v>16.026649703706177</c:v>
                </c:pt>
                <c:pt idx="7">
                  <c:v>12.478237079042941</c:v>
                </c:pt>
                <c:pt idx="8">
                  <c:v>9.6794753937611056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6-184F-AB35-88372C99CE8B}"/>
            </c:ext>
          </c:extLst>
        </c:ser>
        <c:ser>
          <c:idx val="2"/>
          <c:order val="1"/>
          <c:tx>
            <c:v>delta(Sdt')</c:v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summary'!$AH$144:$AH$152</c:f>
              <c:numCache>
                <c:formatCode>General</c:formatCode>
                <c:ptCount val="9"/>
                <c:pt idx="0">
                  <c:v>-22.607518483807155</c:v>
                </c:pt>
                <c:pt idx="1">
                  <c:v>-22.8920633283482</c:v>
                </c:pt>
                <c:pt idx="2">
                  <c:v>-27.806316590563164</c:v>
                </c:pt>
                <c:pt idx="3">
                  <c:v>-24.268841394825646</c:v>
                </c:pt>
                <c:pt idx="4">
                  <c:v>-26.710572842998591</c:v>
                </c:pt>
                <c:pt idx="5">
                  <c:v>-26.75524039585445</c:v>
                </c:pt>
                <c:pt idx="6">
                  <c:v>-25.963373397167633</c:v>
                </c:pt>
                <c:pt idx="7">
                  <c:v>-26.535840421827583</c:v>
                </c:pt>
                <c:pt idx="8">
                  <c:v>-27.875222160936453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6-184F-AB35-88372C99CE8B}"/>
            </c:ext>
          </c:extLst>
        </c:ser>
        <c:ser>
          <c:idx val="1"/>
          <c:order val="2"/>
          <c:tx>
            <c:v>delta(Srt)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summary'!$AN$144:$AN$152</c:f>
              <c:numCache>
                <c:formatCode>General</c:formatCode>
                <c:ptCount val="9"/>
                <c:pt idx="0">
                  <c:v>-44.324690200978864</c:v>
                </c:pt>
                <c:pt idx="1">
                  <c:v>-13.660976741787433</c:v>
                </c:pt>
                <c:pt idx="2">
                  <c:v>-44.758371385083706</c:v>
                </c:pt>
                <c:pt idx="3">
                  <c:v>-41.807274090738659</c:v>
                </c:pt>
                <c:pt idx="4">
                  <c:v>-52.064179632248944</c:v>
                </c:pt>
                <c:pt idx="5">
                  <c:v>-25.605859892464743</c:v>
                </c:pt>
                <c:pt idx="6">
                  <c:v>-23.228096019284205</c:v>
                </c:pt>
                <c:pt idx="7">
                  <c:v>-19.439884594339151</c:v>
                </c:pt>
                <c:pt idx="8">
                  <c:v>9.6794753937611056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6-184F-AB35-88372C99CE8B}"/>
            </c:ext>
          </c:extLst>
        </c:ser>
        <c:ser>
          <c:idx val="4"/>
          <c:order val="3"/>
          <c:tx>
            <c:v>delta(Srt')</c:v>
          </c:tx>
          <c:spPr>
            <a:pattFill prst="wdUpDiag">
              <a:fgClr>
                <a:schemeClr val="bg1"/>
              </a:fgClr>
              <a:bgClr>
                <a:schemeClr val="bg2">
                  <a:lumMod val="50000"/>
                </a:schemeClr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summary'!$AJ$144:$AJ$152</c:f>
              <c:numCache>
                <c:formatCode>General</c:formatCode>
                <c:ptCount val="9"/>
                <c:pt idx="0">
                  <c:v>-44.324690200978864</c:v>
                </c:pt>
                <c:pt idx="1">
                  <c:v>-13.660976741787433</c:v>
                </c:pt>
                <c:pt idx="2">
                  <c:v>-44.758371385083706</c:v>
                </c:pt>
                <c:pt idx="3">
                  <c:v>-41.807274090738659</c:v>
                </c:pt>
                <c:pt idx="4">
                  <c:v>-52.064179632248944</c:v>
                </c:pt>
                <c:pt idx="5">
                  <c:v>-26.75524039585445</c:v>
                </c:pt>
                <c:pt idx="6">
                  <c:v>-25.963373397167633</c:v>
                </c:pt>
                <c:pt idx="7">
                  <c:v>-26.535840421827583</c:v>
                </c:pt>
                <c:pt idx="8">
                  <c:v>-27.875222160936453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6-184F-AB35-88372C99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At val="0"/>
        <c:auto val="1"/>
        <c:lblAlgn val="ctr"/>
        <c:lblOffset val="50"/>
        <c:noMultiLvlLbl val="0"/>
      </c:catAx>
      <c:valAx>
        <c:axId val="987687824"/>
        <c:scaling>
          <c:orientation val="minMax"/>
          <c:max val="100"/>
          <c:min val="-10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Percentage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delta(Sdt)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2 - summary'!$AM$144:$AM$152</c:f>
              <c:numCache>
                <c:formatCode>General</c:formatCode>
                <c:ptCount val="9"/>
                <c:pt idx="0">
                  <c:v>5.6340747605807984</c:v>
                </c:pt>
                <c:pt idx="1">
                  <c:v>4.9096098953377743</c:v>
                </c:pt>
                <c:pt idx="2">
                  <c:v>9.2826923076922974</c:v>
                </c:pt>
                <c:pt idx="3">
                  <c:v>6.2150253769358121</c:v>
                </c:pt>
                <c:pt idx="4">
                  <c:v>6.0642157128160568</c:v>
                </c:pt>
                <c:pt idx="5">
                  <c:v>7.9114091590929192</c:v>
                </c:pt>
                <c:pt idx="6">
                  <c:v>4.8029122165560212</c:v>
                </c:pt>
                <c:pt idx="7">
                  <c:v>6.0699459924750343</c:v>
                </c:pt>
                <c:pt idx="8">
                  <c:v>9.7587509355798741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3-E64D-961F-C9A9D66E6690}"/>
            </c:ext>
          </c:extLst>
        </c:ser>
        <c:ser>
          <c:idx val="2"/>
          <c:order val="1"/>
          <c:tx>
            <c:v>delta(Sdt')</c:v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summary'!$AI$144:$AI$152</c:f>
              <c:numCache>
                <c:formatCode>General</c:formatCode>
                <c:ptCount val="9"/>
                <c:pt idx="0">
                  <c:v>-22.569122644423846</c:v>
                </c:pt>
                <c:pt idx="1">
                  <c:v>-22.454804947668883</c:v>
                </c:pt>
                <c:pt idx="2">
                  <c:v>-20.03846153846154</c:v>
                </c:pt>
                <c:pt idx="3">
                  <c:v>-22.266634441986287</c:v>
                </c:pt>
                <c:pt idx="4">
                  <c:v>-22.260725179129004</c:v>
                </c:pt>
                <c:pt idx="5">
                  <c:v>-20.522368304950156</c:v>
                </c:pt>
                <c:pt idx="6">
                  <c:v>-20.515411013823403</c:v>
                </c:pt>
                <c:pt idx="7">
                  <c:v>-21.69880739167257</c:v>
                </c:pt>
                <c:pt idx="8">
                  <c:v>-21.600146211554193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3-E64D-961F-C9A9D66E6690}"/>
            </c:ext>
          </c:extLst>
        </c:ser>
        <c:ser>
          <c:idx val="1"/>
          <c:order val="2"/>
          <c:tx>
            <c:v>delta(Srt)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summary'!$AO$144:$AO$152</c:f>
              <c:numCache>
                <c:formatCode>General</c:formatCode>
                <c:ptCount val="9"/>
                <c:pt idx="0">
                  <c:v>-21.906858202038926</c:v>
                </c:pt>
                <c:pt idx="1">
                  <c:v>-22.698382492863946</c:v>
                </c:pt>
                <c:pt idx="2">
                  <c:v>-18.498076923076923</c:v>
                </c:pt>
                <c:pt idx="3">
                  <c:v>-13.279666846381222</c:v>
                </c:pt>
                <c:pt idx="4">
                  <c:v>-23.816485281643118</c:v>
                </c:pt>
                <c:pt idx="5">
                  <c:v>-18.738198182299481</c:v>
                </c:pt>
                <c:pt idx="6">
                  <c:v>-18.525289457647787</c:v>
                </c:pt>
                <c:pt idx="7">
                  <c:v>-3.7236036486317681</c:v>
                </c:pt>
                <c:pt idx="8">
                  <c:v>9.7587509355798741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3-E64D-961F-C9A9D66E6690}"/>
            </c:ext>
          </c:extLst>
        </c:ser>
        <c:ser>
          <c:idx val="4"/>
          <c:order val="3"/>
          <c:tx>
            <c:v>delta(Srt')</c:v>
          </c:tx>
          <c:spPr>
            <a:pattFill prst="wdUpDiag">
              <a:fgClr>
                <a:schemeClr val="bg1"/>
              </a:fgClr>
              <a:bgClr>
                <a:schemeClr val="bg2">
                  <a:lumMod val="50000"/>
                </a:schemeClr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'Phase 2 - summary'!$AK$144:$AK$152</c:f>
              <c:numCache>
                <c:formatCode>General</c:formatCode>
                <c:ptCount val="9"/>
                <c:pt idx="0">
                  <c:v>-21.906858202038926</c:v>
                </c:pt>
                <c:pt idx="1">
                  <c:v>-22.698382492863946</c:v>
                </c:pt>
                <c:pt idx="2">
                  <c:v>-18.498076923076923</c:v>
                </c:pt>
                <c:pt idx="3">
                  <c:v>-13.279666846381222</c:v>
                </c:pt>
                <c:pt idx="4">
                  <c:v>-23.816485281643118</c:v>
                </c:pt>
                <c:pt idx="5">
                  <c:v>-20.522368304950156</c:v>
                </c:pt>
                <c:pt idx="6">
                  <c:v>-20.515411013823403</c:v>
                </c:pt>
                <c:pt idx="7">
                  <c:v>-21.69880739167257</c:v>
                </c:pt>
                <c:pt idx="8">
                  <c:v>-21.600146211554193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3-E64D-961F-C9A9D66E6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At val="0"/>
        <c:auto val="1"/>
        <c:lblAlgn val="ctr"/>
        <c:lblOffset val="50"/>
        <c:noMultiLvlLbl val="0"/>
      </c:catAx>
      <c:valAx>
        <c:axId val="987687824"/>
        <c:scaling>
          <c:orientation val="minMax"/>
          <c:max val="100"/>
          <c:min val="-10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summary'!$AH$6:$AH$14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F-524E-A22D-8A258DDC8D9A}"/>
            </c:ext>
          </c:extLst>
        </c:ser>
        <c:ser>
          <c:idx val="3"/>
          <c:order val="1"/>
          <c:tx>
            <c:v>S43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summary'!$AJ$6:$AJ$14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12.611499999999999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F-524E-A22D-8A258DDC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summary'!$AG$6:$AG$14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0-6D43-8D2A-EA80DAFF4693}"/>
            </c:ext>
          </c:extLst>
        </c:ser>
        <c:ser>
          <c:idx val="3"/>
          <c:order val="1"/>
          <c:tx>
            <c:v>Srt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summary'!$W$51:$W$59</c:f>
              <c:numCache>
                <c:formatCode>General</c:formatCode>
                <c:ptCount val="9"/>
                <c:pt idx="0">
                  <c:v>1.0692999999999999</c:v>
                </c:pt>
                <c:pt idx="1">
                  <c:v>1.6741999999999999</c:v>
                </c:pt>
                <c:pt idx="2">
                  <c:v>1.1614</c:v>
                </c:pt>
                <c:pt idx="3">
                  <c:v>1.2416</c:v>
                </c:pt>
                <c:pt idx="4">
                  <c:v>1.0845</c:v>
                </c:pt>
                <c:pt idx="5">
                  <c:v>1.9094</c:v>
                </c:pt>
                <c:pt idx="6">
                  <c:v>2.2930999999999999</c:v>
                </c:pt>
                <c:pt idx="7">
                  <c:v>3.2389999999999999</c:v>
                </c:pt>
                <c:pt idx="8">
                  <c:v>8.9481999999999999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0-6D43-8D2A-EA80DAFF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summary'!$AH$6:$AH$14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4-2D49-A45F-388060BE1C2B}"/>
            </c:ext>
          </c:extLst>
        </c:ser>
        <c:ser>
          <c:idx val="3"/>
          <c:order val="1"/>
          <c:tx>
            <c:v>Srt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summary'!$X$51:$X$59</c:f>
              <c:numCache>
                <c:formatCode>General</c:formatCode>
                <c:ptCount val="9"/>
                <c:pt idx="0">
                  <c:v>4.0446</c:v>
                </c:pt>
                <c:pt idx="1">
                  <c:v>4.0621999999999998</c:v>
                </c:pt>
                <c:pt idx="2">
                  <c:v>4.2381000000000002</c:v>
                </c:pt>
                <c:pt idx="3">
                  <c:v>4.6646000000000001</c:v>
                </c:pt>
                <c:pt idx="4">
                  <c:v>4.2210999999999999</c:v>
                </c:pt>
                <c:pt idx="5">
                  <c:v>4.6047000000000002</c:v>
                </c:pt>
                <c:pt idx="6">
                  <c:v>5.0805999999999996</c:v>
                </c:pt>
                <c:pt idx="7">
                  <c:v>6.9344999999999999</c:v>
                </c:pt>
                <c:pt idx="8">
                  <c:v>12.611499999999999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4-2D49-A45F-388060BE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summary'!$AG$6:$AG$14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E-D548-8779-6A194D47588E}"/>
            </c:ext>
          </c:extLst>
        </c:ser>
        <c:ser>
          <c:idx val="3"/>
          <c:order val="1"/>
          <c:tx>
            <c:v>Sdt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summary'!$AI$6:$AI$14</c:f>
              <c:numCache>
                <c:formatCode>General</c:formatCode>
                <c:ptCount val="9"/>
                <c:pt idx="0">
                  <c:v>2.3570000000000002</c:v>
                </c:pt>
                <c:pt idx="1">
                  <c:v>2.4460999999999999</c:v>
                </c:pt>
                <c:pt idx="2">
                  <c:v>2.5154999999999998</c:v>
                </c:pt>
                <c:pt idx="3">
                  <c:v>2.5872999999999999</c:v>
                </c:pt>
                <c:pt idx="4">
                  <c:v>2.6926999999999999</c:v>
                </c:pt>
                <c:pt idx="5">
                  <c:v>2.9582000000000002</c:v>
                </c:pt>
                <c:pt idx="6">
                  <c:v>3.4655999999999998</c:v>
                </c:pt>
                <c:pt idx="7">
                  <c:v>4.5223000000000004</c:v>
                </c:pt>
                <c:pt idx="8">
                  <c:v>8.9481999999999999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E-D548-8779-6A194D47588E}"/>
            </c:ext>
          </c:extLst>
        </c:ser>
        <c:ser>
          <c:idx val="1"/>
          <c:order val="2"/>
          <c:tx>
            <c:v>Srt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val>
            <c:numRef>
              <c:f>'Phase 1 - summary'!$W$51:$W$59</c:f>
              <c:numCache>
                <c:formatCode>General</c:formatCode>
                <c:ptCount val="9"/>
                <c:pt idx="0">
                  <c:v>1.0692999999999999</c:v>
                </c:pt>
                <c:pt idx="1">
                  <c:v>1.6741999999999999</c:v>
                </c:pt>
                <c:pt idx="2">
                  <c:v>1.1614</c:v>
                </c:pt>
                <c:pt idx="3">
                  <c:v>1.2416</c:v>
                </c:pt>
                <c:pt idx="4">
                  <c:v>1.0845</c:v>
                </c:pt>
                <c:pt idx="5">
                  <c:v>1.9094</c:v>
                </c:pt>
                <c:pt idx="6">
                  <c:v>2.2930999999999999</c:v>
                </c:pt>
                <c:pt idx="7">
                  <c:v>3.2389999999999999</c:v>
                </c:pt>
                <c:pt idx="8">
                  <c:v>8.9481999999999999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E-D548-8779-6A194D4758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CriticalActuate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Hybrid</c:v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AC5552D-78CE-F84E-807B-2DE6CA9384F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6-2741-8776-C641FA0DA0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F80537-2D86-9849-AEDA-6EA0F3DE19D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0C6-2741-8776-C641FA0DA0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2D1567-0A08-1746-8772-A5011FC3478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0C6-2741-8776-C641FA0DA0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F56767-053E-374F-B95D-D764F551723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0C6-2741-8776-C641FA0DA0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FA9A12-FE75-E349-8EE1-02D620CDAC9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0C6-2741-8776-C641FA0DA0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24CF2F-4D1F-3042-AC8A-3A43E3C7C63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0C6-2741-8776-C641FA0DA0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01F186C-2D3C-9A44-9A38-93888035CE0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0C6-2741-8776-C641FA0DA0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B852D99-0149-034E-B12B-E82CB977282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0C6-2741-8776-C641FA0DA0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82F40B0-D9DA-2F42-957E-88D785ADD98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0C6-2741-8776-C641FA0DA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summary'!$AH$6:$AH$14</c:f>
              <c:numCache>
                <c:formatCode>General</c:formatCode>
                <c:ptCount val="9"/>
                <c:pt idx="0">
                  <c:v>5.1791999999999998</c:v>
                </c:pt>
                <c:pt idx="1">
                  <c:v>5.2549999999999999</c:v>
                </c:pt>
                <c:pt idx="2">
                  <c:v>5.2</c:v>
                </c:pt>
                <c:pt idx="3">
                  <c:v>5.3788999999999998</c:v>
                </c:pt>
                <c:pt idx="4">
                  <c:v>5.5407000000000002</c:v>
                </c:pt>
                <c:pt idx="5">
                  <c:v>5.6665000000000001</c:v>
                </c:pt>
                <c:pt idx="6">
                  <c:v>6.2358000000000002</c:v>
                </c:pt>
                <c:pt idx="7">
                  <c:v>7.2027000000000001</c:v>
                </c:pt>
                <c:pt idx="8">
                  <c:v>11.4902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'Phase 1 - summary'!$AM$6:$AM$14</c15:f>
                <c15:dlblRangeCache>
                  <c:ptCount val="9"/>
                </c15:dlblRangeCache>
              </c15:datalabelsRange>
            </c:ext>
            <c:ext xmlns:c16="http://schemas.microsoft.com/office/drawing/2014/chart" uri="{C3380CC4-5D6E-409C-BE32-E72D297353CC}">
              <c16:uniqueId val="{00000000-B71A-4146-9D5D-1D669981594B}"/>
            </c:ext>
          </c:extLst>
        </c:ser>
        <c:ser>
          <c:idx val="3"/>
          <c:order val="1"/>
          <c:tx>
            <c:v>Sdt</c:v>
          </c:tx>
          <c:spPr>
            <a:solidFill>
              <a:schemeClr val="tx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'Phase 1 - summary'!$AF$6:$AF$14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summary'!$AJ$6:$AJ$14</c:f>
              <c:numCache>
                <c:formatCode>General</c:formatCode>
                <c:ptCount val="9"/>
                <c:pt idx="0">
                  <c:v>5.4710000000000001</c:v>
                </c:pt>
                <c:pt idx="1">
                  <c:v>5.5129999999999999</c:v>
                </c:pt>
                <c:pt idx="2">
                  <c:v>5.6826999999999996</c:v>
                </c:pt>
                <c:pt idx="3">
                  <c:v>5.7131999999999996</c:v>
                </c:pt>
                <c:pt idx="4">
                  <c:v>5.8766999999999996</c:v>
                </c:pt>
                <c:pt idx="5">
                  <c:v>6.1147999999999998</c:v>
                </c:pt>
                <c:pt idx="6">
                  <c:v>6.5353000000000003</c:v>
                </c:pt>
                <c:pt idx="7">
                  <c:v>7.6398999999999999</c:v>
                </c:pt>
                <c:pt idx="8">
                  <c:v>12.611499999999999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A-4146-9D5D-1D669981594B}"/>
            </c:ext>
          </c:extLst>
        </c:ser>
        <c:ser>
          <c:idx val="1"/>
          <c:order val="2"/>
          <c:tx>
            <c:v>Srt</c:v>
          </c:tx>
          <c:spPr>
            <a:solidFill>
              <a:schemeClr val="bg2">
                <a:lumMod val="50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val>
            <c:numRef>
              <c:f>'Phase 1 - summary'!$X$51:$X$59</c:f>
              <c:numCache>
                <c:formatCode>General</c:formatCode>
                <c:ptCount val="9"/>
                <c:pt idx="0">
                  <c:v>4.0446</c:v>
                </c:pt>
                <c:pt idx="1">
                  <c:v>4.0621999999999998</c:v>
                </c:pt>
                <c:pt idx="2">
                  <c:v>4.2381000000000002</c:v>
                </c:pt>
                <c:pt idx="3">
                  <c:v>4.6646000000000001</c:v>
                </c:pt>
                <c:pt idx="4">
                  <c:v>4.2210999999999999</c:v>
                </c:pt>
                <c:pt idx="5">
                  <c:v>4.6047000000000002</c:v>
                </c:pt>
                <c:pt idx="6">
                  <c:v>5.0805999999999996</c:v>
                </c:pt>
                <c:pt idx="7">
                  <c:v>6.9344999999999999</c:v>
                </c:pt>
                <c:pt idx="8">
                  <c:v>12.611499999999999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A-4146-9D5D-1D66998159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7686192"/>
        <c:axId val="987687824"/>
      </c:barChart>
      <c:catAx>
        <c:axId val="987686192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5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b="1"/>
              <a:t>NormalActuate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87175064934154"/>
          <c:y val="0.16217854371094001"/>
          <c:w val="0.86343248255687144"/>
          <c:h val="0.69067511585405217"/>
        </c:manualLayout>
      </c:layout>
      <c:lineChart>
        <c:grouping val="standard"/>
        <c:varyColors val="0"/>
        <c:ser>
          <c:idx val="0"/>
          <c:order val="0"/>
          <c:tx>
            <c:v>Hybrid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'Phase 1 - summary'!$AG$6:$AG$14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1.9391</c:v>
                </c:pt>
                <c:pt idx="2">
                  <c:v>2.1023999999999998</c:v>
                </c:pt>
                <c:pt idx="3">
                  <c:v>2.1335999999999999</c:v>
                </c:pt>
                <c:pt idx="4">
                  <c:v>2.2624</c:v>
                </c:pt>
                <c:pt idx="5">
                  <c:v>2.5666000000000002</c:v>
                </c:pt>
                <c:pt idx="6">
                  <c:v>2.9868999999999999</c:v>
                </c:pt>
                <c:pt idx="7">
                  <c:v>4.0206</c:v>
                </c:pt>
                <c:pt idx="8">
                  <c:v>8.1585000000000001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D-D446-A69A-D0DC3FBF7A25}"/>
            </c:ext>
          </c:extLst>
        </c:ser>
        <c:ser>
          <c:idx val="3"/>
          <c:order val="1"/>
          <c:tx>
            <c:v>TP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summary'!$G$7,'Phase 1 - summary'!$M$7:$M$14)</c:f>
              <c:numCache>
                <c:formatCode>General</c:formatCode>
                <c:ptCount val="9"/>
                <c:pt idx="0">
                  <c:v>1.0155000000000001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D-D446-A69A-D0DC3FBF7A25}"/>
            </c:ext>
          </c:extLst>
        </c:ser>
        <c:ser>
          <c:idx val="1"/>
          <c:order val="2"/>
          <c:tx>
            <c:v>S2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summary'!$G$8,'Phase 1 - summary'!$M$7:$M$14)</c:f>
              <c:numCache>
                <c:formatCode>General</c:formatCode>
                <c:ptCount val="9"/>
                <c:pt idx="0">
                  <c:v>1.0692999999999999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D-D446-A69A-D0DC3FBF7A25}"/>
            </c:ext>
          </c:extLst>
        </c:ser>
        <c:ser>
          <c:idx val="2"/>
          <c:order val="3"/>
          <c:tx>
            <c:v>S3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summary'!$G$9,'Phase 1 - summary'!$M$7:$M$14)</c:f>
              <c:numCache>
                <c:formatCode>General</c:formatCode>
                <c:ptCount val="9"/>
                <c:pt idx="0">
                  <c:v>1.0304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D-D446-A69A-D0DC3FBF7A25}"/>
            </c:ext>
          </c:extLst>
        </c:ser>
        <c:ser>
          <c:idx val="4"/>
          <c:order val="4"/>
          <c:tx>
            <c:v>S4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summary'!$G$10,'Phase 1 - summary'!$M$7:$M$14)</c:f>
              <c:numCache>
                <c:formatCode>General</c:formatCode>
                <c:ptCount val="9"/>
                <c:pt idx="0">
                  <c:v>1.1407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D-D446-A69A-D0DC3FBF7A25}"/>
            </c:ext>
          </c:extLst>
        </c:ser>
        <c:ser>
          <c:idx val="5"/>
          <c:order val="5"/>
          <c:tx>
            <c:v>S5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summary'!$M$6,'Phase 1 - summary'!$G$13,'Phase 1 - summary'!$M$8:$M$14)</c:f>
              <c:numCache>
                <c:formatCode>General</c:formatCode>
                <c:ptCount val="9"/>
                <c:pt idx="1">
                  <c:v>1.5944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FD-D446-A69A-D0DC3FBF7A25}"/>
            </c:ext>
          </c:extLst>
        </c:ser>
        <c:ser>
          <c:idx val="6"/>
          <c:order val="6"/>
          <c:tx>
            <c:v>S6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summary'!$M$6,'Phase 1 - summary'!$G$14,'Phase 1 - summary'!$M$8:$M$14)</c:f>
              <c:numCache>
                <c:formatCode>General</c:formatCode>
                <c:ptCount val="9"/>
                <c:pt idx="1">
                  <c:v>1.6153999999999999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D-D446-A69A-D0DC3FBF7A25}"/>
            </c:ext>
          </c:extLst>
        </c:ser>
        <c:ser>
          <c:idx val="7"/>
          <c:order val="7"/>
          <c:tx>
            <c:v>S7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summary'!$M$6,'Phase 1 - summary'!$G$15,'Phase 1 - summary'!$M$8:$M$14)</c:f>
              <c:numCache>
                <c:formatCode>General</c:formatCode>
                <c:ptCount val="9"/>
                <c:pt idx="1">
                  <c:v>1.6741999999999999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FD-D446-A69A-D0DC3FBF7A25}"/>
            </c:ext>
          </c:extLst>
        </c:ser>
        <c:ser>
          <c:idx val="8"/>
          <c:order val="8"/>
          <c:tx>
            <c:v>S8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summary'!$M$6,'Phase 1 - summary'!$G$16,'Phase 1 - summary'!$M$8:$M$14)</c:f>
              <c:numCache>
                <c:formatCode>General</c:formatCode>
                <c:ptCount val="9"/>
                <c:pt idx="1">
                  <c:v>0.93410000000000004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FD-D446-A69A-D0DC3FBF7A25}"/>
            </c:ext>
          </c:extLst>
        </c:ser>
        <c:ser>
          <c:idx val="9"/>
          <c:order val="9"/>
          <c:tx>
            <c:v>S9=S12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summary'!$G$19,'Phase 1 - summary'!$M$9:$M$14)</c:f>
              <c:numCache>
                <c:formatCode>General</c:formatCode>
                <c:ptCount val="9"/>
                <c:pt idx="2">
                  <c:v>1.1673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FD-D446-A69A-D0DC3FBF7A25}"/>
            </c:ext>
          </c:extLst>
        </c:ser>
        <c:ser>
          <c:idx val="10"/>
          <c:order val="10"/>
          <c:tx>
            <c:v>S10=S11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summary'!$G$20,'Phase 1 - summary'!$M$9:$M$14)</c:f>
              <c:numCache>
                <c:formatCode>General</c:formatCode>
                <c:ptCount val="9"/>
                <c:pt idx="2">
                  <c:v>0.80840000000000001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FD-D446-A69A-D0DC3FBF7A25}"/>
            </c:ext>
          </c:extLst>
        </c:ser>
        <c:ser>
          <c:idx val="11"/>
          <c:order val="11"/>
          <c:tx>
            <c:v>S13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summary'!$G$21,'Phase 1 - summary'!$M$9:$M$14)</c:f>
              <c:numCache>
                <c:formatCode>General</c:formatCode>
                <c:ptCount val="9"/>
                <c:pt idx="2">
                  <c:v>1.2246999999999999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FD-D446-A69A-D0DC3FBF7A25}"/>
            </c:ext>
          </c:extLst>
        </c:ser>
        <c:ser>
          <c:idx val="12"/>
          <c:order val="12"/>
          <c:tx>
            <c:v>S14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summary'!$G$22,'Phase 1 - summary'!$M$9:$M$14)</c:f>
              <c:numCache>
                <c:formatCode>General</c:formatCode>
                <c:ptCount val="9"/>
                <c:pt idx="2">
                  <c:v>1.0887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FD-D446-A69A-D0DC3FBF7A25}"/>
            </c:ext>
          </c:extLst>
        </c:ser>
        <c:ser>
          <c:idx val="13"/>
          <c:order val="13"/>
          <c:tx>
            <c:v>S15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summary'!$G$23,'Phase 1 - summary'!$M$9:$M$14)</c:f>
              <c:numCache>
                <c:formatCode>General</c:formatCode>
                <c:ptCount val="9"/>
                <c:pt idx="2">
                  <c:v>1.2254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FD-D446-A69A-D0DC3FBF7A25}"/>
            </c:ext>
          </c:extLst>
        </c:ser>
        <c:ser>
          <c:idx val="14"/>
          <c:order val="14"/>
          <c:tx>
            <c:v>S16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summary'!$G$24,'Phase 1 - summary'!$M$9:$M$14)</c:f>
              <c:numCache>
                <c:formatCode>General</c:formatCode>
                <c:ptCount val="9"/>
                <c:pt idx="2">
                  <c:v>1.1614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FD-D446-A69A-D0DC3FBF7A25}"/>
            </c:ext>
          </c:extLst>
        </c:ser>
        <c:ser>
          <c:idx val="15"/>
          <c:order val="15"/>
          <c:tx>
            <c:v>S17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summary'!$G$25,'Phase 1 - summary'!$M$9:$M$14)</c:f>
              <c:numCache>
                <c:formatCode>General</c:formatCode>
                <c:ptCount val="9"/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FD-D446-A69A-D0DC3FBF7A25}"/>
            </c:ext>
          </c:extLst>
        </c:ser>
        <c:ser>
          <c:idx val="16"/>
          <c:order val="16"/>
          <c:tx>
            <c:v>S18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summary'!$M$6:$M$7,'Phase 1 - summary'!$G$26,'Phase 1 - summary'!$M$9:$M$14)</c:f>
              <c:numCache>
                <c:formatCode>General</c:formatCode>
                <c:ptCount val="9"/>
                <c:pt idx="2">
                  <c:v>1.2155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FD-D446-A69A-D0DC3FBF7A25}"/>
            </c:ext>
          </c:extLst>
        </c:ser>
        <c:ser>
          <c:idx val="17"/>
          <c:order val="17"/>
          <c:tx>
            <c:v>TN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summary'!$G$29,'Phase 1 - summary'!$M$10:$M$14)</c:f>
              <c:numCache>
                <c:formatCode>General</c:formatCode>
                <c:ptCount val="9"/>
                <c:pt idx="3">
                  <c:v>2.6320000000000001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FD-D446-A69A-D0DC3FBF7A25}"/>
            </c:ext>
          </c:extLst>
        </c:ser>
        <c:ser>
          <c:idx val="18"/>
          <c:order val="18"/>
          <c:tx>
            <c:v>S20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summary'!$G$30,'Phase 1 - summary'!$M$10:$M$14)</c:f>
              <c:numCache>
                <c:formatCode>General</c:formatCode>
                <c:ptCount val="9"/>
                <c:pt idx="3">
                  <c:v>0.81259999999999999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4FD-D446-A69A-D0DC3FBF7A25}"/>
            </c:ext>
          </c:extLst>
        </c:ser>
        <c:ser>
          <c:idx val="19"/>
          <c:order val="19"/>
          <c:tx>
            <c:v>S21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summary'!$G$31,'Phase 1 - summary'!$M$10:$M$14)</c:f>
              <c:numCache>
                <c:formatCode>General</c:formatCode>
                <c:ptCount val="9"/>
                <c:pt idx="3">
                  <c:v>1.2416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4FD-D446-A69A-D0DC3FBF7A25}"/>
            </c:ext>
          </c:extLst>
        </c:ser>
        <c:ser>
          <c:idx val="20"/>
          <c:order val="20"/>
          <c:tx>
            <c:v>S22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summary'!$G$32,'Phase 1 - summary'!$M$10:$M$14)</c:f>
              <c:numCache>
                <c:formatCode>General</c:formatCode>
                <c:ptCount val="9"/>
                <c:pt idx="3">
                  <c:v>2.399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4FD-D446-A69A-D0DC3FBF7A25}"/>
            </c:ext>
          </c:extLst>
        </c:ser>
        <c:ser>
          <c:idx val="21"/>
          <c:order val="21"/>
          <c:tx>
            <c:v>S23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summary'!$G$33,'Phase 1 - summary'!$M$10:$M$14)</c:f>
              <c:numCache>
                <c:formatCode>General</c:formatCode>
                <c:ptCount val="9"/>
                <c:pt idx="3">
                  <c:v>1.4549000000000001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4FD-D446-A69A-D0DC3FBF7A25}"/>
            </c:ext>
          </c:extLst>
        </c:ser>
        <c:ser>
          <c:idx val="22"/>
          <c:order val="22"/>
          <c:tx>
            <c:v>S24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summary'!$M$6:$M$8,'Phase 1 - summary'!$G$34,'Phase 1 - summary'!$M$10:$M$14)</c:f>
              <c:numCache>
                <c:formatCode>General</c:formatCode>
                <c:ptCount val="9"/>
                <c:pt idx="3">
                  <c:v>0.81410000000000005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4FD-D446-A69A-D0DC3FBF7A25}"/>
            </c:ext>
          </c:extLst>
        </c:ser>
        <c:ser>
          <c:idx val="23"/>
          <c:order val="23"/>
          <c:tx>
            <c:v>S25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summary'!$M$6:$M$9,'Phase 1 - summary'!$G$37,'Phase 1 - summary'!$M$11:$M$14)</c:f>
              <c:numCache>
                <c:formatCode>General</c:formatCode>
                <c:ptCount val="9"/>
                <c:pt idx="4">
                  <c:v>1.3306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4FD-D446-A69A-D0DC3FBF7A25}"/>
            </c:ext>
          </c:extLst>
        </c:ser>
        <c:ser>
          <c:idx val="24"/>
          <c:order val="24"/>
          <c:tx>
            <c:v>S26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summary'!$M$6:$M$9,'Phase 1 - summary'!$G$39,'Phase 1 - summary'!$M$11:$M$14)</c:f>
              <c:numCache>
                <c:formatCode>General</c:formatCode>
                <c:ptCount val="9"/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4FD-D446-A69A-D0DC3FBF7A25}"/>
            </c:ext>
          </c:extLst>
        </c:ser>
        <c:ser>
          <c:idx val="25"/>
          <c:order val="25"/>
          <c:tx>
            <c:v>S27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summary'!$M$6:$M$9,'Phase 1 - summary'!$G$39,'Phase 1 - summary'!$M$11:$M$14)</c:f>
              <c:numCache>
                <c:formatCode>General</c:formatCode>
                <c:ptCount val="9"/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4FD-D446-A69A-D0DC3FBF7A25}"/>
            </c:ext>
          </c:extLst>
        </c:ser>
        <c:ser>
          <c:idx val="26"/>
          <c:order val="26"/>
          <c:tx>
            <c:v>S28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summary'!$M$6:$M$9,'Phase 1 - summary'!$G$40,'Phase 1 - summary'!$M$11:$M$14)</c:f>
              <c:numCache>
                <c:formatCode>General</c:formatCode>
                <c:ptCount val="9"/>
                <c:pt idx="4">
                  <c:v>1.0845</c:v>
                </c:pt>
                <c:pt idx="5">
                  <c:v>12055767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4FD-D446-A69A-D0DC3FBF7A25}"/>
            </c:ext>
          </c:extLst>
        </c:ser>
        <c:ser>
          <c:idx val="27"/>
          <c:order val="27"/>
          <c:tx>
            <c:v>S29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summary'!$M$6:$M$10,'Phase 1 - summary'!$G$43,'Phase 1 - summary'!$M$12:$M$14)</c:f>
              <c:numCache>
                <c:formatCode>General</c:formatCode>
                <c:ptCount val="9"/>
                <c:pt idx="5">
                  <c:v>1.9665999999999999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4FD-D446-A69A-D0DC3FBF7A25}"/>
            </c:ext>
          </c:extLst>
        </c:ser>
        <c:ser>
          <c:idx val="28"/>
          <c:order val="28"/>
          <c:tx>
            <c:v>S30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summary'!$M$6:$M$10,'Phase 1 - summary'!$G$44,'Phase 1 - summary'!$M$12:$M$14)</c:f>
              <c:numCache>
                <c:formatCode>General</c:formatCode>
                <c:ptCount val="9"/>
                <c:pt idx="5">
                  <c:v>1.9094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4FD-D446-A69A-D0DC3FBF7A25}"/>
            </c:ext>
          </c:extLst>
        </c:ser>
        <c:ser>
          <c:idx val="29"/>
          <c:order val="29"/>
          <c:tx>
            <c:v>S31=S36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summary'!$M$6:$M$11,'Phase 1 - summary'!$G$47,'Phase 1 - summary'!$M$13:$M$14)</c:f>
              <c:numCache>
                <c:formatCode>General</c:formatCode>
                <c:ptCount val="9"/>
                <c:pt idx="5">
                  <c:v>12055767</c:v>
                </c:pt>
                <c:pt idx="6">
                  <c:v>2.2357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4FD-D446-A69A-D0DC3FBF7A25}"/>
            </c:ext>
          </c:extLst>
        </c:ser>
        <c:ser>
          <c:idx val="30"/>
          <c:order val="30"/>
          <c:tx>
            <c:v>S32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summary'!$M$6:$M$11,'Phase 1 - summary'!$G$48,'Phase 1 - summary'!$M$13:$M$14)</c:f>
              <c:numCache>
                <c:formatCode>General</c:formatCode>
                <c:ptCount val="9"/>
                <c:pt idx="5">
                  <c:v>12055767</c:v>
                </c:pt>
                <c:pt idx="6">
                  <c:v>2.2930999999999999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4FD-D446-A69A-D0DC3FBF7A25}"/>
            </c:ext>
          </c:extLst>
        </c:ser>
        <c:ser>
          <c:idx val="31"/>
          <c:order val="31"/>
          <c:tx>
            <c:v>S33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summary'!$M$6:$M$11,'Phase 1 - summary'!$G$49,'Phase 1 - summary'!$M$13:$M$14)</c:f>
              <c:numCache>
                <c:formatCode>General</c:formatCode>
                <c:ptCount val="9"/>
                <c:pt idx="5">
                  <c:v>12055767</c:v>
                </c:pt>
                <c:pt idx="6">
                  <c:v>2.5103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4FD-D446-A69A-D0DC3FBF7A25}"/>
            </c:ext>
          </c:extLst>
        </c:ser>
        <c:ser>
          <c:idx val="32"/>
          <c:order val="32"/>
          <c:tx>
            <c:v>S34=S35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summary'!$M$6:$M$11,'Phase 1 - summary'!$G$50,'Phase 1 - summary'!$M$13:$M$14)</c:f>
              <c:numCache>
                <c:formatCode>General</c:formatCode>
                <c:ptCount val="9"/>
                <c:pt idx="5">
                  <c:v>12055767</c:v>
                </c:pt>
                <c:pt idx="6">
                  <c:v>2.2703000000000002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4FD-D446-A69A-D0DC3FBF7A25}"/>
            </c:ext>
          </c:extLst>
        </c:ser>
        <c:ser>
          <c:idx val="33"/>
          <c:order val="33"/>
          <c:tx>
            <c:v>S37=S41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summary'!$M$6:$M$12,'Phase 1 - summary'!$G$53,'Phase 1 - summary'!$M$14)</c:f>
              <c:numCache>
                <c:formatCode>General</c:formatCode>
                <c:ptCount val="9"/>
                <c:pt idx="5">
                  <c:v>12055767</c:v>
                </c:pt>
                <c:pt idx="7">
                  <c:v>3.4327000000000001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4FD-D446-A69A-D0DC3FBF7A25}"/>
            </c:ext>
          </c:extLst>
        </c:ser>
        <c:ser>
          <c:idx val="34"/>
          <c:order val="34"/>
          <c:tx>
            <c:v>S38=S39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summary'!$M$6:$M$12,'Phase 1 - summary'!$G$54,'Phase 1 - summary'!$M$14)</c:f>
              <c:numCache>
                <c:formatCode>General</c:formatCode>
                <c:ptCount val="9"/>
                <c:pt idx="5">
                  <c:v>12055767</c:v>
                </c:pt>
                <c:pt idx="7">
                  <c:v>3.2353999999999998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4FD-D446-A69A-D0DC3FBF7A25}"/>
            </c:ext>
          </c:extLst>
        </c:ser>
        <c:ser>
          <c:idx val="35"/>
          <c:order val="35"/>
          <c:tx>
            <c:v>S40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summary'!$M$6:$M$12,'Phase 1 - summary'!$G$55,'Phase 1 - summary'!$M$14)</c:f>
              <c:numCache>
                <c:formatCode>General</c:formatCode>
                <c:ptCount val="9"/>
                <c:pt idx="5">
                  <c:v>12055767</c:v>
                </c:pt>
                <c:pt idx="7">
                  <c:v>3.2389999999999999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4FD-D446-A69A-D0DC3FBF7A25}"/>
            </c:ext>
          </c:extLst>
        </c:ser>
        <c:ser>
          <c:idx val="36"/>
          <c:order val="36"/>
          <c:tx>
            <c:v>S42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summary'!$M$6:$M$12,'Phase 1 - summary'!$G$56,'Phase 1 - summary'!$M$14)</c:f>
              <c:numCache>
                <c:formatCode>General</c:formatCode>
                <c:ptCount val="9"/>
                <c:pt idx="5">
                  <c:v>12055767</c:v>
                </c:pt>
                <c:pt idx="7">
                  <c:v>3.5560999999999998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4FD-D446-A69A-D0DC3FBF7A25}"/>
            </c:ext>
          </c:extLst>
        </c:ser>
        <c:ser>
          <c:idx val="37"/>
          <c:order val="37"/>
          <c:tx>
            <c:v>S43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'Phase 1 - summary'!$N$6:$N$14</c:f>
              <c:numCache>
                <c:formatCode>General</c:formatCode>
                <c:ptCount val="9"/>
                <c:pt idx="0">
                  <c:v>2.5</c:v>
                </c:pt>
                <c:pt idx="1">
                  <c:v>2.25</c:v>
                </c:pt>
                <c:pt idx="2">
                  <c:v>2</c:v>
                </c:pt>
                <c:pt idx="3">
                  <c:v>1.75</c:v>
                </c:pt>
                <c:pt idx="4">
                  <c:v>1.5</c:v>
                </c:pt>
                <c:pt idx="5">
                  <c:v>1.25</c:v>
                </c:pt>
                <c:pt idx="6">
                  <c:v>1</c:v>
                </c:pt>
                <c:pt idx="7">
                  <c:v>0.75</c:v>
                </c:pt>
                <c:pt idx="8">
                  <c:v>0.5</c:v>
                </c:pt>
              </c:numCache>
            </c:numRef>
          </c:cat>
          <c:val>
            <c:numRef>
              <c:f>('Phase 1 - summary'!$M$6:$M$13,'Phase 1 - summary'!$G$59)</c:f>
              <c:numCache>
                <c:formatCode>General</c:formatCode>
                <c:ptCount val="9"/>
                <c:pt idx="5">
                  <c:v>12055767</c:v>
                </c:pt>
                <c:pt idx="8">
                  <c:v>8.9481999999999999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4FD-D446-A69A-D0DC3FBF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686192"/>
        <c:axId val="987687824"/>
      </c:lineChart>
      <c:catAx>
        <c:axId val="987686192"/>
        <c:scaling>
          <c:orientation val="maxMin"/>
        </c:scaling>
        <c:delete val="0"/>
        <c:axPos val="b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det(x)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7824"/>
        <c:crosses val="autoZero"/>
        <c:auto val="1"/>
        <c:lblAlgn val="ctr"/>
        <c:lblOffset val="100"/>
        <c:noMultiLvlLbl val="0"/>
      </c:catAx>
      <c:valAx>
        <c:axId val="987687824"/>
        <c:scaling>
          <c:orientation val="minMax"/>
          <c:max val="13"/>
          <c:min val="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 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98768619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ayout>
        <c:manualLayout>
          <c:xMode val="edge"/>
          <c:yMode val="edge"/>
          <c:x val="0.27273120705926834"/>
          <c:y val="8.5357959827021782E-2"/>
          <c:w val="0.45594372994137777"/>
          <c:h val="5.5930133121807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11</xdr:col>
      <xdr:colOff>84090</xdr:colOff>
      <xdr:row>44</xdr:row>
      <xdr:rowOff>2737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E563B3-1A5A-134E-A5D0-C2E8E2183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190790</xdr:colOff>
      <xdr:row>15</xdr:row>
      <xdr:rowOff>0</xdr:rowOff>
    </xdr:from>
    <xdr:to>
      <xdr:col>22</xdr:col>
      <xdr:colOff>395493</xdr:colOff>
      <xdr:row>44</xdr:row>
      <xdr:rowOff>19281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31B99C-21CB-CF4E-987B-307E161F7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29502</xdr:colOff>
      <xdr:row>15</xdr:row>
      <xdr:rowOff>30554</xdr:rowOff>
    </xdr:from>
    <xdr:to>
      <xdr:col>23</xdr:col>
      <xdr:colOff>632030</xdr:colOff>
      <xdr:row>45</xdr:row>
      <xdr:rowOff>4348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DD62D2-33E3-594E-B6D8-C3BCC223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122767</xdr:colOff>
      <xdr:row>15</xdr:row>
      <xdr:rowOff>41752</xdr:rowOff>
    </xdr:from>
    <xdr:to>
      <xdr:col>37</xdr:col>
      <xdr:colOff>85877</xdr:colOff>
      <xdr:row>45</xdr:row>
      <xdr:rowOff>35633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F44C8E-775A-AF43-958A-F0D81D0AA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60476</xdr:colOff>
      <xdr:row>60</xdr:row>
      <xdr:rowOff>0</xdr:rowOff>
    </xdr:from>
    <xdr:to>
      <xdr:col>23</xdr:col>
      <xdr:colOff>663004</xdr:colOff>
      <xdr:row>89</xdr:row>
      <xdr:rowOff>176994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40B8BE1-FE33-C74A-8771-4D0E74AD8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75595</xdr:colOff>
      <xdr:row>60</xdr:row>
      <xdr:rowOff>0</xdr:rowOff>
    </xdr:from>
    <xdr:to>
      <xdr:col>37</xdr:col>
      <xdr:colOff>35681</xdr:colOff>
      <xdr:row>90</xdr:row>
      <xdr:rowOff>533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41EB303-E4CB-604C-B306-BAEE62BF6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30238</xdr:colOff>
      <xdr:row>98</xdr:row>
      <xdr:rowOff>30238</xdr:rowOff>
    </xdr:from>
    <xdr:to>
      <xdr:col>35</xdr:col>
      <xdr:colOff>540998</xdr:colOff>
      <xdr:row>128</xdr:row>
      <xdr:rowOff>14228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AC7B16D-2149-BD4E-BD38-95419BE1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12698</xdr:colOff>
      <xdr:row>98</xdr:row>
      <xdr:rowOff>20616</xdr:rowOff>
    </xdr:from>
    <xdr:to>
      <xdr:col>47</xdr:col>
      <xdr:colOff>659190</xdr:colOff>
      <xdr:row>128</xdr:row>
      <xdr:rowOff>15653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CADD144-87CE-CF4A-A668-BCEDA430B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355601</xdr:colOff>
      <xdr:row>107</xdr:row>
      <xdr:rowOff>38100</xdr:rowOff>
    </xdr:from>
    <xdr:to>
      <xdr:col>9</xdr:col>
      <xdr:colOff>812801</xdr:colOff>
      <xdr:row>137</xdr:row>
      <xdr:rowOff>12700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866BF15-5067-E74E-9220-3E14ADEF7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25400</xdr:colOff>
      <xdr:row>107</xdr:row>
      <xdr:rowOff>38100</xdr:rowOff>
    </xdr:from>
    <xdr:to>
      <xdr:col>20</xdr:col>
      <xdr:colOff>68985</xdr:colOff>
      <xdr:row>137</xdr:row>
      <xdr:rowOff>10254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1A8E93A-D519-B541-A14B-6F1B499F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338667</xdr:colOff>
      <xdr:row>92</xdr:row>
      <xdr:rowOff>6474</xdr:rowOff>
    </xdr:from>
    <xdr:to>
      <xdr:col>106</xdr:col>
      <xdr:colOff>491067</xdr:colOff>
      <xdr:row>119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FDABE6-374C-FD42-BA92-4D2D8440F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633857</xdr:colOff>
      <xdr:row>53</xdr:row>
      <xdr:rowOff>76274</xdr:rowOff>
    </xdr:from>
    <xdr:to>
      <xdr:col>106</xdr:col>
      <xdr:colOff>739622</xdr:colOff>
      <xdr:row>84</xdr:row>
      <xdr:rowOff>97367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45AD07-A5C7-0744-B41B-8E62919BE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604158</xdr:colOff>
      <xdr:row>83</xdr:row>
      <xdr:rowOff>196149</xdr:rowOff>
    </xdr:from>
    <xdr:to>
      <xdr:col>89</xdr:col>
      <xdr:colOff>400958</xdr:colOff>
      <xdr:row>123</xdr:row>
      <xdr:rowOff>24794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2FE779-EFAB-BF4D-BD95-D402EA941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218319</xdr:colOff>
      <xdr:row>129</xdr:row>
      <xdr:rowOff>43749</xdr:rowOff>
    </xdr:from>
    <xdr:to>
      <xdr:col>92</xdr:col>
      <xdr:colOff>133652</xdr:colOff>
      <xdr:row>165</xdr:row>
      <xdr:rowOff>75594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D7DCF02-D5B6-2F49-B16D-852B9A485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795868</xdr:colOff>
      <xdr:row>269</xdr:row>
      <xdr:rowOff>76198</xdr:rowOff>
    </xdr:from>
    <xdr:to>
      <xdr:col>51</xdr:col>
      <xdr:colOff>660401</xdr:colOff>
      <xdr:row>282</xdr:row>
      <xdr:rowOff>177798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D889B47F-2649-AB4D-AF85-8C3388DD9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795868</xdr:colOff>
      <xdr:row>283</xdr:row>
      <xdr:rowOff>93132</xdr:rowOff>
    </xdr:from>
    <xdr:to>
      <xdr:col>51</xdr:col>
      <xdr:colOff>660401</xdr:colOff>
      <xdr:row>296</xdr:row>
      <xdr:rowOff>194732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525B7FE9-A834-674E-A971-1F6F06653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778934</xdr:colOff>
      <xdr:row>241</xdr:row>
      <xdr:rowOff>93132</xdr:rowOff>
    </xdr:from>
    <xdr:to>
      <xdr:col>51</xdr:col>
      <xdr:colOff>592667</xdr:colOff>
      <xdr:row>254</xdr:row>
      <xdr:rowOff>194732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50AC26F2-01A7-2145-9655-C516F67FE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795868</xdr:colOff>
      <xdr:row>255</xdr:row>
      <xdr:rowOff>93132</xdr:rowOff>
    </xdr:from>
    <xdr:to>
      <xdr:col>51</xdr:col>
      <xdr:colOff>609601</xdr:colOff>
      <xdr:row>268</xdr:row>
      <xdr:rowOff>194732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FE5E0729-BD35-7D43-BEB0-6A626C4DD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397</xdr:row>
      <xdr:rowOff>0</xdr:rowOff>
    </xdr:from>
    <xdr:to>
      <xdr:col>51</xdr:col>
      <xdr:colOff>640709</xdr:colOff>
      <xdr:row>410</xdr:row>
      <xdr:rowOff>101600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96EFC15-6CAB-B94A-A1BF-A3481E538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412</xdr:row>
      <xdr:rowOff>0</xdr:rowOff>
    </xdr:from>
    <xdr:to>
      <xdr:col>51</xdr:col>
      <xdr:colOff>626533</xdr:colOff>
      <xdr:row>425</xdr:row>
      <xdr:rowOff>101600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F80977C5-1570-2E4B-AD3E-6E6C5528C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427</xdr:row>
      <xdr:rowOff>0</xdr:rowOff>
    </xdr:from>
    <xdr:to>
      <xdr:col>51</xdr:col>
      <xdr:colOff>677333</xdr:colOff>
      <xdr:row>440</xdr:row>
      <xdr:rowOff>101600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DEA5BC30-AB88-F94D-9280-21A4B802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0</xdr:colOff>
      <xdr:row>442</xdr:row>
      <xdr:rowOff>0</xdr:rowOff>
    </xdr:from>
    <xdr:to>
      <xdr:col>51</xdr:col>
      <xdr:colOff>677333</xdr:colOff>
      <xdr:row>455</xdr:row>
      <xdr:rowOff>101600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21F57831-6684-CE4D-A0BC-28EBA86E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76</xdr:col>
      <xdr:colOff>84666</xdr:colOff>
      <xdr:row>20</xdr:row>
      <xdr:rowOff>0</xdr:rowOff>
    </xdr:from>
    <xdr:to>
      <xdr:col>88</xdr:col>
      <xdr:colOff>237066</xdr:colOff>
      <xdr:row>47</xdr:row>
      <xdr:rowOff>99360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17D74EB-8E15-FB4E-AF62-881DC9870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816535</xdr:colOff>
      <xdr:row>35</xdr:row>
      <xdr:rowOff>165100</xdr:rowOff>
    </xdr:from>
    <xdr:to>
      <xdr:col>27</xdr:col>
      <xdr:colOff>219742</xdr:colOff>
      <xdr:row>63</xdr:row>
      <xdr:rowOff>2598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1A6C3F-5450-5A4F-B5FB-5B9FFE20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503406</xdr:colOff>
      <xdr:row>35</xdr:row>
      <xdr:rowOff>162128</xdr:rowOff>
    </xdr:from>
    <xdr:to>
      <xdr:col>39</xdr:col>
      <xdr:colOff>431143</xdr:colOff>
      <xdr:row>63</xdr:row>
      <xdr:rowOff>166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7EC9CAB-2E9B-A646-B80E-D7B72F76B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7470</xdr:colOff>
      <xdr:row>65</xdr:row>
      <xdr:rowOff>196476</xdr:rowOff>
    </xdr:from>
    <xdr:to>
      <xdr:col>27</xdr:col>
      <xdr:colOff>232442</xdr:colOff>
      <xdr:row>93</xdr:row>
      <xdr:rowOff>33974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CC3749E-B84B-684E-AA61-D233D87F7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518459</xdr:colOff>
      <xdr:row>65</xdr:row>
      <xdr:rowOff>196477</xdr:rowOff>
    </xdr:from>
    <xdr:to>
      <xdr:col>39</xdr:col>
      <xdr:colOff>444607</xdr:colOff>
      <xdr:row>93</xdr:row>
      <xdr:rowOff>33975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4A4C8F1-EA6C-C24C-9351-6408C10D4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18661</xdr:colOff>
      <xdr:row>106</xdr:row>
      <xdr:rowOff>135474</xdr:rowOff>
    </xdr:from>
    <xdr:to>
      <xdr:col>28</xdr:col>
      <xdr:colOff>652601</xdr:colOff>
      <xdr:row>136</xdr:row>
      <xdr:rowOff>136482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03F830-F700-FF45-A1F8-03C1FAED8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896296</xdr:colOff>
      <xdr:row>106</xdr:row>
      <xdr:rowOff>138772</xdr:rowOff>
    </xdr:from>
    <xdr:to>
      <xdr:col>39</xdr:col>
      <xdr:colOff>763978</xdr:colOff>
      <xdr:row>136</xdr:row>
      <xdr:rowOff>159867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9542883-7928-CD4B-B392-2139A353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17078</xdr:colOff>
      <xdr:row>167</xdr:row>
      <xdr:rowOff>152592</xdr:rowOff>
    </xdr:from>
    <xdr:to>
      <xdr:col>26</xdr:col>
      <xdr:colOff>770711</xdr:colOff>
      <xdr:row>197</xdr:row>
      <xdr:rowOff>155237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8BCDF51-6FA4-0749-A319-4226966A4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96686</xdr:colOff>
      <xdr:row>167</xdr:row>
      <xdr:rowOff>149938</xdr:rowOff>
    </xdr:from>
    <xdr:to>
      <xdr:col>37</xdr:col>
      <xdr:colOff>541475</xdr:colOff>
      <xdr:row>197</xdr:row>
      <xdr:rowOff>154824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F0281E3-2085-E148-BE51-F7C6EFFFB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765735</xdr:colOff>
      <xdr:row>113</xdr:row>
      <xdr:rowOff>93382</xdr:rowOff>
    </xdr:from>
    <xdr:to>
      <xdr:col>52</xdr:col>
      <xdr:colOff>727926</xdr:colOff>
      <xdr:row>143</xdr:row>
      <xdr:rowOff>94390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466798B-38CB-824D-BD33-40CBE7886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761252</xdr:colOff>
      <xdr:row>144</xdr:row>
      <xdr:rowOff>18677</xdr:rowOff>
    </xdr:from>
    <xdr:to>
      <xdr:col>52</xdr:col>
      <xdr:colOff>719708</xdr:colOff>
      <xdr:row>174</xdr:row>
      <xdr:rowOff>19684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8832CA73-6088-DD45-B260-3861188B3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D637-146F-5F41-953F-FC66F3168AE3}">
  <dimension ref="A1:G46"/>
  <sheetViews>
    <sheetView tabSelected="1" zoomScale="68" workbookViewId="0">
      <selection activeCell="C45" sqref="C45"/>
    </sheetView>
  </sheetViews>
  <sheetFormatPr baseColWidth="10" defaultRowHeight="16"/>
  <sheetData>
    <row r="1" spans="1:7">
      <c r="A1" s="263" t="s">
        <v>87</v>
      </c>
      <c r="B1" s="262" t="s">
        <v>85</v>
      </c>
      <c r="C1" s="264"/>
      <c r="D1" s="264"/>
      <c r="E1" s="264"/>
      <c r="F1" s="264"/>
      <c r="G1" s="265"/>
    </row>
    <row r="2" spans="1:7">
      <c r="A2" s="263"/>
      <c r="B2" s="266" t="s">
        <v>29</v>
      </c>
      <c r="C2" s="266"/>
      <c r="D2" s="266" t="s">
        <v>30</v>
      </c>
      <c r="E2" s="266"/>
      <c r="F2" s="266" t="s">
        <v>31</v>
      </c>
      <c r="G2" s="266"/>
    </row>
    <row r="3" spans="1:7">
      <c r="A3" s="262" t="s">
        <v>89</v>
      </c>
      <c r="B3" s="134" t="s">
        <v>6</v>
      </c>
      <c r="C3" s="135" t="s">
        <v>7</v>
      </c>
      <c r="D3" s="134" t="s">
        <v>6</v>
      </c>
      <c r="E3" s="135" t="s">
        <v>7</v>
      </c>
      <c r="F3" s="134" t="s">
        <v>6</v>
      </c>
      <c r="G3" s="136" t="s">
        <v>7</v>
      </c>
    </row>
    <row r="4" spans="1:7">
      <c r="A4" s="262"/>
      <c r="B4" s="161" t="s">
        <v>8</v>
      </c>
      <c r="C4" s="137" t="s">
        <v>8</v>
      </c>
      <c r="D4" s="161" t="s">
        <v>8</v>
      </c>
      <c r="E4" s="137" t="s">
        <v>8</v>
      </c>
      <c r="F4" s="161" t="s">
        <v>8</v>
      </c>
      <c r="G4" s="138" t="s">
        <v>8</v>
      </c>
    </row>
    <row r="5" spans="1:7">
      <c r="A5" s="140">
        <v>2.5</v>
      </c>
      <c r="B5" s="141">
        <v>1.9206000000000001</v>
      </c>
      <c r="C5" s="141">
        <v>5.1791999999999998</v>
      </c>
      <c r="D5" s="141">
        <v>0.43130000000000002</v>
      </c>
      <c r="E5" s="141">
        <v>3.6488</v>
      </c>
      <c r="F5" s="141">
        <v>0.48280000000000001</v>
      </c>
      <c r="G5" s="141">
        <v>3.6604000000000001</v>
      </c>
    </row>
    <row r="6" spans="1:7">
      <c r="A6" s="140">
        <v>2.25</v>
      </c>
      <c r="B6" s="140">
        <v>1.9391</v>
      </c>
      <c r="C6" s="140">
        <v>5.2549999999999999</v>
      </c>
      <c r="D6" s="140">
        <v>0.4884</v>
      </c>
      <c r="E6" s="140">
        <v>3.7256999999999998</v>
      </c>
      <c r="F6" s="140">
        <v>0.5302</v>
      </c>
      <c r="G6" s="140">
        <v>3.8029000000000002</v>
      </c>
    </row>
    <row r="7" spans="1:7">
      <c r="A7" s="140">
        <v>2</v>
      </c>
      <c r="B7" s="140">
        <v>2.1023999999999998</v>
      </c>
      <c r="C7" s="140">
        <v>5.2</v>
      </c>
      <c r="D7" s="140">
        <v>0.5242</v>
      </c>
      <c r="E7" s="140">
        <v>3.7195</v>
      </c>
      <c r="F7" s="140">
        <v>0.63619999999999999</v>
      </c>
      <c r="G7" s="140">
        <v>3.8854000000000002</v>
      </c>
    </row>
    <row r="8" spans="1:7">
      <c r="A8" s="140">
        <v>1.75</v>
      </c>
      <c r="B8" s="140">
        <v>2.1335999999999999</v>
      </c>
      <c r="C8" s="140">
        <v>5.3788999999999998</v>
      </c>
      <c r="D8" s="140">
        <v>0.71489999999999998</v>
      </c>
      <c r="E8" s="140">
        <v>3.9295</v>
      </c>
      <c r="F8" s="140">
        <v>0.93820000000000003</v>
      </c>
      <c r="G8" s="140">
        <v>4.0770999999999997</v>
      </c>
    </row>
    <row r="9" spans="1:7">
      <c r="A9" s="140">
        <v>1.5</v>
      </c>
      <c r="B9" s="140">
        <v>2.2624</v>
      </c>
      <c r="C9" s="140">
        <v>5.5407000000000002</v>
      </c>
      <c r="D9" s="140">
        <v>0.92149999999999999</v>
      </c>
      <c r="E9" s="140">
        <v>4.1554000000000002</v>
      </c>
      <c r="F9" s="140">
        <v>1.4774</v>
      </c>
      <c r="G9" s="140">
        <v>4.7167000000000003</v>
      </c>
    </row>
    <row r="10" spans="1:7">
      <c r="A10" s="140">
        <v>1.25</v>
      </c>
      <c r="B10" s="140">
        <v>2.5666000000000002</v>
      </c>
      <c r="C10" s="140">
        <v>5.6665000000000001</v>
      </c>
      <c r="D10" s="140">
        <v>1.2977000000000001</v>
      </c>
      <c r="E10" s="140">
        <v>4.5673000000000004</v>
      </c>
      <c r="F10" s="140">
        <v>3.2591000000000001</v>
      </c>
      <c r="G10" s="140">
        <v>6.3914</v>
      </c>
    </row>
    <row r="11" spans="1:7">
      <c r="A11" s="140">
        <v>1</v>
      </c>
      <c r="B11" s="140">
        <v>2.9868999999999999</v>
      </c>
      <c r="C11" s="140">
        <v>6.2358000000000002</v>
      </c>
      <c r="D11" s="140">
        <v>2.2040000000000002</v>
      </c>
      <c r="E11" s="140">
        <v>5.4958999999999998</v>
      </c>
      <c r="F11" s="140">
        <v>100</v>
      </c>
      <c r="G11" s="140">
        <v>100</v>
      </c>
    </row>
    <row r="12" spans="1:7">
      <c r="A12" s="140">
        <v>0.75</v>
      </c>
      <c r="B12" s="140">
        <v>4.0206</v>
      </c>
      <c r="C12" s="140">
        <v>7.2027000000000001</v>
      </c>
      <c r="D12" s="140">
        <v>5.0495000000000001</v>
      </c>
      <c r="E12" s="140">
        <v>8.2972000000000001</v>
      </c>
      <c r="F12" s="140">
        <v>1000</v>
      </c>
      <c r="G12" s="140">
        <v>1000</v>
      </c>
    </row>
    <row r="13" spans="1:7">
      <c r="A13" s="140">
        <v>0.5</v>
      </c>
      <c r="B13" s="140">
        <v>8.1585000000000001</v>
      </c>
      <c r="C13" s="140">
        <v>11.4902</v>
      </c>
      <c r="D13" s="140">
        <v>100</v>
      </c>
      <c r="E13" s="140">
        <v>100</v>
      </c>
      <c r="F13" s="140">
        <v>10000</v>
      </c>
      <c r="G13" s="140">
        <v>10000</v>
      </c>
    </row>
    <row r="46" spans="1:1">
      <c r="A46" s="228" t="s">
        <v>256</v>
      </c>
    </row>
  </sheetData>
  <mergeCells count="6">
    <mergeCell ref="A3:A4"/>
    <mergeCell ref="A1:A2"/>
    <mergeCell ref="B1:G1"/>
    <mergeCell ref="B2:C2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9AE9-72C7-D442-8DF4-127FE04F0721}">
  <dimension ref="A1:E7"/>
  <sheetViews>
    <sheetView workbookViewId="0">
      <selection activeCell="A8" sqref="A8"/>
    </sheetView>
  </sheetViews>
  <sheetFormatPr baseColWidth="10" defaultRowHeight="16"/>
  <cols>
    <col min="1" max="1" width="7.83203125" style="93" bestFit="1" customWidth="1"/>
    <col min="2" max="5" width="5.83203125" style="93" customWidth="1"/>
    <col min="6" max="16384" width="10.83203125" style="93"/>
  </cols>
  <sheetData>
    <row r="1" spans="1:5">
      <c r="A1" s="267" t="s">
        <v>133</v>
      </c>
      <c r="B1" s="268" t="s">
        <v>141</v>
      </c>
      <c r="C1" s="268"/>
      <c r="D1" s="268"/>
      <c r="E1" s="268"/>
    </row>
    <row r="2" spans="1:5">
      <c r="A2" s="268"/>
      <c r="B2" s="257" t="s">
        <v>112</v>
      </c>
      <c r="C2" s="258" t="s">
        <v>114</v>
      </c>
      <c r="D2" s="259" t="s">
        <v>115</v>
      </c>
      <c r="E2" s="260" t="s">
        <v>113</v>
      </c>
    </row>
    <row r="3" spans="1:5">
      <c r="A3" s="257" t="s">
        <v>112</v>
      </c>
      <c r="B3" s="155" t="s">
        <v>44</v>
      </c>
      <c r="C3" s="155" t="s">
        <v>44</v>
      </c>
      <c r="D3" s="155" t="s">
        <v>45</v>
      </c>
      <c r="E3" s="155" t="s">
        <v>45</v>
      </c>
    </row>
    <row r="4" spans="1:5">
      <c r="A4" s="258" t="s">
        <v>114</v>
      </c>
      <c r="B4" s="155" t="s">
        <v>44</v>
      </c>
      <c r="C4" s="155" t="s">
        <v>44</v>
      </c>
      <c r="D4" s="155" t="s">
        <v>45</v>
      </c>
      <c r="E4" s="155" t="s">
        <v>45</v>
      </c>
    </row>
    <row r="5" spans="1:5">
      <c r="A5" s="259" t="s">
        <v>115</v>
      </c>
      <c r="B5" s="155" t="s">
        <v>49</v>
      </c>
      <c r="C5" s="155" t="s">
        <v>49</v>
      </c>
      <c r="D5" s="155" t="s">
        <v>43</v>
      </c>
      <c r="E5" s="155" t="s">
        <v>43</v>
      </c>
    </row>
    <row r="6" spans="1:5">
      <c r="A6" s="260" t="s">
        <v>113</v>
      </c>
      <c r="B6" s="155" t="s">
        <v>49</v>
      </c>
      <c r="C6" s="155" t="s">
        <v>49</v>
      </c>
      <c r="D6" s="155" t="s">
        <v>43</v>
      </c>
      <c r="E6" s="155" t="s">
        <v>43</v>
      </c>
    </row>
    <row r="7" spans="1:5">
      <c r="A7" s="227" t="s">
        <v>257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02EB-ED2C-7646-A312-6B38255B1930}">
  <dimension ref="A1:AO119"/>
  <sheetViews>
    <sheetView topLeftCell="A6" zoomScale="57" zoomScaleNormal="92" workbookViewId="0">
      <selection activeCell="P99" sqref="P99"/>
    </sheetView>
  </sheetViews>
  <sheetFormatPr baseColWidth="10" defaultRowHeight="16"/>
  <cols>
    <col min="1" max="1" width="10.83203125" style="9"/>
    <col min="2" max="18" width="10.83203125" style="1"/>
    <col min="19" max="19" width="11.33203125" style="1" customWidth="1"/>
    <col min="20" max="16384" width="10.83203125" style="1"/>
  </cols>
  <sheetData>
    <row r="1" spans="1:41">
      <c r="A1" s="280" t="s">
        <v>133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 t="s">
        <v>141</v>
      </c>
      <c r="AC1" s="280"/>
    </row>
    <row r="2" spans="1:41" s="148" customFormat="1" ht="16" customHeight="1" thickBot="1">
      <c r="A2" s="9"/>
      <c r="B2" s="148" t="s">
        <v>0</v>
      </c>
      <c r="AH2" s="274" t="s">
        <v>29</v>
      </c>
      <c r="AI2" s="274"/>
      <c r="AJ2" s="274" t="s">
        <v>30</v>
      </c>
      <c r="AK2" s="274"/>
      <c r="AL2" s="274" t="s">
        <v>31</v>
      </c>
      <c r="AM2" s="274"/>
      <c r="AN2" s="274" t="s">
        <v>88</v>
      </c>
      <c r="AO2" s="274"/>
    </row>
    <row r="3" spans="1:41" s="148" customFormat="1" ht="16" customHeight="1">
      <c r="A3" s="9"/>
      <c r="B3" s="269" t="s">
        <v>1</v>
      </c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1"/>
      <c r="Z3" s="269" t="s">
        <v>2</v>
      </c>
      <c r="AA3" s="271"/>
      <c r="AB3" s="149"/>
      <c r="AC3" s="149"/>
      <c r="AH3" s="272" t="s">
        <v>129</v>
      </c>
      <c r="AI3" s="273"/>
      <c r="AJ3" s="272" t="s">
        <v>129</v>
      </c>
      <c r="AK3" s="273"/>
      <c r="AL3" s="272" t="s">
        <v>129</v>
      </c>
      <c r="AM3" s="273"/>
      <c r="AN3" s="272"/>
      <c r="AO3" s="273"/>
    </row>
    <row r="4" spans="1:41">
      <c r="B4" s="279" t="s">
        <v>6</v>
      </c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5"/>
      <c r="N4" s="263" t="s">
        <v>7</v>
      </c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75"/>
      <c r="Z4" s="151" t="s">
        <v>6</v>
      </c>
      <c r="AA4" s="150" t="s">
        <v>7</v>
      </c>
      <c r="AB4" s="149"/>
      <c r="AC4" s="149"/>
      <c r="AH4" s="151" t="s">
        <v>6</v>
      </c>
      <c r="AI4" s="150" t="s">
        <v>7</v>
      </c>
      <c r="AJ4" s="151" t="s">
        <v>6</v>
      </c>
      <c r="AK4" s="150" t="s">
        <v>7</v>
      </c>
      <c r="AL4" s="151" t="s">
        <v>6</v>
      </c>
      <c r="AM4" s="150" t="s">
        <v>7</v>
      </c>
      <c r="AN4" s="151" t="s">
        <v>6</v>
      </c>
      <c r="AO4" s="150" t="s">
        <v>7</v>
      </c>
    </row>
    <row r="5" spans="1:41">
      <c r="B5" s="276" t="s">
        <v>9</v>
      </c>
      <c r="C5" s="263"/>
      <c r="D5" s="263"/>
      <c r="E5" s="263" t="s">
        <v>10</v>
      </c>
      <c r="F5" s="263"/>
      <c r="G5" s="263"/>
      <c r="H5" s="263" t="s">
        <v>11</v>
      </c>
      <c r="I5" s="263"/>
      <c r="J5" s="263"/>
      <c r="K5" s="263" t="s">
        <v>12</v>
      </c>
      <c r="L5" s="263"/>
      <c r="M5" s="263"/>
      <c r="N5" s="263" t="s">
        <v>9</v>
      </c>
      <c r="O5" s="263"/>
      <c r="P5" s="263"/>
      <c r="Q5" s="263" t="s">
        <v>10</v>
      </c>
      <c r="R5" s="263"/>
      <c r="S5" s="263"/>
      <c r="T5" s="263" t="s">
        <v>11</v>
      </c>
      <c r="U5" s="263"/>
      <c r="V5" s="263"/>
      <c r="W5" s="263" t="s">
        <v>12</v>
      </c>
      <c r="X5" s="263"/>
      <c r="Y5" s="275"/>
      <c r="Z5" s="276" t="s">
        <v>8</v>
      </c>
      <c r="AA5" s="275" t="s">
        <v>8</v>
      </c>
      <c r="AB5" s="149"/>
      <c r="AC5" s="149"/>
      <c r="AH5" s="276" t="s">
        <v>8</v>
      </c>
      <c r="AI5" s="275" t="s">
        <v>8</v>
      </c>
      <c r="AJ5" s="276" t="s">
        <v>8</v>
      </c>
      <c r="AK5" s="275" t="s">
        <v>8</v>
      </c>
      <c r="AL5" s="276" t="s">
        <v>8</v>
      </c>
      <c r="AM5" s="275" t="s">
        <v>8</v>
      </c>
      <c r="AN5" s="276" t="s">
        <v>8</v>
      </c>
      <c r="AO5" s="275" t="s">
        <v>8</v>
      </c>
    </row>
    <row r="6" spans="1:41" ht="17" thickBot="1">
      <c r="B6" s="2" t="s">
        <v>3</v>
      </c>
      <c r="C6" s="3" t="s">
        <v>4</v>
      </c>
      <c r="D6" s="3" t="s">
        <v>5</v>
      </c>
      <c r="E6" s="3" t="s">
        <v>3</v>
      </c>
      <c r="F6" s="3" t="s">
        <v>4</v>
      </c>
      <c r="G6" s="3" t="s">
        <v>5</v>
      </c>
      <c r="H6" s="3" t="s">
        <v>3</v>
      </c>
      <c r="I6" s="3" t="s">
        <v>4</v>
      </c>
      <c r="J6" s="3" t="s">
        <v>5</v>
      </c>
      <c r="K6" s="3" t="s">
        <v>3</v>
      </c>
      <c r="L6" s="3" t="s">
        <v>4</v>
      </c>
      <c r="M6" s="3" t="s">
        <v>5</v>
      </c>
      <c r="N6" s="3" t="s">
        <v>3</v>
      </c>
      <c r="O6" s="3" t="s">
        <v>4</v>
      </c>
      <c r="P6" s="3" t="s">
        <v>5</v>
      </c>
      <c r="Q6" s="3" t="s">
        <v>3</v>
      </c>
      <c r="R6" s="3" t="s">
        <v>4</v>
      </c>
      <c r="S6" s="3" t="s">
        <v>5</v>
      </c>
      <c r="T6" s="3" t="s">
        <v>3</v>
      </c>
      <c r="U6" s="3" t="s">
        <v>4</v>
      </c>
      <c r="V6" s="3" t="s">
        <v>5</v>
      </c>
      <c r="W6" s="3" t="s">
        <v>3</v>
      </c>
      <c r="X6" s="3" t="s">
        <v>4</v>
      </c>
      <c r="Y6" s="4" t="s">
        <v>5</v>
      </c>
      <c r="Z6" s="277"/>
      <c r="AA6" s="278"/>
      <c r="AB6" s="149"/>
      <c r="AC6" s="149"/>
      <c r="AH6" s="277"/>
      <c r="AI6" s="278"/>
      <c r="AJ6" s="277"/>
      <c r="AK6" s="278"/>
      <c r="AL6" s="277"/>
      <c r="AM6" s="278"/>
      <c r="AN6" s="277"/>
      <c r="AO6" s="278"/>
    </row>
    <row r="7" spans="1:41">
      <c r="A7" s="9" t="s">
        <v>18</v>
      </c>
      <c r="B7" s="6">
        <v>0.92174812527286598</v>
      </c>
      <c r="C7" s="6">
        <v>6.1996417549437202E-2</v>
      </c>
      <c r="D7" s="6">
        <v>1.6255457177696199E-2</v>
      </c>
      <c r="E7" s="6">
        <v>0.94462571484520097</v>
      </c>
      <c r="F7" s="6">
        <v>2.18126423322287E-2</v>
      </c>
      <c r="G7" s="6">
        <v>3.3561642822570202E-2</v>
      </c>
      <c r="H7" s="6">
        <v>0.30319445277263002</v>
      </c>
      <c r="I7" s="6">
        <v>0.35692207491584399</v>
      </c>
      <c r="J7" s="6">
        <v>0.33988347231152399</v>
      </c>
      <c r="K7" s="6">
        <v>0.69871025304094503</v>
      </c>
      <c r="L7" s="6">
        <v>0.17103038458728601</v>
      </c>
      <c r="M7" s="6">
        <v>0.13025936237176799</v>
      </c>
      <c r="N7" s="6">
        <v>0.53646386383329403</v>
      </c>
      <c r="O7" s="6">
        <v>2.0089006030718001E-2</v>
      </c>
      <c r="P7" s="6">
        <v>0.44344713013598702</v>
      </c>
      <c r="Q7" s="6">
        <v>0.93078667115950398</v>
      </c>
      <c r="R7" s="6">
        <v>1.3965327299932301E-2</v>
      </c>
      <c r="S7" s="6">
        <v>5.5248001540563599E-2</v>
      </c>
      <c r="T7" s="6">
        <v>0.56087344392032601</v>
      </c>
      <c r="U7" s="6">
        <v>7.2654031029065994E-2</v>
      </c>
      <c r="V7" s="6">
        <v>0.36647252505060701</v>
      </c>
      <c r="W7" s="6">
        <v>0.93767231152678499</v>
      </c>
      <c r="X7" s="6">
        <v>2.76575161244688E-2</v>
      </c>
      <c r="Y7" s="6">
        <v>3.4670172348746003E-2</v>
      </c>
      <c r="Z7" s="5">
        <v>0.57299999999999995</v>
      </c>
      <c r="AA7" s="5">
        <v>4.3659999999999997</v>
      </c>
      <c r="AB7" s="5">
        <v>1.0155000000000001</v>
      </c>
      <c r="AC7" s="5">
        <v>4.7173999999999996</v>
      </c>
      <c r="AD7" s="1" t="s">
        <v>44</v>
      </c>
      <c r="AE7" s="1" t="s">
        <v>44</v>
      </c>
      <c r="AH7" s="10">
        <v>1.9206000000000001</v>
      </c>
      <c r="AI7" s="10">
        <v>5.1791999999999998</v>
      </c>
      <c r="AJ7" s="10">
        <v>0.43130000000000002</v>
      </c>
      <c r="AK7" s="10">
        <v>3.6488</v>
      </c>
      <c r="AL7" s="10">
        <v>0.48280000000000001</v>
      </c>
      <c r="AM7" s="10">
        <v>3.6604000000000001</v>
      </c>
      <c r="AN7" s="10">
        <v>2.3570000000000002</v>
      </c>
      <c r="AO7" s="10">
        <v>5.4710000000000001</v>
      </c>
    </row>
    <row r="8" spans="1:41">
      <c r="A8" s="9" t="s">
        <v>19</v>
      </c>
      <c r="B8" s="6">
        <v>0.92174812527286598</v>
      </c>
      <c r="C8" s="6">
        <v>6.1996417549437202E-2</v>
      </c>
      <c r="D8" s="6">
        <v>1.6255457177696199E-2</v>
      </c>
      <c r="E8" s="6">
        <v>0.94462571484520097</v>
      </c>
      <c r="F8" s="6">
        <v>2.18126423322287E-2</v>
      </c>
      <c r="G8" s="6">
        <v>3.3561642822570202E-2</v>
      </c>
      <c r="H8" s="6">
        <v>0.30319445277263002</v>
      </c>
      <c r="I8" s="6">
        <v>0.35692207491584399</v>
      </c>
      <c r="J8" s="6">
        <v>0.33988347231152399</v>
      </c>
      <c r="K8" s="6">
        <v>0.69871025304094503</v>
      </c>
      <c r="L8" s="6">
        <v>0.17103038458728601</v>
      </c>
      <c r="M8" s="6">
        <v>0.13025936237176799</v>
      </c>
      <c r="N8" s="7">
        <v>0.77385613883383497</v>
      </c>
      <c r="O8" s="7">
        <v>3.5821292237442001E-2</v>
      </c>
      <c r="P8" s="7">
        <v>0.19032256892872201</v>
      </c>
      <c r="Q8" s="7">
        <v>0.75166101551210696</v>
      </c>
      <c r="R8" s="7">
        <v>0.18580918274196401</v>
      </c>
      <c r="S8" s="7">
        <v>6.2529801745928301E-2</v>
      </c>
      <c r="T8" s="7">
        <v>0.98936798953383198</v>
      </c>
      <c r="U8" s="7">
        <v>1.1688973701518899E-3</v>
      </c>
      <c r="V8" s="7">
        <v>9.4631130960152101E-3</v>
      </c>
      <c r="W8" s="6">
        <v>0.93767231152678499</v>
      </c>
      <c r="X8" s="6">
        <v>2.76575161244688E-2</v>
      </c>
      <c r="Y8" s="6">
        <v>3.4670172348746003E-2</v>
      </c>
      <c r="Z8" s="5">
        <v>0.64500000000000002</v>
      </c>
      <c r="AA8" s="5">
        <v>4.0069999999999997</v>
      </c>
      <c r="AB8" s="5">
        <v>1.0692999999999999</v>
      </c>
      <c r="AC8" s="5">
        <v>4.0446</v>
      </c>
      <c r="AD8" s="1" t="s">
        <v>44</v>
      </c>
      <c r="AE8" s="1" t="s">
        <v>44</v>
      </c>
      <c r="AH8" s="10"/>
      <c r="AI8" s="10"/>
      <c r="AJ8" s="10"/>
      <c r="AK8" s="10"/>
      <c r="AL8" s="10"/>
      <c r="AM8" s="10"/>
    </row>
    <row r="9" spans="1:41">
      <c r="A9" s="9" t="s">
        <v>20</v>
      </c>
      <c r="B9" s="6">
        <v>0.92174812527286598</v>
      </c>
      <c r="C9" s="6">
        <v>6.1996417549437202E-2</v>
      </c>
      <c r="D9" s="6">
        <v>1.6255457177696199E-2</v>
      </c>
      <c r="E9" s="6">
        <v>0.94462571484520097</v>
      </c>
      <c r="F9" s="6">
        <v>2.18126423322287E-2</v>
      </c>
      <c r="G9" s="6">
        <v>3.3561642822570202E-2</v>
      </c>
      <c r="H9" s="6">
        <v>0.30319445277263002</v>
      </c>
      <c r="I9" s="6">
        <v>0.35692207491584399</v>
      </c>
      <c r="J9" s="6">
        <v>0.33988347231152399</v>
      </c>
      <c r="K9" s="6">
        <v>0.69871025304094503</v>
      </c>
      <c r="L9" s="6">
        <v>0.17103038458728601</v>
      </c>
      <c r="M9" s="6">
        <v>0.13025936237176799</v>
      </c>
      <c r="N9" s="6">
        <v>0.53646386383329403</v>
      </c>
      <c r="O9" s="6">
        <v>2.0089006030718001E-2</v>
      </c>
      <c r="P9" s="6">
        <v>0.44344713013598702</v>
      </c>
      <c r="Q9" s="6">
        <v>0.93078667115950398</v>
      </c>
      <c r="R9" s="6">
        <v>1.3965327299932301E-2</v>
      </c>
      <c r="S9" s="6">
        <v>5.5248001540563599E-2</v>
      </c>
      <c r="T9" s="6">
        <v>0.56087344392032601</v>
      </c>
      <c r="U9" s="6">
        <v>7.2654031029065994E-2</v>
      </c>
      <c r="V9" s="6">
        <v>0.36647252505060701</v>
      </c>
      <c r="W9" s="95">
        <v>0.50733521625373801</v>
      </c>
      <c r="X9" s="95">
        <v>0.24203925434762</v>
      </c>
      <c r="Y9" s="95">
        <v>0.25062552939864002</v>
      </c>
      <c r="Z9" s="5">
        <v>0.56799999999999995</v>
      </c>
      <c r="AA9" s="5">
        <v>4.6619999999999999</v>
      </c>
      <c r="AB9" s="5">
        <v>1.0304</v>
      </c>
      <c r="AC9" s="5">
        <v>4.8699000000000003</v>
      </c>
      <c r="AD9" s="1" t="s">
        <v>44</v>
      </c>
      <c r="AE9" s="1" t="s">
        <v>44</v>
      </c>
      <c r="AH9" s="10"/>
      <c r="AI9" s="10"/>
      <c r="AJ9" s="10"/>
      <c r="AK9" s="10"/>
      <c r="AL9" s="10"/>
      <c r="AM9" s="10"/>
    </row>
    <row r="10" spans="1:41">
      <c r="A10" s="9" t="s">
        <v>21</v>
      </c>
      <c r="B10" s="6">
        <v>0.92174812527286598</v>
      </c>
      <c r="C10" s="6">
        <v>6.1996417549437202E-2</v>
      </c>
      <c r="D10" s="6">
        <v>1.6255457177696199E-2</v>
      </c>
      <c r="E10" s="6">
        <v>0.94462571484520097</v>
      </c>
      <c r="F10" s="6">
        <v>2.18126423322287E-2</v>
      </c>
      <c r="G10" s="6">
        <v>3.3561642822570202E-2</v>
      </c>
      <c r="H10" s="6">
        <v>0.30319445277263002</v>
      </c>
      <c r="I10" s="6">
        <v>0.35692207491584399</v>
      </c>
      <c r="J10" s="6">
        <v>0.33988347231152399</v>
      </c>
      <c r="K10" s="6">
        <v>0.69871025304094503</v>
      </c>
      <c r="L10" s="6">
        <v>0.17103038458728601</v>
      </c>
      <c r="M10" s="6">
        <v>0.13025936237176799</v>
      </c>
      <c r="N10" s="152">
        <v>0.53646386383329403</v>
      </c>
      <c r="O10" s="152">
        <v>2.0089006030718001E-2</v>
      </c>
      <c r="P10" s="152">
        <v>0.44344713013598702</v>
      </c>
      <c r="Q10" s="152">
        <v>0.93078667115950398</v>
      </c>
      <c r="R10" s="152">
        <v>1.3965327299932301E-2</v>
      </c>
      <c r="S10" s="152">
        <v>5.5248001540563599E-2</v>
      </c>
      <c r="T10" s="7">
        <v>0.98936798953383198</v>
      </c>
      <c r="U10" s="7">
        <v>1.1688973701518899E-3</v>
      </c>
      <c r="V10" s="7">
        <v>9.4631130960152101E-3</v>
      </c>
      <c r="W10" s="6">
        <v>0.93767231152678499</v>
      </c>
      <c r="X10" s="6">
        <v>2.76575161244688E-2</v>
      </c>
      <c r="Y10" s="6">
        <v>3.4670172348746003E-2</v>
      </c>
      <c r="Z10" s="5">
        <v>0.96199999999999997</v>
      </c>
      <c r="AA10" s="5">
        <v>3.9809999999999999</v>
      </c>
      <c r="AB10" s="5">
        <v>1.1407</v>
      </c>
      <c r="AC10" s="5">
        <v>4.3787000000000003</v>
      </c>
      <c r="AD10" s="127" t="s">
        <v>44</v>
      </c>
      <c r="AE10" s="127" t="s">
        <v>44</v>
      </c>
      <c r="AF10" s="127"/>
      <c r="AH10" s="10"/>
      <c r="AI10" s="10"/>
      <c r="AJ10" s="10"/>
      <c r="AK10" s="10"/>
      <c r="AL10" s="10"/>
      <c r="AM10" s="10"/>
    </row>
    <row r="11" spans="1:41">
      <c r="Y11" s="116" t="s">
        <v>134</v>
      </c>
      <c r="Z11" s="1">
        <f>AVERAGE(Z7:Z10)</f>
        <v>0.68700000000000006</v>
      </c>
      <c r="AA11" s="1">
        <f>AVERAGE(AA7:AA10)</f>
        <v>4.2539999999999996</v>
      </c>
      <c r="AB11" s="1">
        <f>AVERAGE(AB7:AB10)</f>
        <v>1.0639749999999999</v>
      </c>
      <c r="AC11" s="1">
        <f>AVERAGE(AC7:AC10)</f>
        <v>4.5026500000000009</v>
      </c>
      <c r="AD11" s="127"/>
      <c r="AE11" s="127"/>
      <c r="AF11" s="127"/>
      <c r="AH11" s="10"/>
      <c r="AI11" s="10"/>
      <c r="AJ11" s="10"/>
      <c r="AK11" s="10"/>
      <c r="AL11" s="10"/>
      <c r="AM11" s="10"/>
    </row>
    <row r="12" spans="1:41">
      <c r="AD12" s="127"/>
      <c r="AE12" s="127"/>
      <c r="AF12" s="127"/>
      <c r="AH12" s="10"/>
      <c r="AI12" s="10"/>
      <c r="AJ12" s="10"/>
      <c r="AK12" s="10"/>
      <c r="AL12" s="10"/>
      <c r="AM12" s="10"/>
    </row>
    <row r="13" spans="1:41">
      <c r="AD13" s="127"/>
      <c r="AE13" s="127"/>
      <c r="AF13" s="127"/>
      <c r="AH13" s="10"/>
      <c r="AI13" s="10"/>
      <c r="AJ13" s="10"/>
      <c r="AK13" s="10"/>
      <c r="AL13" s="10"/>
      <c r="AM13" s="10"/>
    </row>
    <row r="14" spans="1:41" ht="17" thickBot="1">
      <c r="B14" s="148" t="s">
        <v>13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27"/>
      <c r="AE14" s="127"/>
      <c r="AF14" s="127"/>
      <c r="AH14" s="274" t="s">
        <v>29</v>
      </c>
      <c r="AI14" s="274"/>
      <c r="AJ14" s="274" t="s">
        <v>30</v>
      </c>
      <c r="AK14" s="274"/>
      <c r="AL14" s="274" t="s">
        <v>31</v>
      </c>
      <c r="AM14" s="274"/>
      <c r="AN14" s="274" t="s">
        <v>88</v>
      </c>
      <c r="AO14" s="274"/>
    </row>
    <row r="15" spans="1:41">
      <c r="B15" s="269" t="s">
        <v>1</v>
      </c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1"/>
      <c r="Z15" s="269" t="s">
        <v>2</v>
      </c>
      <c r="AA15" s="271"/>
      <c r="AB15" s="149"/>
      <c r="AC15" s="149"/>
      <c r="AD15" s="127"/>
      <c r="AE15" s="127"/>
      <c r="AF15" s="127"/>
      <c r="AH15" s="272" t="s">
        <v>129</v>
      </c>
      <c r="AI15" s="273"/>
      <c r="AJ15" s="272" t="s">
        <v>129</v>
      </c>
      <c r="AK15" s="273"/>
      <c r="AL15" s="272" t="s">
        <v>129</v>
      </c>
      <c r="AM15" s="273"/>
      <c r="AN15" s="272"/>
      <c r="AO15" s="273"/>
    </row>
    <row r="16" spans="1:41">
      <c r="B16" s="279" t="s">
        <v>6</v>
      </c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5"/>
      <c r="N16" s="263" t="s">
        <v>7</v>
      </c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75"/>
      <c r="Z16" s="151" t="s">
        <v>6</v>
      </c>
      <c r="AA16" s="150" t="s">
        <v>7</v>
      </c>
      <c r="AB16" s="149"/>
      <c r="AC16" s="149"/>
      <c r="AD16" s="127"/>
      <c r="AE16" s="127"/>
      <c r="AF16" s="127"/>
      <c r="AH16" s="151" t="s">
        <v>6</v>
      </c>
      <c r="AI16" s="150" t="s">
        <v>7</v>
      </c>
      <c r="AJ16" s="151" t="s">
        <v>6</v>
      </c>
      <c r="AK16" s="150" t="s">
        <v>7</v>
      </c>
      <c r="AL16" s="151" t="s">
        <v>6</v>
      </c>
      <c r="AM16" s="150" t="s">
        <v>7</v>
      </c>
      <c r="AN16" s="151" t="s">
        <v>6</v>
      </c>
      <c r="AO16" s="150" t="s">
        <v>7</v>
      </c>
    </row>
    <row r="17" spans="1:41">
      <c r="B17" s="276" t="s">
        <v>9</v>
      </c>
      <c r="C17" s="263"/>
      <c r="D17" s="263"/>
      <c r="E17" s="263" t="s">
        <v>10</v>
      </c>
      <c r="F17" s="263"/>
      <c r="G17" s="263"/>
      <c r="H17" s="263" t="s">
        <v>11</v>
      </c>
      <c r="I17" s="263"/>
      <c r="J17" s="263"/>
      <c r="K17" s="263" t="s">
        <v>12</v>
      </c>
      <c r="L17" s="263"/>
      <c r="M17" s="263"/>
      <c r="N17" s="263" t="s">
        <v>9</v>
      </c>
      <c r="O17" s="263"/>
      <c r="P17" s="263"/>
      <c r="Q17" s="263" t="s">
        <v>10</v>
      </c>
      <c r="R17" s="263"/>
      <c r="S17" s="263"/>
      <c r="T17" s="263" t="s">
        <v>11</v>
      </c>
      <c r="U17" s="263"/>
      <c r="V17" s="263"/>
      <c r="W17" s="263" t="s">
        <v>12</v>
      </c>
      <c r="X17" s="263"/>
      <c r="Y17" s="275"/>
      <c r="Z17" s="276" t="s">
        <v>8</v>
      </c>
      <c r="AA17" s="275" t="s">
        <v>8</v>
      </c>
      <c r="AB17" s="149"/>
      <c r="AC17" s="149"/>
      <c r="AD17" s="127"/>
      <c r="AE17" s="127"/>
      <c r="AF17" s="127"/>
      <c r="AH17" s="276" t="s">
        <v>8</v>
      </c>
      <c r="AI17" s="275" t="s">
        <v>8</v>
      </c>
      <c r="AJ17" s="276" t="s">
        <v>8</v>
      </c>
      <c r="AK17" s="275" t="s">
        <v>8</v>
      </c>
      <c r="AL17" s="276" t="s">
        <v>8</v>
      </c>
      <c r="AM17" s="275" t="s">
        <v>8</v>
      </c>
      <c r="AN17" s="276" t="s">
        <v>8</v>
      </c>
      <c r="AO17" s="275" t="s">
        <v>8</v>
      </c>
    </row>
    <row r="18" spans="1:41" ht="17" thickBot="1">
      <c r="B18" s="2" t="s">
        <v>3</v>
      </c>
      <c r="C18" s="3" t="s">
        <v>4</v>
      </c>
      <c r="D18" s="3" t="s">
        <v>5</v>
      </c>
      <c r="E18" s="3" t="s">
        <v>3</v>
      </c>
      <c r="F18" s="3" t="s">
        <v>4</v>
      </c>
      <c r="G18" s="3" t="s">
        <v>5</v>
      </c>
      <c r="H18" s="3" t="s">
        <v>3</v>
      </c>
      <c r="I18" s="3" t="s">
        <v>4</v>
      </c>
      <c r="J18" s="3" t="s">
        <v>5</v>
      </c>
      <c r="K18" s="3" t="s">
        <v>3</v>
      </c>
      <c r="L18" s="3" t="s">
        <v>4</v>
      </c>
      <c r="M18" s="3" t="s">
        <v>5</v>
      </c>
      <c r="N18" s="3" t="s">
        <v>3</v>
      </c>
      <c r="O18" s="3" t="s">
        <v>4</v>
      </c>
      <c r="P18" s="3" t="s">
        <v>5</v>
      </c>
      <c r="Q18" s="3" t="s">
        <v>3</v>
      </c>
      <c r="R18" s="3" t="s">
        <v>4</v>
      </c>
      <c r="S18" s="3" t="s">
        <v>5</v>
      </c>
      <c r="T18" s="3" t="s">
        <v>3</v>
      </c>
      <c r="U18" s="3" t="s">
        <v>4</v>
      </c>
      <c r="V18" s="3" t="s">
        <v>5</v>
      </c>
      <c r="W18" s="3" t="s">
        <v>3</v>
      </c>
      <c r="X18" s="3" t="s">
        <v>4</v>
      </c>
      <c r="Y18" s="4" t="s">
        <v>5</v>
      </c>
      <c r="Z18" s="277"/>
      <c r="AA18" s="278"/>
      <c r="AB18" s="149"/>
      <c r="AC18" s="149"/>
      <c r="AD18" s="127"/>
      <c r="AE18" s="127"/>
      <c r="AF18" s="127"/>
      <c r="AH18" s="277"/>
      <c r="AI18" s="278"/>
      <c r="AJ18" s="277"/>
      <c r="AK18" s="278"/>
      <c r="AL18" s="277"/>
      <c r="AM18" s="278"/>
      <c r="AN18" s="277"/>
      <c r="AO18" s="278"/>
    </row>
    <row r="19" spans="1:41">
      <c r="A19" s="9" t="s">
        <v>22</v>
      </c>
      <c r="B19" s="6">
        <v>0.74339031306161796</v>
      </c>
      <c r="C19" s="6">
        <v>0.148564203627124</v>
      </c>
      <c r="D19" s="6">
        <v>0.108045483311257</v>
      </c>
      <c r="E19" s="6">
        <v>0.80979762230611296</v>
      </c>
      <c r="F19" s="6">
        <v>0.15525653036523501</v>
      </c>
      <c r="G19" s="6">
        <v>3.4945847328651199E-2</v>
      </c>
      <c r="H19" s="6">
        <v>0.37167644169554198</v>
      </c>
      <c r="I19" s="6">
        <v>2.4929321098726299E-2</v>
      </c>
      <c r="J19" s="6">
        <v>0.60339423720573104</v>
      </c>
      <c r="K19" s="6">
        <v>0.61413898786976195</v>
      </c>
      <c r="L19" s="6">
        <v>7.0930420394066801E-2</v>
      </c>
      <c r="M19" s="6">
        <v>0.31493059173617</v>
      </c>
      <c r="N19" s="6">
        <v>0.28091729041966501</v>
      </c>
      <c r="O19" s="6">
        <v>0.67505638681237301</v>
      </c>
      <c r="P19" s="6">
        <v>4.4026322767960403E-2</v>
      </c>
      <c r="Q19" s="7">
        <v>0.53189049743872796</v>
      </c>
      <c r="R19" s="7">
        <v>0.43159815041453098</v>
      </c>
      <c r="S19" s="7">
        <v>3.65113521467407E-2</v>
      </c>
      <c r="T19" s="7">
        <v>0.34863569333168098</v>
      </c>
      <c r="U19" s="7">
        <v>0.21577861490252401</v>
      </c>
      <c r="V19" s="7">
        <v>0.43558569176579298</v>
      </c>
      <c r="W19" s="7">
        <v>0.144420376453893</v>
      </c>
      <c r="X19" s="7">
        <v>0.68277849450234096</v>
      </c>
      <c r="Y19" s="7">
        <v>0.17280112904376499</v>
      </c>
      <c r="Z19" s="5">
        <v>0.76500000000000001</v>
      </c>
      <c r="AA19" s="5">
        <v>4.2240000000000002</v>
      </c>
      <c r="AB19" s="5">
        <v>1.5944</v>
      </c>
      <c r="AC19" s="5">
        <v>4.4652000000000003</v>
      </c>
      <c r="AD19" s="127" t="s">
        <v>44</v>
      </c>
      <c r="AE19" s="127" t="s">
        <v>44</v>
      </c>
      <c r="AF19" s="127"/>
      <c r="AH19" s="10">
        <v>1.9391</v>
      </c>
      <c r="AI19" s="10">
        <v>5.2549999999999999</v>
      </c>
      <c r="AJ19" s="10">
        <v>0.4884</v>
      </c>
      <c r="AK19" s="10">
        <v>3.7256999999999998</v>
      </c>
      <c r="AL19" s="10">
        <v>0.5302</v>
      </c>
      <c r="AM19" s="10">
        <v>3.8029000000000002</v>
      </c>
      <c r="AN19" s="10">
        <v>2.4460999999999999</v>
      </c>
      <c r="AO19" s="10">
        <v>5.5129999999999999</v>
      </c>
    </row>
    <row r="20" spans="1:41">
      <c r="A20" s="9" t="s">
        <v>23</v>
      </c>
      <c r="B20" s="6">
        <v>0.74339031306161796</v>
      </c>
      <c r="C20" s="6">
        <v>0.148564203627124</v>
      </c>
      <c r="D20" s="6">
        <v>0.108045483311257</v>
      </c>
      <c r="E20" s="6">
        <v>0.80979762230611296</v>
      </c>
      <c r="F20" s="6">
        <v>0.15525653036523501</v>
      </c>
      <c r="G20" s="6">
        <v>3.4945847328651199E-2</v>
      </c>
      <c r="H20" s="6">
        <v>0.37167644169554198</v>
      </c>
      <c r="I20" s="6">
        <v>2.4929321098726299E-2</v>
      </c>
      <c r="J20" s="6">
        <v>0.60339423720573104</v>
      </c>
      <c r="K20" s="6">
        <v>0.61413898786976195</v>
      </c>
      <c r="L20" s="6">
        <v>7.0930420394066801E-2</v>
      </c>
      <c r="M20" s="6">
        <v>0.31493059173617</v>
      </c>
      <c r="N20" s="6">
        <v>0.28091729041966501</v>
      </c>
      <c r="O20" s="6">
        <v>0.67505638681237301</v>
      </c>
      <c r="P20" s="6">
        <v>4.4026322767960403E-2</v>
      </c>
      <c r="Q20" s="6">
        <v>0.90670723356809602</v>
      </c>
      <c r="R20" s="6">
        <v>4.8165998257883001E-2</v>
      </c>
      <c r="S20" s="6">
        <v>4.5126768174020601E-2</v>
      </c>
      <c r="T20" s="6">
        <v>0.128579148942701</v>
      </c>
      <c r="U20" s="6">
        <v>5.6675336960678897E-2</v>
      </c>
      <c r="V20" s="6">
        <v>0.81474551409661899</v>
      </c>
      <c r="W20" s="6">
        <v>0.136553550061942</v>
      </c>
      <c r="X20" s="6">
        <v>0.707072759537824</v>
      </c>
      <c r="Y20" s="6">
        <v>0.156373690400233</v>
      </c>
      <c r="Z20" s="5">
        <v>0.91300000000000003</v>
      </c>
      <c r="AA20" s="5">
        <v>4.2110000000000003</v>
      </c>
      <c r="AB20" s="5">
        <v>1.6153999999999999</v>
      </c>
      <c r="AC20" s="5">
        <v>4.9214000000000002</v>
      </c>
      <c r="AD20" s="127" t="s">
        <v>44</v>
      </c>
      <c r="AE20" s="127" t="s">
        <v>44</v>
      </c>
      <c r="AF20" s="127"/>
      <c r="AH20" s="10"/>
      <c r="AI20" s="10"/>
      <c r="AJ20" s="10"/>
      <c r="AK20" s="10"/>
      <c r="AL20" s="10"/>
      <c r="AM20" s="10"/>
    </row>
    <row r="21" spans="1:41">
      <c r="A21" s="9" t="s">
        <v>24</v>
      </c>
      <c r="B21" s="6">
        <v>0.74339031306161796</v>
      </c>
      <c r="C21" s="6">
        <v>0.148564203627124</v>
      </c>
      <c r="D21" s="6">
        <v>0.108045483311257</v>
      </c>
      <c r="E21" s="6">
        <v>0.80979762230611296</v>
      </c>
      <c r="F21" s="6">
        <v>0.15525653036523501</v>
      </c>
      <c r="G21" s="6">
        <v>3.4945847328651199E-2</v>
      </c>
      <c r="H21" s="6">
        <v>0.37167644169554198</v>
      </c>
      <c r="I21" s="6">
        <v>2.4929321098726299E-2</v>
      </c>
      <c r="J21" s="6">
        <v>0.60339423720573104</v>
      </c>
      <c r="K21" s="6">
        <v>0.61413898786976195</v>
      </c>
      <c r="L21" s="6">
        <v>7.0930420394066801E-2</v>
      </c>
      <c r="M21" s="6">
        <v>0.31493059173617</v>
      </c>
      <c r="N21" s="6">
        <v>0.28091729041966501</v>
      </c>
      <c r="O21" s="6">
        <v>0.67505638681237301</v>
      </c>
      <c r="P21" s="6">
        <v>4.4026322767960403E-2</v>
      </c>
      <c r="Q21" s="6">
        <v>0.90670723356809602</v>
      </c>
      <c r="R21" s="6">
        <v>4.8165998257883001E-2</v>
      </c>
      <c r="S21" s="6">
        <v>4.5126768174020601E-2</v>
      </c>
      <c r="T21" s="95">
        <v>0.82137190234666102</v>
      </c>
      <c r="U21" s="95">
        <v>0.122756317231952</v>
      </c>
      <c r="V21" s="95">
        <v>5.5871780421386602E-2</v>
      </c>
      <c r="W21" s="7">
        <v>0.144420376453893</v>
      </c>
      <c r="X21" s="7">
        <v>0.68277849450234096</v>
      </c>
      <c r="Y21" s="7">
        <v>0.17280112904376499</v>
      </c>
      <c r="Z21" s="5">
        <v>0.93700000000000006</v>
      </c>
      <c r="AA21" s="5">
        <v>3.9260000000000002</v>
      </c>
      <c r="AB21" s="5">
        <v>1.6741999999999999</v>
      </c>
      <c r="AC21" s="5">
        <v>4.0621999999999998</v>
      </c>
      <c r="AD21" s="127" t="s">
        <v>44</v>
      </c>
      <c r="AE21" s="127" t="s">
        <v>44</v>
      </c>
      <c r="AF21" s="127"/>
      <c r="AH21" s="10"/>
      <c r="AI21" s="10"/>
      <c r="AJ21" s="10"/>
      <c r="AK21" s="10"/>
      <c r="AL21" s="10"/>
      <c r="AM21" s="10"/>
    </row>
    <row r="22" spans="1:41">
      <c r="A22" s="9" t="s">
        <v>25</v>
      </c>
      <c r="B22" s="6">
        <v>0.74339031306161796</v>
      </c>
      <c r="C22" s="6">
        <v>0.148564203627124</v>
      </c>
      <c r="D22" s="6">
        <v>0.108045483311257</v>
      </c>
      <c r="E22" s="6">
        <v>0.80979762230611296</v>
      </c>
      <c r="F22" s="6">
        <v>0.15525653036523501</v>
      </c>
      <c r="G22" s="6">
        <v>3.4945847328651199E-2</v>
      </c>
      <c r="H22" s="8">
        <v>0.80959854480253401</v>
      </c>
      <c r="I22" s="8">
        <v>0.149358424480035</v>
      </c>
      <c r="J22" s="8">
        <v>4.1043030717429797E-2</v>
      </c>
      <c r="K22" s="6">
        <v>0.61413898786976195</v>
      </c>
      <c r="L22" s="6">
        <v>7.0930420394066801E-2</v>
      </c>
      <c r="M22" s="6">
        <v>0.31493059173617</v>
      </c>
      <c r="N22" s="6">
        <v>0.28091729041966501</v>
      </c>
      <c r="O22" s="6">
        <v>0.67505638681237301</v>
      </c>
      <c r="P22" s="6">
        <v>4.4026322767960403E-2</v>
      </c>
      <c r="Q22" s="6">
        <v>0.90670723356809602</v>
      </c>
      <c r="R22" s="6">
        <v>4.8165998257883001E-2</v>
      </c>
      <c r="S22" s="6">
        <v>4.5126768174020601E-2</v>
      </c>
      <c r="T22" s="6">
        <v>0.128579148942701</v>
      </c>
      <c r="U22" s="6">
        <v>5.6675336960678897E-2</v>
      </c>
      <c r="V22" s="6">
        <v>0.81474551409661899</v>
      </c>
      <c r="W22" s="6">
        <v>0.136553550061942</v>
      </c>
      <c r="X22" s="6">
        <v>0.707072759537824</v>
      </c>
      <c r="Y22" s="6">
        <v>0.156373690400233</v>
      </c>
      <c r="Z22" s="5">
        <v>0.56399999999999995</v>
      </c>
      <c r="AA22" s="5">
        <v>4.734</v>
      </c>
      <c r="AB22" s="5">
        <v>0.93410000000000004</v>
      </c>
      <c r="AC22" s="5">
        <v>4.8738000000000001</v>
      </c>
      <c r="AD22" s="127" t="s">
        <v>44</v>
      </c>
      <c r="AE22" s="127" t="s">
        <v>44</v>
      </c>
      <c r="AF22" s="127"/>
      <c r="AH22" s="10"/>
      <c r="AI22" s="10"/>
      <c r="AJ22" s="10"/>
      <c r="AK22" s="10"/>
      <c r="AL22" s="10"/>
      <c r="AM22" s="10"/>
    </row>
    <row r="23" spans="1:41">
      <c r="Y23" s="116" t="s">
        <v>134</v>
      </c>
      <c r="Z23" s="1">
        <f>AVERAGE(Z19:Z22)</f>
        <v>0.79475000000000007</v>
      </c>
      <c r="AA23" s="1">
        <f>AVERAGE(AA19:AA22)</f>
        <v>4.2737499999999997</v>
      </c>
      <c r="AB23" s="1">
        <f>AVERAGE(AB19:AB22)</f>
        <v>1.4545250000000001</v>
      </c>
      <c r="AC23" s="1">
        <f>AVERAGE(AC19:AC22)</f>
        <v>4.5806500000000003</v>
      </c>
      <c r="AD23" s="127"/>
      <c r="AE23" s="127"/>
      <c r="AF23" s="127"/>
      <c r="AH23" s="10"/>
      <c r="AI23" s="10"/>
      <c r="AJ23" s="10"/>
      <c r="AK23" s="10"/>
      <c r="AL23" s="10"/>
      <c r="AM23" s="10"/>
    </row>
    <row r="24" spans="1:41">
      <c r="AD24" s="127"/>
      <c r="AE24" s="127"/>
      <c r="AF24" s="127"/>
      <c r="AH24" s="10"/>
      <c r="AI24" s="10"/>
      <c r="AJ24" s="10"/>
      <c r="AK24" s="10"/>
      <c r="AL24" s="10"/>
      <c r="AM24" s="10"/>
    </row>
    <row r="25" spans="1:41">
      <c r="AD25" s="127"/>
      <c r="AE25" s="127"/>
      <c r="AF25" s="127"/>
      <c r="AH25" s="10"/>
      <c r="AI25" s="10"/>
      <c r="AJ25" s="10"/>
      <c r="AK25" s="10"/>
      <c r="AL25" s="10"/>
      <c r="AM25" s="10"/>
    </row>
    <row r="26" spans="1:41" ht="17" thickBot="1">
      <c r="B26" s="148" t="s">
        <v>14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27"/>
      <c r="AE26" s="127"/>
      <c r="AF26" s="127"/>
      <c r="AH26" s="274" t="s">
        <v>29</v>
      </c>
      <c r="AI26" s="274"/>
      <c r="AJ26" s="274" t="s">
        <v>30</v>
      </c>
      <c r="AK26" s="274"/>
      <c r="AL26" s="274" t="s">
        <v>31</v>
      </c>
      <c r="AM26" s="274"/>
      <c r="AN26" s="274" t="s">
        <v>88</v>
      </c>
      <c r="AO26" s="274"/>
    </row>
    <row r="27" spans="1:41">
      <c r="B27" s="269" t="s">
        <v>1</v>
      </c>
      <c r="C27" s="270"/>
      <c r="D27" s="270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1"/>
      <c r="Z27" s="269" t="s">
        <v>2</v>
      </c>
      <c r="AA27" s="271"/>
      <c r="AB27" s="149"/>
      <c r="AC27" s="149"/>
      <c r="AD27" s="127"/>
      <c r="AE27" s="127"/>
      <c r="AF27" s="127"/>
      <c r="AH27" s="272" t="s">
        <v>129</v>
      </c>
      <c r="AI27" s="273"/>
      <c r="AJ27" s="272" t="s">
        <v>129</v>
      </c>
      <c r="AK27" s="273"/>
      <c r="AL27" s="272" t="s">
        <v>129</v>
      </c>
      <c r="AM27" s="273"/>
      <c r="AN27" s="272"/>
      <c r="AO27" s="273"/>
    </row>
    <row r="28" spans="1:41">
      <c r="B28" s="279" t="s">
        <v>6</v>
      </c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5"/>
      <c r="N28" s="263" t="s">
        <v>7</v>
      </c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75"/>
      <c r="Z28" s="151" t="s">
        <v>6</v>
      </c>
      <c r="AA28" s="150" t="s">
        <v>7</v>
      </c>
      <c r="AB28" s="149"/>
      <c r="AC28" s="149"/>
      <c r="AD28" s="127"/>
      <c r="AE28" s="127"/>
      <c r="AF28" s="127"/>
      <c r="AH28" s="151" t="s">
        <v>6</v>
      </c>
      <c r="AI28" s="150" t="s">
        <v>7</v>
      </c>
      <c r="AJ28" s="151" t="s">
        <v>6</v>
      </c>
      <c r="AK28" s="150" t="s">
        <v>7</v>
      </c>
      <c r="AL28" s="151" t="s">
        <v>6</v>
      </c>
      <c r="AM28" s="150" t="s">
        <v>7</v>
      </c>
      <c r="AN28" s="151" t="s">
        <v>6</v>
      </c>
      <c r="AO28" s="150" t="s">
        <v>7</v>
      </c>
    </row>
    <row r="29" spans="1:41">
      <c r="B29" s="276" t="s">
        <v>9</v>
      </c>
      <c r="C29" s="263"/>
      <c r="D29" s="263"/>
      <c r="E29" s="263" t="s">
        <v>10</v>
      </c>
      <c r="F29" s="263"/>
      <c r="G29" s="263"/>
      <c r="H29" s="263" t="s">
        <v>11</v>
      </c>
      <c r="I29" s="263"/>
      <c r="J29" s="263"/>
      <c r="K29" s="263" t="s">
        <v>12</v>
      </c>
      <c r="L29" s="263"/>
      <c r="M29" s="263"/>
      <c r="N29" s="263" t="s">
        <v>9</v>
      </c>
      <c r="O29" s="263"/>
      <c r="P29" s="263"/>
      <c r="Q29" s="263" t="s">
        <v>10</v>
      </c>
      <c r="R29" s="263"/>
      <c r="S29" s="263"/>
      <c r="T29" s="263" t="s">
        <v>11</v>
      </c>
      <c r="U29" s="263"/>
      <c r="V29" s="263"/>
      <c r="W29" s="263" t="s">
        <v>12</v>
      </c>
      <c r="X29" s="263"/>
      <c r="Y29" s="275"/>
      <c r="Z29" s="276" t="s">
        <v>8</v>
      </c>
      <c r="AA29" s="275" t="s">
        <v>8</v>
      </c>
      <c r="AB29" s="149"/>
      <c r="AC29" s="149"/>
      <c r="AD29" s="127"/>
      <c r="AE29" s="127"/>
      <c r="AF29" s="127"/>
      <c r="AH29" s="276" t="s">
        <v>8</v>
      </c>
      <c r="AI29" s="275" t="s">
        <v>8</v>
      </c>
      <c r="AJ29" s="276" t="s">
        <v>8</v>
      </c>
      <c r="AK29" s="275" t="s">
        <v>8</v>
      </c>
      <c r="AL29" s="276" t="s">
        <v>8</v>
      </c>
      <c r="AM29" s="275" t="s">
        <v>8</v>
      </c>
      <c r="AN29" s="276" t="s">
        <v>8</v>
      </c>
      <c r="AO29" s="275" t="s">
        <v>8</v>
      </c>
    </row>
    <row r="30" spans="1:41" ht="17" thickBot="1">
      <c r="B30" s="2" t="s">
        <v>3</v>
      </c>
      <c r="C30" s="3" t="s">
        <v>4</v>
      </c>
      <c r="D30" s="3" t="s">
        <v>5</v>
      </c>
      <c r="E30" s="3" t="s">
        <v>3</v>
      </c>
      <c r="F30" s="3" t="s">
        <v>4</v>
      </c>
      <c r="G30" s="3" t="s">
        <v>5</v>
      </c>
      <c r="H30" s="3" t="s">
        <v>3</v>
      </c>
      <c r="I30" s="3" t="s">
        <v>4</v>
      </c>
      <c r="J30" s="3" t="s">
        <v>5</v>
      </c>
      <c r="K30" s="3" t="s">
        <v>3</v>
      </c>
      <c r="L30" s="3" t="s">
        <v>4</v>
      </c>
      <c r="M30" s="3" t="s">
        <v>5</v>
      </c>
      <c r="N30" s="3" t="s">
        <v>3</v>
      </c>
      <c r="O30" s="3" t="s">
        <v>4</v>
      </c>
      <c r="P30" s="3" t="s">
        <v>5</v>
      </c>
      <c r="Q30" s="3" t="s">
        <v>3</v>
      </c>
      <c r="R30" s="3" t="s">
        <v>4</v>
      </c>
      <c r="S30" s="3" t="s">
        <v>5</v>
      </c>
      <c r="T30" s="3" t="s">
        <v>3</v>
      </c>
      <c r="U30" s="3" t="s">
        <v>4</v>
      </c>
      <c r="V30" s="3" t="s">
        <v>5</v>
      </c>
      <c r="W30" s="3" t="s">
        <v>3</v>
      </c>
      <c r="X30" s="3" t="s">
        <v>4</v>
      </c>
      <c r="Y30" s="4" t="s">
        <v>5</v>
      </c>
      <c r="Z30" s="277"/>
      <c r="AA30" s="278"/>
      <c r="AB30" s="149"/>
      <c r="AC30" s="149"/>
      <c r="AD30" s="127"/>
      <c r="AE30" s="127"/>
      <c r="AF30" s="127"/>
      <c r="AH30" s="277"/>
      <c r="AI30" s="278"/>
      <c r="AJ30" s="277"/>
      <c r="AK30" s="278"/>
      <c r="AL30" s="277"/>
      <c r="AM30" s="278"/>
      <c r="AN30" s="277"/>
      <c r="AO30" s="278"/>
    </row>
    <row r="31" spans="1:41">
      <c r="A31" s="9" t="s">
        <v>90</v>
      </c>
      <c r="B31" s="6">
        <v>0.40732450141562199</v>
      </c>
      <c r="C31" s="6">
        <v>0.29982171378234201</v>
      </c>
      <c r="D31" s="6">
        <v>0.292853784802035</v>
      </c>
      <c r="E31" s="6">
        <v>0.94306412323939603</v>
      </c>
      <c r="F31" s="6">
        <v>4.25795856643695E-2</v>
      </c>
      <c r="G31" s="6">
        <v>1.4356291096233801E-2</v>
      </c>
      <c r="H31" s="6">
        <v>0.795675166066524</v>
      </c>
      <c r="I31" s="6">
        <v>9.9454026671190604E-2</v>
      </c>
      <c r="J31" s="6">
        <v>0.104870807262285</v>
      </c>
      <c r="K31" s="6">
        <v>0.75454332447508299</v>
      </c>
      <c r="L31" s="6">
        <v>0.17508008441446801</v>
      </c>
      <c r="M31" s="6">
        <v>7.0376591110448306E-2</v>
      </c>
      <c r="N31" s="6">
        <v>0.65713800322432003</v>
      </c>
      <c r="O31" s="6">
        <v>0.26105268788608099</v>
      </c>
      <c r="P31" s="6">
        <v>8.1809308889598198E-2</v>
      </c>
      <c r="Q31" s="6">
        <v>5.6492503420586503E-3</v>
      </c>
      <c r="R31" s="6">
        <v>0.94174277660858796</v>
      </c>
      <c r="S31" s="6">
        <v>5.2607973049353003E-2</v>
      </c>
      <c r="T31" s="6">
        <v>0.89282124474102997</v>
      </c>
      <c r="U31" s="153">
        <v>7.8048247461542399E-4</v>
      </c>
      <c r="V31" s="6">
        <v>0.106398272784353</v>
      </c>
      <c r="W31" s="6">
        <v>0.10880099235335899</v>
      </c>
      <c r="X31" s="6">
        <v>0.84970227253049002</v>
      </c>
      <c r="Y31" s="6">
        <v>4.1496735116149999E-2</v>
      </c>
      <c r="Z31" s="5">
        <v>1.141</v>
      </c>
      <c r="AA31" s="5">
        <v>4.1265000000000001</v>
      </c>
      <c r="AB31" s="5">
        <v>1.1673</v>
      </c>
      <c r="AC31" s="5">
        <v>4.2229000000000001</v>
      </c>
      <c r="AD31" s="127" t="s">
        <v>44</v>
      </c>
      <c r="AE31" s="127" t="s">
        <v>44</v>
      </c>
      <c r="AF31" s="127"/>
      <c r="AH31" s="10">
        <v>2.1023999999999998</v>
      </c>
      <c r="AI31" s="10">
        <v>5.2</v>
      </c>
      <c r="AJ31" s="10">
        <v>0.5242</v>
      </c>
      <c r="AK31" s="10">
        <v>3.7195</v>
      </c>
      <c r="AL31" s="10">
        <v>0.63619999999999999</v>
      </c>
      <c r="AM31" s="10">
        <v>3.8854000000000002</v>
      </c>
      <c r="AN31" s="10">
        <v>2.5154999999999998</v>
      </c>
      <c r="AO31" s="10">
        <v>5.6826999999999996</v>
      </c>
    </row>
    <row r="32" spans="1:41">
      <c r="A32" s="9" t="s">
        <v>91</v>
      </c>
      <c r="B32" s="7">
        <v>0.82361646684159595</v>
      </c>
      <c r="C32" s="7">
        <v>0.15715250866080299</v>
      </c>
      <c r="D32" s="7">
        <v>1.9231024497599201E-2</v>
      </c>
      <c r="E32" s="6">
        <v>0.94306412323939603</v>
      </c>
      <c r="F32" s="6">
        <v>4.25795856643695E-2</v>
      </c>
      <c r="G32" s="6">
        <v>1.4356291096233801E-2</v>
      </c>
      <c r="H32" s="6">
        <v>0.795675166066524</v>
      </c>
      <c r="I32" s="6">
        <v>9.9454026671190604E-2</v>
      </c>
      <c r="J32" s="6">
        <v>0.104870807262285</v>
      </c>
      <c r="K32" s="6">
        <v>0.75454332447508299</v>
      </c>
      <c r="L32" s="6">
        <v>0.17508008441446801</v>
      </c>
      <c r="M32" s="6">
        <v>7.0376591110448306E-2</v>
      </c>
      <c r="N32" s="7">
        <v>0.78729251370066899</v>
      </c>
      <c r="O32" s="7">
        <v>8.4669364265072697E-2</v>
      </c>
      <c r="P32" s="7">
        <v>0.12803812203425699</v>
      </c>
      <c r="Q32" s="7">
        <v>0.58816519089245201</v>
      </c>
      <c r="R32" s="7">
        <v>0.28920623148540398</v>
      </c>
      <c r="S32" s="7">
        <v>0.12262857762214199</v>
      </c>
      <c r="T32" s="7">
        <v>0.65944578122352404</v>
      </c>
      <c r="U32" s="7">
        <v>0.12564571263086</v>
      </c>
      <c r="V32" s="7">
        <v>0.21490850614561399</v>
      </c>
      <c r="W32" s="7">
        <v>0.16706708255609901</v>
      </c>
      <c r="X32" s="7">
        <v>0.42886141678871897</v>
      </c>
      <c r="Y32" s="7">
        <v>0.40407150065517999</v>
      </c>
      <c r="Z32" s="5">
        <v>0.80200000000000005</v>
      </c>
      <c r="AA32" s="5">
        <v>4.569</v>
      </c>
      <c r="AB32" s="5">
        <v>0.80840000000000001</v>
      </c>
      <c r="AC32" s="5">
        <v>4.6929999999999996</v>
      </c>
      <c r="AD32" s="127" t="s">
        <v>44</v>
      </c>
      <c r="AE32" s="127" t="s">
        <v>44</v>
      </c>
      <c r="AF32" s="127"/>
      <c r="AH32" s="10"/>
      <c r="AI32" s="10"/>
      <c r="AJ32" s="10"/>
      <c r="AK32" s="10"/>
      <c r="AL32" s="10"/>
      <c r="AM32" s="10"/>
    </row>
    <row r="33" spans="1:41">
      <c r="A33" s="9" t="s">
        <v>26</v>
      </c>
      <c r="B33" s="6">
        <v>0.40732450141562199</v>
      </c>
      <c r="C33" s="6">
        <v>0.29982171378234201</v>
      </c>
      <c r="D33" s="6">
        <v>0.292853784802035</v>
      </c>
      <c r="E33" s="6">
        <v>0.94306412323939603</v>
      </c>
      <c r="F33" s="6">
        <v>4.25795856643695E-2</v>
      </c>
      <c r="G33" s="6">
        <v>1.4356291096233801E-2</v>
      </c>
      <c r="H33" s="6">
        <v>0.795675166066524</v>
      </c>
      <c r="I33" s="6">
        <v>9.9454026671190604E-2</v>
      </c>
      <c r="J33" s="6">
        <v>0.104870807262285</v>
      </c>
      <c r="K33" s="6">
        <v>0.75454332447508299</v>
      </c>
      <c r="L33" s="6">
        <v>0.17508008441446801</v>
      </c>
      <c r="M33" s="6">
        <v>7.0376591110448306E-2</v>
      </c>
      <c r="N33" s="6">
        <v>0.65713800322432003</v>
      </c>
      <c r="O33" s="6">
        <v>0.26105268788608099</v>
      </c>
      <c r="P33" s="6">
        <v>8.1809308889598198E-2</v>
      </c>
      <c r="Q33" s="8">
        <v>0.40467927061529402</v>
      </c>
      <c r="R33" s="8">
        <v>0.23275756010277199</v>
      </c>
      <c r="S33" s="8">
        <v>0.362563169281933</v>
      </c>
      <c r="T33" s="6">
        <v>0.89282124474102997</v>
      </c>
      <c r="U33" s="153">
        <v>7.8048247461542399E-4</v>
      </c>
      <c r="V33" s="6">
        <v>0.106398272784353</v>
      </c>
      <c r="W33" s="8">
        <v>0.81133248214128595</v>
      </c>
      <c r="X33" s="8">
        <v>0.134642458956379</v>
      </c>
      <c r="Y33" s="8">
        <v>5.40250589023335E-2</v>
      </c>
      <c r="Z33" s="5">
        <v>0.98099999999999998</v>
      </c>
      <c r="AA33" s="5">
        <v>4.2329999999999997</v>
      </c>
      <c r="AB33" s="5">
        <v>1.2246999999999999</v>
      </c>
      <c r="AC33" s="5">
        <v>4.5952000000000002</v>
      </c>
      <c r="AD33" s="127" t="s">
        <v>44</v>
      </c>
      <c r="AE33" s="127" t="s">
        <v>44</v>
      </c>
      <c r="AF33" s="127"/>
      <c r="AH33" s="10"/>
      <c r="AI33" s="10"/>
      <c r="AJ33" s="10"/>
      <c r="AK33" s="10"/>
      <c r="AL33" s="10"/>
      <c r="AM33" s="10"/>
    </row>
    <row r="34" spans="1:41">
      <c r="A34" s="9" t="s">
        <v>42</v>
      </c>
      <c r="B34" s="6">
        <v>0.40732450141562199</v>
      </c>
      <c r="C34" s="6">
        <v>0.29982171378234201</v>
      </c>
      <c r="D34" s="6">
        <v>0.292853784802035</v>
      </c>
      <c r="E34" s="6">
        <v>0.94306412323939603</v>
      </c>
      <c r="F34" s="6">
        <v>4.25795856643695E-2</v>
      </c>
      <c r="G34" s="6">
        <v>1.4356291096233801E-2</v>
      </c>
      <c r="H34" s="6">
        <v>0.795675166066524</v>
      </c>
      <c r="I34" s="6">
        <v>9.9454026671190604E-2</v>
      </c>
      <c r="J34" s="6">
        <v>0.104870807262285</v>
      </c>
      <c r="K34" s="6">
        <v>0.75454332447508299</v>
      </c>
      <c r="L34" s="6">
        <v>0.17508008441446801</v>
      </c>
      <c r="M34" s="6">
        <v>7.0376591110448306E-2</v>
      </c>
      <c r="N34" s="7">
        <v>0.78729251370066899</v>
      </c>
      <c r="O34" s="7">
        <v>8.4669364265072697E-2</v>
      </c>
      <c r="P34" s="7">
        <v>0.12803812203425699</v>
      </c>
      <c r="Q34" s="7">
        <v>0.58816519089245201</v>
      </c>
      <c r="R34" s="7">
        <v>0.28920623148540398</v>
      </c>
      <c r="S34" s="7">
        <v>0.12262857762214199</v>
      </c>
      <c r="T34" s="7">
        <v>0.65944578122352404</v>
      </c>
      <c r="U34" s="7">
        <v>0.12564571263086</v>
      </c>
      <c r="V34" s="7">
        <v>0.21490850614561399</v>
      </c>
      <c r="W34" s="7">
        <v>0.16706708255609901</v>
      </c>
      <c r="X34" s="7">
        <v>0.42886141678871897</v>
      </c>
      <c r="Y34" s="7">
        <v>0.40407150065517999</v>
      </c>
      <c r="Z34" s="5">
        <v>0.83699999999999997</v>
      </c>
      <c r="AA34" s="5">
        <v>4.3230000000000004</v>
      </c>
      <c r="AB34" s="5">
        <v>1.0887</v>
      </c>
      <c r="AC34" s="5">
        <v>4.7713999999999999</v>
      </c>
      <c r="AD34" s="127" t="s">
        <v>44</v>
      </c>
      <c r="AE34" s="127" t="s">
        <v>44</v>
      </c>
      <c r="AF34" s="127"/>
      <c r="AH34" s="10"/>
      <c r="AI34" s="10"/>
      <c r="AJ34" s="10"/>
      <c r="AK34" s="10"/>
      <c r="AL34" s="10"/>
      <c r="AM34" s="10"/>
    </row>
    <row r="35" spans="1:41">
      <c r="A35" s="9" t="s">
        <v>41</v>
      </c>
      <c r="B35" s="6">
        <v>0.40732450141562199</v>
      </c>
      <c r="C35" s="6">
        <v>0.29982171378234201</v>
      </c>
      <c r="D35" s="6">
        <v>0.292853784802035</v>
      </c>
      <c r="E35" s="6">
        <v>0.94306412323939603</v>
      </c>
      <c r="F35" s="6">
        <v>4.25795856643695E-2</v>
      </c>
      <c r="G35" s="6">
        <v>1.4356291096233801E-2</v>
      </c>
      <c r="H35" s="6">
        <v>0.795675166066524</v>
      </c>
      <c r="I35" s="6">
        <v>9.9454026671190604E-2</v>
      </c>
      <c r="J35" s="6">
        <v>0.104870807262285</v>
      </c>
      <c r="K35" s="8">
        <v>0.88995565502178098</v>
      </c>
      <c r="L35" s="8">
        <v>6.4708904066963197E-2</v>
      </c>
      <c r="M35" s="8">
        <v>4.5335440911255701E-2</v>
      </c>
      <c r="N35" s="6">
        <v>0.65713800322432003</v>
      </c>
      <c r="O35" s="6">
        <v>0.26105268788608099</v>
      </c>
      <c r="P35" s="6">
        <v>8.1809308889598198E-2</v>
      </c>
      <c r="Q35" s="8">
        <v>0.40467927061529402</v>
      </c>
      <c r="R35" s="8">
        <v>0.23275756010277199</v>
      </c>
      <c r="S35" s="8">
        <v>0.362563169281933</v>
      </c>
      <c r="T35" s="6">
        <v>0.89282124474102997</v>
      </c>
      <c r="U35" s="153">
        <v>7.8048247461542399E-4</v>
      </c>
      <c r="V35" s="6">
        <v>0.106398272784353</v>
      </c>
      <c r="W35" s="6">
        <v>0.10880099235335899</v>
      </c>
      <c r="X35" s="6">
        <v>0.84970227253049002</v>
      </c>
      <c r="Y35" s="6">
        <v>4.1496735116149999E-2</v>
      </c>
      <c r="Z35" s="5">
        <v>0.89700000000000002</v>
      </c>
      <c r="AA35" s="5">
        <v>4.2889999999999997</v>
      </c>
      <c r="AB35" s="5">
        <v>1.2254</v>
      </c>
      <c r="AC35" s="5">
        <v>4.5644999999999998</v>
      </c>
      <c r="AD35" s="127" t="s">
        <v>44</v>
      </c>
      <c r="AE35" s="127" t="s">
        <v>44</v>
      </c>
      <c r="AF35" s="127"/>
      <c r="AH35" s="10"/>
      <c r="AI35" s="10"/>
      <c r="AJ35" s="10"/>
      <c r="AK35" s="10"/>
      <c r="AL35" s="10"/>
      <c r="AM35" s="10"/>
    </row>
    <row r="36" spans="1:41">
      <c r="A36" s="9" t="s">
        <v>92</v>
      </c>
      <c r="B36" s="6">
        <v>0.40732450141562199</v>
      </c>
      <c r="C36" s="6">
        <v>0.29982171378234201</v>
      </c>
      <c r="D36" s="6">
        <v>0.292853784802035</v>
      </c>
      <c r="E36" s="6">
        <v>0.94306412323939603</v>
      </c>
      <c r="F36" s="6">
        <v>4.25795856643695E-2</v>
      </c>
      <c r="G36" s="6">
        <v>1.4356291096233801E-2</v>
      </c>
      <c r="H36" s="6">
        <v>0.795675166066524</v>
      </c>
      <c r="I36" s="6">
        <v>9.9454026671190604E-2</v>
      </c>
      <c r="J36" s="6">
        <v>0.104870807262285</v>
      </c>
      <c r="K36" s="6">
        <v>0.75454332447508299</v>
      </c>
      <c r="L36" s="6">
        <v>0.17508008441446801</v>
      </c>
      <c r="M36" s="6">
        <v>7.0376591110448306E-2</v>
      </c>
      <c r="N36" s="6">
        <v>0.65713800322432003</v>
      </c>
      <c r="O36" s="6">
        <v>0.26105268788608099</v>
      </c>
      <c r="P36" s="6">
        <v>8.1809308889598198E-2</v>
      </c>
      <c r="Q36" s="6">
        <v>5.6492503420586503E-3</v>
      </c>
      <c r="R36" s="6">
        <v>0.94174277660858796</v>
      </c>
      <c r="S36" s="6">
        <v>5.2607973049353003E-2</v>
      </c>
      <c r="T36" s="6">
        <v>0.89282124474102997</v>
      </c>
      <c r="U36" s="153">
        <v>7.8048247461542399E-4</v>
      </c>
      <c r="V36" s="6">
        <v>0.106398272784353</v>
      </c>
      <c r="W36" s="8">
        <v>0.81133248214128595</v>
      </c>
      <c r="X36" s="8">
        <v>0.134642458956379</v>
      </c>
      <c r="Y36" s="8">
        <v>5.40250589023335E-2</v>
      </c>
      <c r="Z36" s="5">
        <v>0.95099999999999996</v>
      </c>
      <c r="AA36" s="5">
        <v>4.2359999999999998</v>
      </c>
      <c r="AB36" s="5">
        <v>1.1614</v>
      </c>
      <c r="AC36" s="5">
        <v>4.2381000000000002</v>
      </c>
      <c r="AD36" s="127" t="s">
        <v>44</v>
      </c>
      <c r="AE36" s="127" t="s">
        <v>44</v>
      </c>
      <c r="AF36" s="127"/>
      <c r="AH36" s="10"/>
      <c r="AI36" s="10"/>
      <c r="AJ36" s="10"/>
      <c r="AK36" s="10"/>
      <c r="AL36" s="10"/>
      <c r="AM36" s="10"/>
    </row>
    <row r="37" spans="1:41">
      <c r="A37" s="9" t="s">
        <v>93</v>
      </c>
      <c r="B37" s="6">
        <v>0.40732450141562199</v>
      </c>
      <c r="C37" s="6">
        <v>0.29982171378234201</v>
      </c>
      <c r="D37" s="6">
        <v>0.292853784802035</v>
      </c>
      <c r="E37" s="6">
        <v>0.94306412323939603</v>
      </c>
      <c r="F37" s="6">
        <v>4.25795856643695E-2</v>
      </c>
      <c r="G37" s="6">
        <v>1.4356291096233801E-2</v>
      </c>
      <c r="H37" s="6">
        <v>0.795675166066524</v>
      </c>
      <c r="I37" s="6">
        <v>9.9454026671190604E-2</v>
      </c>
      <c r="J37" s="6">
        <v>0.104870807262285</v>
      </c>
      <c r="K37" s="8">
        <v>0.88995565502178098</v>
      </c>
      <c r="L37" s="8">
        <v>6.4708904066963197E-2</v>
      </c>
      <c r="M37" s="8">
        <v>4.5335440911255701E-2</v>
      </c>
      <c r="N37" s="6">
        <v>0.65713800322432003</v>
      </c>
      <c r="O37" s="6">
        <v>0.26105268788608099</v>
      </c>
      <c r="P37" s="6">
        <v>8.1809308889598198E-2</v>
      </c>
      <c r="Q37" s="8">
        <v>0.40467927061529402</v>
      </c>
      <c r="R37" s="8">
        <v>0.23275756010277199</v>
      </c>
      <c r="S37" s="8">
        <v>0.362563169281933</v>
      </c>
      <c r="T37" s="6">
        <v>0.89282124474102997</v>
      </c>
      <c r="U37" s="153">
        <v>7.8048247461542399E-4</v>
      </c>
      <c r="V37" s="6">
        <v>0.106398272784353</v>
      </c>
      <c r="W37" s="6">
        <v>0.10880099235335899</v>
      </c>
      <c r="X37" s="6">
        <v>0.84970227253049002</v>
      </c>
      <c r="Y37" s="6">
        <v>4.1496735116149999E-2</v>
      </c>
      <c r="Z37" s="5">
        <v>0.89900000000000002</v>
      </c>
      <c r="AA37" s="5">
        <v>4.2469999999999999</v>
      </c>
      <c r="AB37" s="5"/>
      <c r="AC37" s="5"/>
      <c r="AD37" s="127" t="s">
        <v>44</v>
      </c>
      <c r="AE37" s="127" t="s">
        <v>44</v>
      </c>
      <c r="AF37" s="127"/>
      <c r="AH37" s="10"/>
      <c r="AI37" s="10"/>
      <c r="AJ37" s="10"/>
      <c r="AK37" s="10"/>
      <c r="AL37" s="10"/>
      <c r="AM37" s="10"/>
    </row>
    <row r="38" spans="1:41">
      <c r="A38" s="9" t="s">
        <v>94</v>
      </c>
      <c r="B38" s="6">
        <v>0.40732450141562199</v>
      </c>
      <c r="C38" s="6">
        <v>0.29982171378234201</v>
      </c>
      <c r="D38" s="6">
        <v>0.292853784802035</v>
      </c>
      <c r="E38" s="6">
        <v>0.94306412323939603</v>
      </c>
      <c r="F38" s="6">
        <v>4.25795856643695E-2</v>
      </c>
      <c r="G38" s="6">
        <v>1.4356291096233801E-2</v>
      </c>
      <c r="H38" s="6">
        <v>0.795675166066524</v>
      </c>
      <c r="I38" s="6">
        <v>9.9454026671190604E-2</v>
      </c>
      <c r="J38" s="6">
        <v>0.104870807262285</v>
      </c>
      <c r="K38" s="8">
        <v>0.88995565502178098</v>
      </c>
      <c r="L38" s="8">
        <v>6.4708904066963197E-2</v>
      </c>
      <c r="M38" s="8">
        <v>4.5335440911255701E-2</v>
      </c>
      <c r="N38" s="6">
        <v>0.65713800322432003</v>
      </c>
      <c r="O38" s="6">
        <v>0.26105268788608099</v>
      </c>
      <c r="P38" s="6">
        <v>8.1809308889598198E-2</v>
      </c>
      <c r="Q38" s="8">
        <v>0.40467927061529402</v>
      </c>
      <c r="R38" s="8">
        <v>0.23275756010277199</v>
      </c>
      <c r="S38" s="8">
        <v>0.362563169281933</v>
      </c>
      <c r="T38" s="6">
        <v>0.89282124474102997</v>
      </c>
      <c r="U38" s="153">
        <v>7.8048247461542399E-4</v>
      </c>
      <c r="V38" s="6">
        <v>0.106398272784353</v>
      </c>
      <c r="W38" s="8">
        <v>0.81133248214128595</v>
      </c>
      <c r="X38" s="8">
        <v>0.134642458956379</v>
      </c>
      <c r="Y38" s="8">
        <v>5.40250589023335E-2</v>
      </c>
      <c r="Z38" s="5">
        <v>1.153</v>
      </c>
      <c r="AA38" s="5">
        <v>4.141</v>
      </c>
      <c r="AB38" s="5">
        <v>1.2155</v>
      </c>
      <c r="AC38" s="5">
        <v>4.7244000000000002</v>
      </c>
      <c r="AD38" s="127" t="s">
        <v>44</v>
      </c>
      <c r="AE38" s="127" t="s">
        <v>44</v>
      </c>
      <c r="AF38" s="127"/>
      <c r="AH38" s="10"/>
      <c r="AI38" s="10"/>
      <c r="AJ38" s="10"/>
      <c r="AK38" s="10"/>
      <c r="AL38" s="10"/>
      <c r="AM38" s="10"/>
    </row>
    <row r="39" spans="1:41">
      <c r="Y39" s="116" t="s">
        <v>134</v>
      </c>
      <c r="Z39" s="1">
        <f>AVERAGE(Z31:Z38)</f>
        <v>0.95762499999999995</v>
      </c>
      <c r="AA39" s="1">
        <f>AVERAGE(AA31:AA38)</f>
        <v>4.2705625000000005</v>
      </c>
      <c r="AB39" s="1">
        <f>AVERAGE(AB31:AB38)</f>
        <v>1.1273428571428572</v>
      </c>
      <c r="AC39" s="1">
        <f>AVERAGE(AC31:AC38)</f>
        <v>4.5442142857142853</v>
      </c>
      <c r="AD39" s="127"/>
      <c r="AE39" s="127"/>
      <c r="AF39" s="127"/>
      <c r="AH39" s="10"/>
      <c r="AI39" s="10"/>
      <c r="AJ39" s="10"/>
      <c r="AK39" s="10"/>
      <c r="AL39" s="10"/>
      <c r="AM39" s="10"/>
    </row>
    <row r="40" spans="1:41">
      <c r="AD40" s="127"/>
      <c r="AE40" s="127"/>
      <c r="AF40" s="127"/>
      <c r="AH40" s="10"/>
      <c r="AI40" s="10"/>
      <c r="AJ40" s="10"/>
      <c r="AK40" s="10"/>
      <c r="AL40" s="10"/>
      <c r="AM40" s="10"/>
    </row>
    <row r="41" spans="1:41">
      <c r="AD41" s="127"/>
      <c r="AE41" s="127"/>
      <c r="AF41" s="127"/>
      <c r="AH41" s="10"/>
      <c r="AI41" s="10"/>
      <c r="AJ41" s="10"/>
      <c r="AK41" s="10"/>
      <c r="AL41" s="10"/>
      <c r="AM41" s="10"/>
    </row>
    <row r="42" spans="1:41" ht="17" thickBot="1">
      <c r="B42" s="148" t="s">
        <v>15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27"/>
      <c r="AE42" s="127"/>
      <c r="AF42" s="127"/>
      <c r="AH42" s="274" t="s">
        <v>29</v>
      </c>
      <c r="AI42" s="274"/>
      <c r="AJ42" s="274" t="s">
        <v>30</v>
      </c>
      <c r="AK42" s="274"/>
      <c r="AL42" s="274" t="s">
        <v>31</v>
      </c>
      <c r="AM42" s="274"/>
      <c r="AN42" s="274" t="s">
        <v>88</v>
      </c>
      <c r="AO42" s="274"/>
    </row>
    <row r="43" spans="1:41">
      <c r="B43" s="269" t="s">
        <v>1</v>
      </c>
      <c r="C43" s="270"/>
      <c r="D43" s="270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1"/>
      <c r="Z43" s="269" t="s">
        <v>2</v>
      </c>
      <c r="AA43" s="271"/>
      <c r="AB43" s="149"/>
      <c r="AC43" s="149"/>
      <c r="AD43" s="127"/>
      <c r="AE43" s="127"/>
      <c r="AF43" s="127"/>
      <c r="AH43" s="272" t="s">
        <v>129</v>
      </c>
      <c r="AI43" s="273"/>
      <c r="AJ43" s="272" t="s">
        <v>129</v>
      </c>
      <c r="AK43" s="273"/>
      <c r="AL43" s="272" t="s">
        <v>129</v>
      </c>
      <c r="AM43" s="273"/>
      <c r="AN43" s="272"/>
      <c r="AO43" s="273"/>
    </row>
    <row r="44" spans="1:41">
      <c r="B44" s="279" t="s">
        <v>6</v>
      </c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5"/>
      <c r="N44" s="263" t="s">
        <v>7</v>
      </c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75"/>
      <c r="Z44" s="151" t="s">
        <v>6</v>
      </c>
      <c r="AA44" s="150" t="s">
        <v>7</v>
      </c>
      <c r="AB44" s="149"/>
      <c r="AC44" s="149"/>
      <c r="AD44" s="127"/>
      <c r="AE44" s="127"/>
      <c r="AF44" s="127"/>
      <c r="AH44" s="151" t="s">
        <v>6</v>
      </c>
      <c r="AI44" s="150" t="s">
        <v>7</v>
      </c>
      <c r="AJ44" s="151" t="s">
        <v>6</v>
      </c>
      <c r="AK44" s="150" t="s">
        <v>7</v>
      </c>
      <c r="AL44" s="151" t="s">
        <v>6</v>
      </c>
      <c r="AM44" s="150" t="s">
        <v>7</v>
      </c>
      <c r="AN44" s="151" t="s">
        <v>6</v>
      </c>
      <c r="AO44" s="150" t="s">
        <v>7</v>
      </c>
    </row>
    <row r="45" spans="1:41">
      <c r="B45" s="276" t="s">
        <v>9</v>
      </c>
      <c r="C45" s="263"/>
      <c r="D45" s="263"/>
      <c r="E45" s="263" t="s">
        <v>10</v>
      </c>
      <c r="F45" s="263"/>
      <c r="G45" s="263"/>
      <c r="H45" s="263" t="s">
        <v>11</v>
      </c>
      <c r="I45" s="263"/>
      <c r="J45" s="263"/>
      <c r="K45" s="263" t="s">
        <v>12</v>
      </c>
      <c r="L45" s="263"/>
      <c r="M45" s="263"/>
      <c r="N45" s="263" t="s">
        <v>9</v>
      </c>
      <c r="O45" s="263"/>
      <c r="P45" s="263"/>
      <c r="Q45" s="263" t="s">
        <v>10</v>
      </c>
      <c r="R45" s="263"/>
      <c r="S45" s="263"/>
      <c r="T45" s="263" t="s">
        <v>11</v>
      </c>
      <c r="U45" s="263"/>
      <c r="V45" s="263"/>
      <c r="W45" s="263" t="s">
        <v>12</v>
      </c>
      <c r="X45" s="263"/>
      <c r="Y45" s="275"/>
      <c r="Z45" s="276" t="s">
        <v>8</v>
      </c>
      <c r="AA45" s="275" t="s">
        <v>8</v>
      </c>
      <c r="AB45" s="149"/>
      <c r="AC45" s="149"/>
      <c r="AD45" s="127"/>
      <c r="AE45" s="127"/>
      <c r="AF45" s="127"/>
      <c r="AH45" s="276" t="s">
        <v>8</v>
      </c>
      <c r="AI45" s="275" t="s">
        <v>8</v>
      </c>
      <c r="AJ45" s="276" t="s">
        <v>8</v>
      </c>
      <c r="AK45" s="275" t="s">
        <v>8</v>
      </c>
      <c r="AL45" s="276" t="s">
        <v>8</v>
      </c>
      <c r="AM45" s="275" t="s">
        <v>8</v>
      </c>
      <c r="AN45" s="276" t="s">
        <v>8</v>
      </c>
      <c r="AO45" s="275" t="s">
        <v>8</v>
      </c>
    </row>
    <row r="46" spans="1:41" ht="17" thickBot="1">
      <c r="B46" s="2" t="s">
        <v>3</v>
      </c>
      <c r="C46" s="3" t="s">
        <v>4</v>
      </c>
      <c r="D46" s="3" t="s">
        <v>5</v>
      </c>
      <c r="E46" s="3" t="s">
        <v>3</v>
      </c>
      <c r="F46" s="3" t="s">
        <v>4</v>
      </c>
      <c r="G46" s="3" t="s">
        <v>5</v>
      </c>
      <c r="H46" s="3" t="s">
        <v>3</v>
      </c>
      <c r="I46" s="3" t="s">
        <v>4</v>
      </c>
      <c r="J46" s="3" t="s">
        <v>5</v>
      </c>
      <c r="K46" s="3" t="s">
        <v>3</v>
      </c>
      <c r="L46" s="3" t="s">
        <v>4</v>
      </c>
      <c r="M46" s="3" t="s">
        <v>5</v>
      </c>
      <c r="N46" s="3" t="s">
        <v>3</v>
      </c>
      <c r="O46" s="3" t="s">
        <v>4</v>
      </c>
      <c r="P46" s="3" t="s">
        <v>5</v>
      </c>
      <c r="Q46" s="3" t="s">
        <v>3</v>
      </c>
      <c r="R46" s="3" t="s">
        <v>4</v>
      </c>
      <c r="S46" s="3" t="s">
        <v>5</v>
      </c>
      <c r="T46" s="3" t="s">
        <v>3</v>
      </c>
      <c r="U46" s="3" t="s">
        <v>4</v>
      </c>
      <c r="V46" s="3" t="s">
        <v>5</v>
      </c>
      <c r="W46" s="3" t="s">
        <v>3</v>
      </c>
      <c r="X46" s="3" t="s">
        <v>4</v>
      </c>
      <c r="Y46" s="4" t="s">
        <v>5</v>
      </c>
      <c r="Z46" s="277"/>
      <c r="AA46" s="278"/>
      <c r="AB46" s="149"/>
      <c r="AC46" s="149"/>
      <c r="AD46" s="127"/>
      <c r="AE46" s="127"/>
      <c r="AF46" s="127"/>
      <c r="AH46" s="277"/>
      <c r="AI46" s="278"/>
      <c r="AJ46" s="277"/>
      <c r="AK46" s="278"/>
      <c r="AL46" s="277"/>
      <c r="AM46" s="278"/>
      <c r="AN46" s="277"/>
      <c r="AO46" s="278"/>
    </row>
    <row r="47" spans="1:41">
      <c r="A47" s="9" t="s">
        <v>95</v>
      </c>
      <c r="B47" s="8">
        <v>0.33412352836763098</v>
      </c>
      <c r="C47" s="8">
        <v>0.26651909908879501</v>
      </c>
      <c r="D47" s="8">
        <v>0.39935737254357201</v>
      </c>
      <c r="E47" s="7">
        <v>0.94747800968721996</v>
      </c>
      <c r="F47" s="7">
        <v>2.0126673567697401E-2</v>
      </c>
      <c r="G47" s="7">
        <v>3.2395316745082302E-2</v>
      </c>
      <c r="H47" s="7">
        <v>0.25606365079454602</v>
      </c>
      <c r="I47" s="7">
        <v>0.12472462891490101</v>
      </c>
      <c r="J47" s="7">
        <v>0.61921172029055105</v>
      </c>
      <c r="K47" s="7">
        <v>0.151110891417604</v>
      </c>
      <c r="L47" s="7">
        <v>0.120123881896031</v>
      </c>
      <c r="M47" s="7">
        <v>0.72876522668636401</v>
      </c>
      <c r="N47" s="7">
        <v>0.25806266920737497</v>
      </c>
      <c r="O47" s="7">
        <v>0.38154356372492199</v>
      </c>
      <c r="P47" s="7">
        <v>0.36039376706770199</v>
      </c>
      <c r="Q47" s="7">
        <v>0.26539724336814702</v>
      </c>
      <c r="R47" s="7">
        <v>0.68226073174109403</v>
      </c>
      <c r="S47" s="7">
        <v>5.2342024890758197E-2</v>
      </c>
      <c r="T47" s="7">
        <v>0.74865574525191003</v>
      </c>
      <c r="U47" s="7">
        <v>9.3002324183575694E-2</v>
      </c>
      <c r="V47" s="7">
        <v>0.15834193056451301</v>
      </c>
      <c r="W47" s="7">
        <v>0.69790150602964895</v>
      </c>
      <c r="X47" s="7">
        <v>0.20552162416676201</v>
      </c>
      <c r="Y47" s="7">
        <v>9.65768698035879E-2</v>
      </c>
      <c r="Z47" s="5">
        <v>2.1920000000000002</v>
      </c>
      <c r="AA47" s="5">
        <v>4.2030000000000003</v>
      </c>
      <c r="AB47" s="5">
        <v>2.6320000000000001</v>
      </c>
      <c r="AC47" s="5">
        <v>4.7832999999999997</v>
      </c>
      <c r="AD47" s="127" t="s">
        <v>43</v>
      </c>
      <c r="AE47" s="127" t="s">
        <v>44</v>
      </c>
      <c r="AF47" s="127"/>
      <c r="AH47" s="10">
        <v>2.1335999999999999</v>
      </c>
      <c r="AI47" s="10">
        <v>5.3788999999999998</v>
      </c>
      <c r="AJ47" s="10">
        <v>0.71489999999999998</v>
      </c>
      <c r="AK47" s="10">
        <v>3.9295</v>
      </c>
      <c r="AL47" s="10">
        <v>0.93820000000000003</v>
      </c>
      <c r="AM47" s="10">
        <v>4.0770999999999997</v>
      </c>
      <c r="AN47" s="10">
        <v>2.5872999999999999</v>
      </c>
      <c r="AO47" s="10">
        <v>5.7131999999999996</v>
      </c>
    </row>
    <row r="48" spans="1:41">
      <c r="A48" s="9" t="s">
        <v>96</v>
      </c>
      <c r="B48" s="6">
        <v>0.82597328184903995</v>
      </c>
      <c r="C48" s="6">
        <v>2.3909269135901599E-2</v>
      </c>
      <c r="D48" s="6">
        <v>0.150117449015057</v>
      </c>
      <c r="E48" s="6">
        <v>0.71714997528900404</v>
      </c>
      <c r="F48" s="6">
        <v>0.12329545755051401</v>
      </c>
      <c r="G48" s="6">
        <v>0.15955456716048</v>
      </c>
      <c r="H48" s="6">
        <v>0.915869386067374</v>
      </c>
      <c r="I48" s="6">
        <v>3.4261194342792997E-2</v>
      </c>
      <c r="J48" s="6">
        <v>4.9869419589832098E-2</v>
      </c>
      <c r="K48" s="6">
        <v>0.98798473589053404</v>
      </c>
      <c r="L48" s="6">
        <v>7.6665179097311102E-3</v>
      </c>
      <c r="M48" s="6">
        <v>4.3487461997346799E-3</v>
      </c>
      <c r="N48" s="6">
        <v>0.45120408324212402</v>
      </c>
      <c r="O48" s="6">
        <v>0.33516694631176303</v>
      </c>
      <c r="P48" s="6">
        <v>0.21362897044611101</v>
      </c>
      <c r="Q48" s="6">
        <v>0.80194066194458602</v>
      </c>
      <c r="R48" s="6">
        <v>5.8649542252882901E-2</v>
      </c>
      <c r="S48" s="6">
        <v>0.13940979580252999</v>
      </c>
      <c r="T48" s="6">
        <v>7.7633186200845403E-2</v>
      </c>
      <c r="U48" s="6">
        <v>0.612821373012439</v>
      </c>
      <c r="V48" s="6">
        <v>0.30954544078671498</v>
      </c>
      <c r="W48" s="95">
        <v>8.3320822676690096E-2</v>
      </c>
      <c r="X48" s="95">
        <v>0.32016773433138801</v>
      </c>
      <c r="Y48" s="95">
        <v>0.59651144299192105</v>
      </c>
      <c r="Z48" s="5">
        <v>0.64700000000000002</v>
      </c>
      <c r="AA48" s="5">
        <v>5.1669999999999998</v>
      </c>
      <c r="AB48" s="5">
        <v>0.81259999999999999</v>
      </c>
      <c r="AC48" s="5">
        <v>5.3293999999999997</v>
      </c>
      <c r="AD48" s="127" t="s">
        <v>44</v>
      </c>
      <c r="AE48" s="127" t="s">
        <v>44</v>
      </c>
      <c r="AF48" s="127"/>
      <c r="AH48" s="10"/>
      <c r="AI48" s="10"/>
      <c r="AJ48" s="10"/>
      <c r="AK48" s="10"/>
      <c r="AL48" s="10"/>
      <c r="AM48" s="10"/>
    </row>
    <row r="49" spans="1:41">
      <c r="A49" s="9" t="s">
        <v>97</v>
      </c>
      <c r="B49" s="6">
        <v>0.82597328184903995</v>
      </c>
      <c r="C49" s="6">
        <v>2.3909269135901599E-2</v>
      </c>
      <c r="D49" s="6">
        <v>0.150117449015057</v>
      </c>
      <c r="E49" s="6">
        <v>0.71714997528900404</v>
      </c>
      <c r="F49" s="6">
        <v>0.12329545755051401</v>
      </c>
      <c r="G49" s="6">
        <v>0.15955456716048</v>
      </c>
      <c r="H49" s="6">
        <v>0.915869386067374</v>
      </c>
      <c r="I49" s="6">
        <v>3.4261194342792997E-2</v>
      </c>
      <c r="J49" s="6">
        <v>4.9869419589832098E-2</v>
      </c>
      <c r="K49" s="6">
        <v>0.98798473589053404</v>
      </c>
      <c r="L49" s="6">
        <v>7.6665179097311102E-3</v>
      </c>
      <c r="M49" s="6">
        <v>4.3487461997346799E-3</v>
      </c>
      <c r="N49" s="6">
        <v>0.45120408324212402</v>
      </c>
      <c r="O49" s="6">
        <v>0.33516694631176303</v>
      </c>
      <c r="P49" s="6">
        <v>0.21362897044611101</v>
      </c>
      <c r="Q49" s="6">
        <v>0.80194066194458602</v>
      </c>
      <c r="R49" s="6">
        <v>5.8649542252882901E-2</v>
      </c>
      <c r="S49" s="6">
        <v>0.13940979580252999</v>
      </c>
      <c r="T49" s="7">
        <v>0.74865574525191003</v>
      </c>
      <c r="U49" s="7">
        <v>9.3002324183575694E-2</v>
      </c>
      <c r="V49" s="7">
        <v>0.15834193056451301</v>
      </c>
      <c r="W49" s="7">
        <v>0.69790150602964895</v>
      </c>
      <c r="X49" s="7">
        <v>0.20552162416676201</v>
      </c>
      <c r="Y49" s="7">
        <v>9.65768698035879E-2</v>
      </c>
      <c r="Z49" s="5">
        <v>0.85</v>
      </c>
      <c r="AA49" s="5">
        <v>4.3949999999999996</v>
      </c>
      <c r="AB49" s="5">
        <v>1.2416</v>
      </c>
      <c r="AC49" s="5">
        <v>4.6646000000000001</v>
      </c>
      <c r="AD49" s="127" t="s">
        <v>44</v>
      </c>
      <c r="AE49" s="127" t="s">
        <v>44</v>
      </c>
      <c r="AF49" s="127"/>
      <c r="AH49" s="10"/>
      <c r="AI49" s="10"/>
      <c r="AJ49" s="10"/>
      <c r="AK49" s="10"/>
      <c r="AL49" s="10"/>
      <c r="AM49" s="10"/>
    </row>
    <row r="50" spans="1:41">
      <c r="A50" s="9" t="s">
        <v>98</v>
      </c>
      <c r="B50" s="6">
        <v>0.82597328184903995</v>
      </c>
      <c r="C50" s="6">
        <v>2.3909269135901599E-2</v>
      </c>
      <c r="D50" s="6">
        <v>0.150117449015057</v>
      </c>
      <c r="E50" s="7">
        <v>0.94747800968721996</v>
      </c>
      <c r="F50" s="7">
        <v>2.0126673567697401E-2</v>
      </c>
      <c r="G50" s="7">
        <v>3.2395316745082302E-2</v>
      </c>
      <c r="H50" s="7">
        <v>0.25606365079454602</v>
      </c>
      <c r="I50" s="7">
        <v>0.12472462891490101</v>
      </c>
      <c r="J50" s="7">
        <v>0.61921172029055105</v>
      </c>
      <c r="K50" s="7">
        <v>0.151110891417604</v>
      </c>
      <c r="L50" s="7">
        <v>0.120123881896031</v>
      </c>
      <c r="M50" s="7">
        <v>0.72876522668636401</v>
      </c>
      <c r="N50" s="7">
        <v>0.25806266920737497</v>
      </c>
      <c r="O50" s="7">
        <v>0.38154356372492199</v>
      </c>
      <c r="P50" s="7">
        <v>0.36039376706770199</v>
      </c>
      <c r="Q50" s="7">
        <v>0.26539724336814702</v>
      </c>
      <c r="R50" s="7">
        <v>0.68226073174109403</v>
      </c>
      <c r="S50" s="7">
        <v>5.2342024890758197E-2</v>
      </c>
      <c r="T50" s="7">
        <v>0.74865574525191003</v>
      </c>
      <c r="U50" s="7">
        <v>9.3002324183575694E-2</v>
      </c>
      <c r="V50" s="7">
        <v>0.15834193056451301</v>
      </c>
      <c r="W50" s="7">
        <v>0.69790150602964895</v>
      </c>
      <c r="X50" s="7">
        <v>0.20552162416676201</v>
      </c>
      <c r="Y50" s="7">
        <v>9.65768698035879E-2</v>
      </c>
      <c r="Z50" s="5">
        <v>2.6469999999999998</v>
      </c>
      <c r="AA50" s="5">
        <v>4.1529999999999996</v>
      </c>
      <c r="AB50" s="5">
        <v>2.399</v>
      </c>
      <c r="AC50" s="5">
        <v>4.7241</v>
      </c>
      <c r="AD50" s="127" t="s">
        <v>43</v>
      </c>
      <c r="AE50" s="127" t="s">
        <v>44</v>
      </c>
      <c r="AF50" s="127"/>
      <c r="AH50" s="10"/>
      <c r="AI50" s="10"/>
      <c r="AJ50" s="10"/>
      <c r="AK50" s="10"/>
      <c r="AL50" s="10"/>
      <c r="AM50" s="10"/>
    </row>
    <row r="51" spans="1:41">
      <c r="A51" s="9" t="s">
        <v>27</v>
      </c>
      <c r="B51" s="6">
        <v>0.82597328184903995</v>
      </c>
      <c r="C51" s="6">
        <v>2.3909269135901599E-2</v>
      </c>
      <c r="D51" s="6">
        <v>0.150117449015057</v>
      </c>
      <c r="E51" s="6">
        <v>0.71714997528900404</v>
      </c>
      <c r="F51" s="6">
        <v>0.12329545755051401</v>
      </c>
      <c r="G51" s="6">
        <v>0.15955456716048</v>
      </c>
      <c r="H51" s="154">
        <v>0.772031828495509</v>
      </c>
      <c r="I51" s="154">
        <v>1.6175646397651799E-2</v>
      </c>
      <c r="J51" s="154">
        <v>0.21179252510683799</v>
      </c>
      <c r="K51" s="6">
        <v>0.98798473589053404</v>
      </c>
      <c r="L51" s="6">
        <v>7.6665179097311102E-3</v>
      </c>
      <c r="M51" s="6">
        <v>4.3487461997346799E-3</v>
      </c>
      <c r="N51" s="7">
        <v>0.25806266920737497</v>
      </c>
      <c r="O51" s="7">
        <v>0.38154356372492199</v>
      </c>
      <c r="P51" s="7">
        <v>0.36039376706770199</v>
      </c>
      <c r="Q51" s="7">
        <v>0.26539724336814702</v>
      </c>
      <c r="R51" s="7">
        <v>0.68226073174109403</v>
      </c>
      <c r="S51" s="7">
        <v>5.2342024890758197E-2</v>
      </c>
      <c r="T51" s="7">
        <v>0.74865574525191003</v>
      </c>
      <c r="U51" s="7">
        <v>9.3002324183575694E-2</v>
      </c>
      <c r="V51" s="7">
        <v>0.15834193056451301</v>
      </c>
      <c r="W51" s="7">
        <v>0.69790150602964895</v>
      </c>
      <c r="X51" s="7">
        <v>0.20552162416676201</v>
      </c>
      <c r="Y51" s="7">
        <v>9.65768698035879E-2</v>
      </c>
      <c r="Z51" s="5">
        <v>1.1479999999999999</v>
      </c>
      <c r="AA51" s="5">
        <v>4.3940000000000001</v>
      </c>
      <c r="AB51" s="5">
        <v>1.4549000000000001</v>
      </c>
      <c r="AC51" s="5">
        <v>4.7766000000000002</v>
      </c>
      <c r="AD51" s="127" t="s">
        <v>44</v>
      </c>
      <c r="AE51" s="127" t="s">
        <v>44</v>
      </c>
      <c r="AF51" s="127"/>
      <c r="AH51" s="10"/>
      <c r="AI51" s="10"/>
      <c r="AJ51" s="10"/>
      <c r="AK51" s="10"/>
      <c r="AL51" s="10"/>
      <c r="AM51" s="10"/>
    </row>
    <row r="52" spans="1:41">
      <c r="A52" s="9" t="s">
        <v>99</v>
      </c>
      <c r="B52" s="6">
        <v>0.82597328184903995</v>
      </c>
      <c r="C52" s="6">
        <v>2.3909269135901599E-2</v>
      </c>
      <c r="D52" s="6">
        <v>0.150117449015057</v>
      </c>
      <c r="E52" s="6">
        <v>0.71714997528900404</v>
      </c>
      <c r="F52" s="6">
        <v>0.12329545755051401</v>
      </c>
      <c r="G52" s="6">
        <v>0.15955456716048</v>
      </c>
      <c r="H52" s="6">
        <v>0.915869386067374</v>
      </c>
      <c r="I52" s="6">
        <v>3.4261194342792997E-2</v>
      </c>
      <c r="J52" s="6">
        <v>4.9869419589832098E-2</v>
      </c>
      <c r="K52" s="6">
        <v>0.98798473589053404</v>
      </c>
      <c r="L52" s="6">
        <v>7.6665179097311102E-3</v>
      </c>
      <c r="M52" s="6">
        <v>4.3487461997346799E-3</v>
      </c>
      <c r="N52" s="6">
        <v>0.45120408324212402</v>
      </c>
      <c r="O52" s="6">
        <v>0.33516694631176303</v>
      </c>
      <c r="P52" s="6">
        <v>0.21362897044611101</v>
      </c>
      <c r="Q52" s="6">
        <v>0.80194066194458602</v>
      </c>
      <c r="R52" s="6">
        <v>5.8649542252882901E-2</v>
      </c>
      <c r="S52" s="6">
        <v>0.13940979580252999</v>
      </c>
      <c r="T52" s="6">
        <v>7.7633186200845403E-2</v>
      </c>
      <c r="U52" s="6">
        <v>0.612821373012439</v>
      </c>
      <c r="V52" s="6">
        <v>0.30954544078671498</v>
      </c>
      <c r="W52" s="7">
        <v>0.69790150602964895</v>
      </c>
      <c r="X52" s="7">
        <v>0.20552162416676201</v>
      </c>
      <c r="Y52" s="7">
        <v>9.65768698035879E-2</v>
      </c>
      <c r="Z52" s="5">
        <v>0.82099999999999995</v>
      </c>
      <c r="AA52" s="5">
        <v>4.798</v>
      </c>
      <c r="AB52" s="5">
        <v>0.81410000000000005</v>
      </c>
      <c r="AC52" s="5">
        <v>4.6791</v>
      </c>
      <c r="AD52" s="127" t="s">
        <v>44</v>
      </c>
      <c r="AE52" s="127" t="s">
        <v>44</v>
      </c>
      <c r="AF52" s="127"/>
      <c r="AH52" s="10"/>
      <c r="AI52" s="10"/>
      <c r="AJ52" s="10"/>
      <c r="AK52" s="10"/>
      <c r="AL52" s="10"/>
      <c r="AM52" s="10"/>
    </row>
    <row r="53" spans="1:41">
      <c r="Q53" s="5"/>
      <c r="R53" s="5"/>
      <c r="S53" s="5"/>
      <c r="Y53" s="116" t="s">
        <v>134</v>
      </c>
      <c r="Z53" s="1">
        <f>AVERAGE(Z47:Z52)</f>
        <v>1.3841666666666665</v>
      </c>
      <c r="AA53" s="1">
        <f>AVERAGE(AA47:AA52)</f>
        <v>4.5183333333333335</v>
      </c>
      <c r="AB53" s="1">
        <f>AVERAGE(AB47:AB52)</f>
        <v>1.5590333333333335</v>
      </c>
      <c r="AC53" s="1">
        <f>AVERAGE(AC47:AC52)</f>
        <v>4.8261833333333328</v>
      </c>
      <c r="AD53" s="127"/>
      <c r="AE53" s="127"/>
      <c r="AF53" s="127"/>
      <c r="AH53" s="10"/>
      <c r="AI53" s="10"/>
      <c r="AJ53" s="10"/>
      <c r="AK53" s="10"/>
      <c r="AL53" s="10"/>
      <c r="AM53" s="10"/>
    </row>
    <row r="54" spans="1:41">
      <c r="AD54" s="127"/>
      <c r="AE54" s="127"/>
      <c r="AF54" s="127"/>
      <c r="AH54" s="10"/>
      <c r="AI54" s="10"/>
      <c r="AJ54" s="10"/>
      <c r="AK54" s="10"/>
      <c r="AL54" s="10"/>
      <c r="AM54" s="10"/>
    </row>
    <row r="55" spans="1:41">
      <c r="AD55" s="127"/>
      <c r="AE55" s="127"/>
      <c r="AF55" s="127"/>
      <c r="AH55" s="10"/>
      <c r="AI55" s="10"/>
      <c r="AJ55" s="10"/>
      <c r="AK55" s="10"/>
      <c r="AL55" s="10"/>
      <c r="AM55" s="10"/>
    </row>
    <row r="56" spans="1:41" ht="17" thickBot="1">
      <c r="B56" s="148" t="s">
        <v>16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27"/>
      <c r="AE56" s="127"/>
      <c r="AF56" s="127"/>
      <c r="AH56" s="274" t="s">
        <v>29</v>
      </c>
      <c r="AI56" s="274"/>
      <c r="AJ56" s="274" t="s">
        <v>30</v>
      </c>
      <c r="AK56" s="274"/>
      <c r="AL56" s="274" t="s">
        <v>31</v>
      </c>
      <c r="AM56" s="274"/>
      <c r="AN56" s="274" t="s">
        <v>88</v>
      </c>
      <c r="AO56" s="274"/>
    </row>
    <row r="57" spans="1:41">
      <c r="B57" s="269" t="s">
        <v>1</v>
      </c>
      <c r="C57" s="270"/>
      <c r="D57" s="270"/>
      <c r="E57" s="270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1"/>
      <c r="Z57" s="269" t="s">
        <v>2</v>
      </c>
      <c r="AA57" s="271"/>
      <c r="AB57" s="149"/>
      <c r="AC57" s="149"/>
      <c r="AD57" s="127"/>
      <c r="AE57" s="127"/>
      <c r="AF57" s="127"/>
      <c r="AH57" s="272" t="s">
        <v>129</v>
      </c>
      <c r="AI57" s="273"/>
      <c r="AJ57" s="272" t="s">
        <v>129</v>
      </c>
      <c r="AK57" s="273"/>
      <c r="AL57" s="272" t="s">
        <v>129</v>
      </c>
      <c r="AM57" s="273"/>
      <c r="AN57" s="272"/>
      <c r="AO57" s="273"/>
    </row>
    <row r="58" spans="1:41">
      <c r="B58" s="279" t="s">
        <v>6</v>
      </c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5"/>
      <c r="N58" s="263" t="s">
        <v>7</v>
      </c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75"/>
      <c r="Z58" s="151" t="s">
        <v>6</v>
      </c>
      <c r="AA58" s="150" t="s">
        <v>7</v>
      </c>
      <c r="AB58" s="149"/>
      <c r="AC58" s="149"/>
      <c r="AD58" s="127"/>
      <c r="AE58" s="127"/>
      <c r="AF58" s="127"/>
      <c r="AH58" s="151" t="s">
        <v>6</v>
      </c>
      <c r="AI58" s="150" t="s">
        <v>7</v>
      </c>
      <c r="AJ58" s="151" t="s">
        <v>6</v>
      </c>
      <c r="AK58" s="150" t="s">
        <v>7</v>
      </c>
      <c r="AL58" s="151" t="s">
        <v>6</v>
      </c>
      <c r="AM58" s="150" t="s">
        <v>7</v>
      </c>
      <c r="AN58" s="151" t="s">
        <v>6</v>
      </c>
      <c r="AO58" s="150" t="s">
        <v>7</v>
      </c>
    </row>
    <row r="59" spans="1:41">
      <c r="B59" s="276" t="s">
        <v>9</v>
      </c>
      <c r="C59" s="263"/>
      <c r="D59" s="263"/>
      <c r="E59" s="263" t="s">
        <v>10</v>
      </c>
      <c r="F59" s="263"/>
      <c r="G59" s="263"/>
      <c r="H59" s="263" t="s">
        <v>11</v>
      </c>
      <c r="I59" s="263"/>
      <c r="J59" s="263"/>
      <c r="K59" s="263" t="s">
        <v>12</v>
      </c>
      <c r="L59" s="263"/>
      <c r="M59" s="263"/>
      <c r="N59" s="263" t="s">
        <v>9</v>
      </c>
      <c r="O59" s="263"/>
      <c r="P59" s="263"/>
      <c r="Q59" s="263" t="s">
        <v>10</v>
      </c>
      <c r="R59" s="263"/>
      <c r="S59" s="263"/>
      <c r="T59" s="263" t="s">
        <v>11</v>
      </c>
      <c r="U59" s="263"/>
      <c r="V59" s="263"/>
      <c r="W59" s="263" t="s">
        <v>12</v>
      </c>
      <c r="X59" s="263"/>
      <c r="Y59" s="275"/>
      <c r="Z59" s="276" t="s">
        <v>8</v>
      </c>
      <c r="AA59" s="275" t="s">
        <v>8</v>
      </c>
      <c r="AB59" s="149"/>
      <c r="AC59" s="149"/>
      <c r="AD59" s="127"/>
      <c r="AE59" s="127"/>
      <c r="AF59" s="127"/>
      <c r="AH59" s="276" t="s">
        <v>8</v>
      </c>
      <c r="AI59" s="275" t="s">
        <v>8</v>
      </c>
      <c r="AJ59" s="276" t="s">
        <v>8</v>
      </c>
      <c r="AK59" s="275" t="s">
        <v>8</v>
      </c>
      <c r="AL59" s="276" t="s">
        <v>8</v>
      </c>
      <c r="AM59" s="275" t="s">
        <v>8</v>
      </c>
      <c r="AN59" s="276" t="s">
        <v>8</v>
      </c>
      <c r="AO59" s="275" t="s">
        <v>8</v>
      </c>
    </row>
    <row r="60" spans="1:41" ht="17" thickBot="1">
      <c r="B60" s="2" t="s">
        <v>3</v>
      </c>
      <c r="C60" s="3" t="s">
        <v>4</v>
      </c>
      <c r="D60" s="3" t="s">
        <v>5</v>
      </c>
      <c r="E60" s="3" t="s">
        <v>3</v>
      </c>
      <c r="F60" s="3" t="s">
        <v>4</v>
      </c>
      <c r="G60" s="3" t="s">
        <v>5</v>
      </c>
      <c r="H60" s="3" t="s">
        <v>3</v>
      </c>
      <c r="I60" s="3" t="s">
        <v>4</v>
      </c>
      <c r="J60" s="3" t="s">
        <v>5</v>
      </c>
      <c r="K60" s="3" t="s">
        <v>3</v>
      </c>
      <c r="L60" s="3" t="s">
        <v>4</v>
      </c>
      <c r="M60" s="3" t="s">
        <v>5</v>
      </c>
      <c r="N60" s="3" t="s">
        <v>3</v>
      </c>
      <c r="O60" s="3" t="s">
        <v>4</v>
      </c>
      <c r="P60" s="3" t="s">
        <v>5</v>
      </c>
      <c r="Q60" s="3" t="s">
        <v>3</v>
      </c>
      <c r="R60" s="3" t="s">
        <v>4</v>
      </c>
      <c r="S60" s="3" t="s">
        <v>5</v>
      </c>
      <c r="T60" s="3" t="s">
        <v>3</v>
      </c>
      <c r="U60" s="3" t="s">
        <v>4</v>
      </c>
      <c r="V60" s="3" t="s">
        <v>5</v>
      </c>
      <c r="W60" s="3" t="s">
        <v>3</v>
      </c>
      <c r="X60" s="3" t="s">
        <v>4</v>
      </c>
      <c r="Y60" s="4" t="s">
        <v>5</v>
      </c>
      <c r="Z60" s="277"/>
      <c r="AA60" s="278"/>
      <c r="AB60" s="149"/>
      <c r="AC60" s="149"/>
      <c r="AD60" s="127"/>
      <c r="AE60" s="127"/>
      <c r="AF60" s="127"/>
      <c r="AH60" s="277"/>
      <c r="AI60" s="278"/>
      <c r="AJ60" s="277"/>
      <c r="AK60" s="278"/>
      <c r="AL60" s="277"/>
      <c r="AM60" s="278"/>
      <c r="AN60" s="277"/>
      <c r="AO60" s="278"/>
    </row>
    <row r="61" spans="1:41">
      <c r="A61" s="9" t="s">
        <v>64</v>
      </c>
      <c r="B61" s="6">
        <v>0.65940536654456605</v>
      </c>
      <c r="C61" s="6">
        <v>0.233110157172774</v>
      </c>
      <c r="D61" s="6">
        <v>0.107484476282658</v>
      </c>
      <c r="E61" s="6">
        <v>0.63201594494277402</v>
      </c>
      <c r="F61" s="6">
        <v>0.16796321297404199</v>
      </c>
      <c r="G61" s="6">
        <v>0.20002084208318299</v>
      </c>
      <c r="H61" s="6">
        <v>0.55367395806403796</v>
      </c>
      <c r="I61" s="6">
        <v>0.38618233813657998</v>
      </c>
      <c r="J61" s="6">
        <v>6.0143703799381103E-2</v>
      </c>
      <c r="K61" s="6">
        <v>0.69639830616182097</v>
      </c>
      <c r="L61" s="6">
        <v>0.26535857699204501</v>
      </c>
      <c r="M61" s="6">
        <v>3.8243116846132998E-2</v>
      </c>
      <c r="N61" s="6">
        <v>0.91731943353452805</v>
      </c>
      <c r="O61" s="6">
        <v>3.3627722585738803E-2</v>
      </c>
      <c r="P61" s="6">
        <v>4.9052843879732598E-2</v>
      </c>
      <c r="Q61" s="6">
        <v>0.348416649929498</v>
      </c>
      <c r="R61" s="6">
        <v>2.0259529593475101E-2</v>
      </c>
      <c r="S61" s="6">
        <v>0.63132382047702595</v>
      </c>
      <c r="T61" s="6">
        <v>0.25213583522144301</v>
      </c>
      <c r="U61" s="6">
        <v>0.61732898957897797</v>
      </c>
      <c r="V61" s="6">
        <v>0.130535175199578</v>
      </c>
      <c r="W61" s="6">
        <v>0.96482799026336696</v>
      </c>
      <c r="X61" s="6">
        <v>2.30542145933352E-2</v>
      </c>
      <c r="Y61" s="6">
        <v>1.2117795143297199E-2</v>
      </c>
      <c r="Z61" s="5">
        <v>1.163</v>
      </c>
      <c r="AA61" s="5">
        <v>4.2779999999999996</v>
      </c>
      <c r="AB61" s="5">
        <v>1.3306</v>
      </c>
      <c r="AC61" s="5">
        <v>4.9641999999999999</v>
      </c>
      <c r="AD61" s="127" t="s">
        <v>44</v>
      </c>
      <c r="AE61" s="127" t="s">
        <v>44</v>
      </c>
      <c r="AF61" s="127"/>
      <c r="AH61" s="10">
        <v>2.2624</v>
      </c>
      <c r="AI61" s="10">
        <v>5.5407000000000002</v>
      </c>
      <c r="AJ61" s="10">
        <v>0.92149999999999999</v>
      </c>
      <c r="AK61" s="10">
        <v>4.1554000000000002</v>
      </c>
      <c r="AL61" s="10">
        <v>1.4774</v>
      </c>
      <c r="AM61" s="10">
        <v>4.7167000000000003</v>
      </c>
      <c r="AN61" s="10">
        <v>2.6926999999999999</v>
      </c>
      <c r="AO61" s="10">
        <v>5.8766999999999996</v>
      </c>
    </row>
    <row r="62" spans="1:41">
      <c r="A62" s="9" t="s">
        <v>100</v>
      </c>
      <c r="B62" s="7">
        <v>0.97183193579879501</v>
      </c>
      <c r="C62" s="7">
        <v>1.44502533386313E-2</v>
      </c>
      <c r="D62" s="7">
        <v>1.3717810862573E-2</v>
      </c>
      <c r="E62" s="6">
        <v>0.63201594494277402</v>
      </c>
      <c r="F62" s="6">
        <v>0.16796321297404199</v>
      </c>
      <c r="G62" s="6">
        <v>0.20002084208318299</v>
      </c>
      <c r="H62" s="6">
        <v>0.55367395806403796</v>
      </c>
      <c r="I62" s="6">
        <v>0.38618233813657998</v>
      </c>
      <c r="J62" s="6">
        <v>6.0143703799381103E-2</v>
      </c>
      <c r="K62" s="7">
        <v>0.41003588508330702</v>
      </c>
      <c r="L62" s="7">
        <v>0.56810607951342995</v>
      </c>
      <c r="M62" s="7">
        <v>2.1858035403262099E-2</v>
      </c>
      <c r="N62" s="7">
        <v>0.66444273494601302</v>
      </c>
      <c r="O62" s="7">
        <v>0.27072879397084199</v>
      </c>
      <c r="P62" s="7">
        <v>6.4828471083144004E-2</v>
      </c>
      <c r="Q62" s="7">
        <v>0.84566230447831403</v>
      </c>
      <c r="R62" s="7">
        <v>0.106528795047781</v>
      </c>
      <c r="S62" s="7">
        <v>4.7808900473903702E-2</v>
      </c>
      <c r="T62" s="6">
        <v>0.25213583522144301</v>
      </c>
      <c r="U62" s="6">
        <v>0.61732898957897797</v>
      </c>
      <c r="V62" s="6">
        <v>0.130535175199578</v>
      </c>
      <c r="W62" s="8">
        <v>0.71998674557157705</v>
      </c>
      <c r="X62" s="8">
        <v>7.3656298007435395E-2</v>
      </c>
      <c r="Y62" s="8">
        <v>0.206356956420987</v>
      </c>
      <c r="Z62" s="5">
        <v>1.081</v>
      </c>
      <c r="AA62" s="5">
        <v>4.5140000000000002</v>
      </c>
      <c r="AB62" s="5">
        <v>1.1007</v>
      </c>
      <c r="AC62" s="5">
        <v>4.4086999999999996</v>
      </c>
      <c r="AD62" s="127" t="s">
        <v>44</v>
      </c>
      <c r="AE62" s="127" t="s">
        <v>44</v>
      </c>
      <c r="AF62" s="127"/>
      <c r="AH62" s="10"/>
      <c r="AI62" s="10"/>
      <c r="AJ62" s="10"/>
      <c r="AK62" s="10"/>
      <c r="AL62" s="10"/>
      <c r="AM62" s="10"/>
    </row>
    <row r="63" spans="1:41">
      <c r="A63" s="9" t="s">
        <v>51</v>
      </c>
      <c r="B63" s="6">
        <v>0.65940536654456605</v>
      </c>
      <c r="C63" s="6">
        <v>0.233110157172774</v>
      </c>
      <c r="D63" s="6">
        <v>0.107484476282658</v>
      </c>
      <c r="E63" s="6">
        <v>0.63201594494277402</v>
      </c>
      <c r="F63" s="6">
        <v>0.16796321297404199</v>
      </c>
      <c r="G63" s="6">
        <v>0.20002084208318299</v>
      </c>
      <c r="H63" s="6">
        <v>0.55367395806403796</v>
      </c>
      <c r="I63" s="6">
        <v>0.38618233813657998</v>
      </c>
      <c r="J63" s="6">
        <v>6.0143703799381103E-2</v>
      </c>
      <c r="K63" s="6">
        <v>0.69639830616182097</v>
      </c>
      <c r="L63" s="6">
        <v>0.26535857699204501</v>
      </c>
      <c r="M63" s="6">
        <v>3.8243116846132998E-2</v>
      </c>
      <c r="N63" s="6">
        <v>0.91731943353452805</v>
      </c>
      <c r="O63" s="6">
        <v>3.3627722585738803E-2</v>
      </c>
      <c r="P63" s="6">
        <v>4.9052843879732598E-2</v>
      </c>
      <c r="Q63" s="6">
        <v>0.348416649929498</v>
      </c>
      <c r="R63" s="6">
        <v>2.0259529593475101E-2</v>
      </c>
      <c r="S63" s="6">
        <v>0.63132382047702595</v>
      </c>
      <c r="T63" s="6">
        <v>0.25213583522144301</v>
      </c>
      <c r="U63" s="6">
        <v>0.61732898957897797</v>
      </c>
      <c r="V63" s="6">
        <v>0.130535175199578</v>
      </c>
      <c r="W63" s="6">
        <v>0.96482799026336696</v>
      </c>
      <c r="X63" s="6">
        <v>2.30542145933352E-2</v>
      </c>
      <c r="Y63" s="6">
        <v>1.2117795143297199E-2</v>
      </c>
      <c r="Z63" s="5">
        <v>1.1859999999999999</v>
      </c>
      <c r="AA63" s="5">
        <v>4.1520000000000001</v>
      </c>
      <c r="AB63" s="5"/>
      <c r="AC63" s="5"/>
      <c r="AD63" s="127" t="s">
        <v>44</v>
      </c>
      <c r="AE63" s="127" t="s">
        <v>44</v>
      </c>
      <c r="AF63" s="127"/>
      <c r="AH63" s="10"/>
      <c r="AI63" s="10"/>
      <c r="AJ63" s="10"/>
      <c r="AK63" s="10"/>
      <c r="AL63" s="10"/>
      <c r="AM63" s="10"/>
    </row>
    <row r="64" spans="1:41">
      <c r="A64" s="9" t="s">
        <v>101</v>
      </c>
      <c r="B64" s="7">
        <v>0.97183193579879501</v>
      </c>
      <c r="C64" s="7">
        <v>1.44502533386313E-2</v>
      </c>
      <c r="D64" s="7">
        <v>1.3717810862573E-2</v>
      </c>
      <c r="E64" s="6">
        <v>0.63201594494277402</v>
      </c>
      <c r="F64" s="6">
        <v>0.16796321297404199</v>
      </c>
      <c r="G64" s="6">
        <v>0.20002084208318299</v>
      </c>
      <c r="H64" s="6">
        <v>0.55367395806403796</v>
      </c>
      <c r="I64" s="6">
        <v>0.38618233813657998</v>
      </c>
      <c r="J64" s="6">
        <v>6.0143703799381103E-2</v>
      </c>
      <c r="K64" s="7">
        <v>0.41003588508330702</v>
      </c>
      <c r="L64" s="7">
        <v>0.56810607951342995</v>
      </c>
      <c r="M64" s="7">
        <v>2.1858035403262099E-2</v>
      </c>
      <c r="N64" s="7">
        <v>0.66444273494601302</v>
      </c>
      <c r="O64" s="7">
        <v>0.27072879397084199</v>
      </c>
      <c r="P64" s="7">
        <v>6.4828471083144004E-2</v>
      </c>
      <c r="Q64" s="7">
        <v>0.84566230447831403</v>
      </c>
      <c r="R64" s="7">
        <v>0.106528795047781</v>
      </c>
      <c r="S64" s="7">
        <v>4.7808900473903702E-2</v>
      </c>
      <c r="T64" s="6">
        <v>0.25213583522144301</v>
      </c>
      <c r="U64" s="6">
        <v>0.61732898957897797</v>
      </c>
      <c r="V64" s="6">
        <v>0.130535175199578</v>
      </c>
      <c r="W64" s="6">
        <v>0.96482799026336696</v>
      </c>
      <c r="X64" s="6">
        <v>2.30542145933352E-2</v>
      </c>
      <c r="Y64" s="6">
        <v>1.2117795143297199E-2</v>
      </c>
      <c r="Z64" s="5">
        <v>1.0840000000000001</v>
      </c>
      <c r="AA64" s="5">
        <v>4.3470000000000004</v>
      </c>
      <c r="AB64" s="5">
        <v>1.0845</v>
      </c>
      <c r="AC64" s="5">
        <v>4.2210999999999999</v>
      </c>
      <c r="AD64" s="127" t="s">
        <v>44</v>
      </c>
      <c r="AE64" s="127" t="s">
        <v>44</v>
      </c>
      <c r="AF64" s="127"/>
      <c r="AH64" s="10"/>
      <c r="AI64" s="10"/>
      <c r="AJ64" s="10"/>
      <c r="AK64" s="10"/>
      <c r="AL64" s="10"/>
      <c r="AM64" s="10"/>
    </row>
    <row r="65" spans="1:41">
      <c r="Y65" s="116" t="s">
        <v>134</v>
      </c>
      <c r="Z65" s="1">
        <f>AVERAGE(Z61:Z64)</f>
        <v>1.1284999999999998</v>
      </c>
      <c r="AA65" s="1">
        <f>AVERAGE(AA61:AA64)</f>
        <v>4.3227500000000001</v>
      </c>
      <c r="AB65" s="1">
        <f>AVERAGE(AB61:AB64)</f>
        <v>1.1719333333333335</v>
      </c>
      <c r="AC65" s="1">
        <f>AVERAGE(AC61:AC64)</f>
        <v>4.5313333333333334</v>
      </c>
      <c r="AD65" s="127"/>
      <c r="AE65" s="127"/>
      <c r="AF65" s="127"/>
      <c r="AH65" s="10"/>
      <c r="AI65" s="10"/>
      <c r="AJ65" s="10"/>
      <c r="AK65" s="10"/>
      <c r="AL65" s="10"/>
      <c r="AM65" s="10"/>
    </row>
    <row r="66" spans="1:41">
      <c r="AD66" s="127"/>
      <c r="AE66" s="127"/>
      <c r="AF66" s="127"/>
      <c r="AH66" s="10"/>
      <c r="AI66" s="10"/>
      <c r="AJ66" s="10"/>
      <c r="AK66" s="10"/>
      <c r="AL66" s="10"/>
      <c r="AM66" s="10"/>
    </row>
    <row r="67" spans="1:41">
      <c r="AD67" s="127"/>
      <c r="AE67" s="127"/>
      <c r="AF67" s="127"/>
      <c r="AH67" s="10"/>
      <c r="AI67" s="10"/>
      <c r="AJ67" s="10"/>
      <c r="AK67" s="10"/>
      <c r="AL67" s="10"/>
      <c r="AM67" s="10"/>
    </row>
    <row r="68" spans="1:41" ht="17" thickBot="1">
      <c r="B68" s="148" t="s">
        <v>17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27"/>
      <c r="AE68" s="127"/>
      <c r="AF68" s="127"/>
      <c r="AH68" s="274" t="s">
        <v>29</v>
      </c>
      <c r="AI68" s="274"/>
      <c r="AJ68" s="274" t="s">
        <v>30</v>
      </c>
      <c r="AK68" s="274"/>
      <c r="AL68" s="274" t="s">
        <v>31</v>
      </c>
      <c r="AM68" s="274"/>
      <c r="AN68" s="274" t="s">
        <v>88</v>
      </c>
      <c r="AO68" s="274"/>
    </row>
    <row r="69" spans="1:41">
      <c r="B69" s="269" t="s">
        <v>1</v>
      </c>
      <c r="C69" s="270"/>
      <c r="D69" s="270"/>
      <c r="E69" s="270"/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1"/>
      <c r="Z69" s="269" t="s">
        <v>2</v>
      </c>
      <c r="AA69" s="271"/>
      <c r="AB69" s="149"/>
      <c r="AC69" s="149"/>
      <c r="AD69" s="127"/>
      <c r="AE69" s="127"/>
      <c r="AF69" s="127"/>
      <c r="AH69" s="272" t="s">
        <v>129</v>
      </c>
      <c r="AI69" s="273"/>
      <c r="AJ69" s="272" t="s">
        <v>129</v>
      </c>
      <c r="AK69" s="273"/>
      <c r="AL69" s="272" t="s">
        <v>129</v>
      </c>
      <c r="AM69" s="273"/>
      <c r="AN69" s="272"/>
      <c r="AO69" s="273"/>
    </row>
    <row r="70" spans="1:41">
      <c r="B70" s="279" t="s">
        <v>6</v>
      </c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5"/>
      <c r="N70" s="263" t="s">
        <v>7</v>
      </c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75"/>
      <c r="Z70" s="151" t="s">
        <v>6</v>
      </c>
      <c r="AA70" s="150" t="s">
        <v>7</v>
      </c>
      <c r="AB70" s="149"/>
      <c r="AC70" s="149"/>
      <c r="AD70" s="127"/>
      <c r="AE70" s="127"/>
      <c r="AF70" s="127"/>
      <c r="AH70" s="151" t="s">
        <v>6</v>
      </c>
      <c r="AI70" s="150" t="s">
        <v>7</v>
      </c>
      <c r="AJ70" s="151" t="s">
        <v>6</v>
      </c>
      <c r="AK70" s="150" t="s">
        <v>7</v>
      </c>
      <c r="AL70" s="151" t="s">
        <v>6</v>
      </c>
      <c r="AM70" s="150" t="s">
        <v>7</v>
      </c>
      <c r="AN70" s="151" t="s">
        <v>6</v>
      </c>
      <c r="AO70" s="150" t="s">
        <v>7</v>
      </c>
    </row>
    <row r="71" spans="1:41">
      <c r="B71" s="276" t="s">
        <v>9</v>
      </c>
      <c r="C71" s="263"/>
      <c r="D71" s="263"/>
      <c r="E71" s="263" t="s">
        <v>10</v>
      </c>
      <c r="F71" s="263"/>
      <c r="G71" s="263"/>
      <c r="H71" s="263" t="s">
        <v>11</v>
      </c>
      <c r="I71" s="263"/>
      <c r="J71" s="263"/>
      <c r="K71" s="263" t="s">
        <v>12</v>
      </c>
      <c r="L71" s="263"/>
      <c r="M71" s="263"/>
      <c r="N71" s="263" t="s">
        <v>9</v>
      </c>
      <c r="O71" s="263"/>
      <c r="P71" s="263"/>
      <c r="Q71" s="263" t="s">
        <v>10</v>
      </c>
      <c r="R71" s="263"/>
      <c r="S71" s="263"/>
      <c r="T71" s="263" t="s">
        <v>11</v>
      </c>
      <c r="U71" s="263"/>
      <c r="V71" s="263"/>
      <c r="W71" s="263" t="s">
        <v>12</v>
      </c>
      <c r="X71" s="263"/>
      <c r="Y71" s="275"/>
      <c r="Z71" s="276" t="s">
        <v>8</v>
      </c>
      <c r="AA71" s="275" t="s">
        <v>8</v>
      </c>
      <c r="AB71" s="149"/>
      <c r="AC71" s="149"/>
      <c r="AD71" s="127"/>
      <c r="AE71" s="127"/>
      <c r="AF71" s="127"/>
      <c r="AH71" s="276" t="s">
        <v>8</v>
      </c>
      <c r="AI71" s="275" t="s">
        <v>8</v>
      </c>
      <c r="AJ71" s="276" t="s">
        <v>8</v>
      </c>
      <c r="AK71" s="275" t="s">
        <v>8</v>
      </c>
      <c r="AL71" s="276" t="s">
        <v>8</v>
      </c>
      <c r="AM71" s="275" t="s">
        <v>8</v>
      </c>
      <c r="AN71" s="276" t="s">
        <v>8</v>
      </c>
      <c r="AO71" s="275" t="s">
        <v>8</v>
      </c>
    </row>
    <row r="72" spans="1:41" ht="17" thickBot="1">
      <c r="B72" s="2" t="s">
        <v>3</v>
      </c>
      <c r="C72" s="3" t="s">
        <v>4</v>
      </c>
      <c r="D72" s="3" t="s">
        <v>5</v>
      </c>
      <c r="E72" s="3" t="s">
        <v>3</v>
      </c>
      <c r="F72" s="3" t="s">
        <v>4</v>
      </c>
      <c r="G72" s="3" t="s">
        <v>5</v>
      </c>
      <c r="H72" s="3" t="s">
        <v>3</v>
      </c>
      <c r="I72" s="3" t="s">
        <v>4</v>
      </c>
      <c r="J72" s="3" t="s">
        <v>5</v>
      </c>
      <c r="K72" s="3" t="s">
        <v>3</v>
      </c>
      <c r="L72" s="3" t="s">
        <v>4</v>
      </c>
      <c r="M72" s="3" t="s">
        <v>5</v>
      </c>
      <c r="N72" s="3" t="s">
        <v>3</v>
      </c>
      <c r="O72" s="3" t="s">
        <v>4</v>
      </c>
      <c r="P72" s="3" t="s">
        <v>5</v>
      </c>
      <c r="Q72" s="3" t="s">
        <v>3</v>
      </c>
      <c r="R72" s="3" t="s">
        <v>4</v>
      </c>
      <c r="S72" s="3" t="s">
        <v>5</v>
      </c>
      <c r="T72" s="3" t="s">
        <v>3</v>
      </c>
      <c r="U72" s="3" t="s">
        <v>4</v>
      </c>
      <c r="V72" s="3" t="s">
        <v>5</v>
      </c>
      <c r="W72" s="3" t="s">
        <v>3</v>
      </c>
      <c r="X72" s="3" t="s">
        <v>4</v>
      </c>
      <c r="Y72" s="4" t="s">
        <v>5</v>
      </c>
      <c r="Z72" s="277"/>
      <c r="AA72" s="278"/>
      <c r="AB72" s="149"/>
      <c r="AC72" s="149"/>
      <c r="AD72" s="127"/>
      <c r="AE72" s="127"/>
      <c r="AF72" s="127"/>
      <c r="AH72" s="277"/>
      <c r="AI72" s="278"/>
      <c r="AJ72" s="277"/>
      <c r="AK72" s="278"/>
      <c r="AL72" s="277"/>
      <c r="AM72" s="278"/>
      <c r="AN72" s="277"/>
      <c r="AO72" s="278"/>
    </row>
    <row r="73" spans="1:41">
      <c r="A73" s="9" t="s">
        <v>102</v>
      </c>
      <c r="B73" s="6">
        <v>0.41626933043085301</v>
      </c>
      <c r="C73" s="6">
        <v>0.48870465688936499</v>
      </c>
      <c r="D73" s="6">
        <v>9.5026012679780794E-2</v>
      </c>
      <c r="E73" s="6">
        <v>0.72791261565205401</v>
      </c>
      <c r="F73" s="6">
        <v>0.25156887796627603</v>
      </c>
      <c r="G73" s="6">
        <v>2.0518506381669001E-2</v>
      </c>
      <c r="H73" s="6">
        <v>0.42655840238795301</v>
      </c>
      <c r="I73" s="6">
        <v>7.9538469159714006E-2</v>
      </c>
      <c r="J73" s="6">
        <v>0.49390312845233197</v>
      </c>
      <c r="K73" s="6">
        <v>0.71557305894650602</v>
      </c>
      <c r="L73" s="6">
        <v>0.118825047520386</v>
      </c>
      <c r="M73" s="6">
        <v>0.165601893533106</v>
      </c>
      <c r="N73" s="6">
        <v>0.85021939376641797</v>
      </c>
      <c r="O73" s="6">
        <v>4.7704967471634101E-2</v>
      </c>
      <c r="P73" s="6">
        <v>0.102075638761947</v>
      </c>
      <c r="Q73" s="6">
        <v>0.99350333547686098</v>
      </c>
      <c r="R73" s="6">
        <v>5.9829388529713499E-3</v>
      </c>
      <c r="S73" s="153">
        <v>5.1372567016738603E-4</v>
      </c>
      <c r="T73" s="7">
        <v>0.64201224587983996</v>
      </c>
      <c r="U73" s="7">
        <v>0.14775613792796699</v>
      </c>
      <c r="V73" s="7">
        <v>0.21023161619219199</v>
      </c>
      <c r="W73" s="6">
        <v>0.89167999961085098</v>
      </c>
      <c r="X73" s="6">
        <v>4.7796032216186897E-2</v>
      </c>
      <c r="Y73" s="6">
        <v>6.0523968172961302E-2</v>
      </c>
      <c r="Z73" s="5">
        <v>1.26</v>
      </c>
      <c r="AA73" s="5">
        <v>4.6680000000000001</v>
      </c>
      <c r="AB73" s="5">
        <v>1.9665999999999999</v>
      </c>
      <c r="AC73" s="5">
        <v>4.7450000000000001</v>
      </c>
      <c r="AD73" s="127" t="s">
        <v>44</v>
      </c>
      <c r="AE73" s="127" t="s">
        <v>44</v>
      </c>
      <c r="AF73" s="127"/>
      <c r="AH73" s="10">
        <v>2.5666000000000002</v>
      </c>
      <c r="AI73" s="10">
        <v>5.6665000000000001</v>
      </c>
      <c r="AJ73" s="10">
        <v>1.2977000000000001</v>
      </c>
      <c r="AK73" s="10">
        <v>4.5673000000000004</v>
      </c>
      <c r="AL73" s="10">
        <v>3.2591000000000001</v>
      </c>
      <c r="AM73" s="10">
        <v>6.3914</v>
      </c>
      <c r="AN73" s="10">
        <v>2.9582000000000002</v>
      </c>
      <c r="AO73" s="10">
        <v>6.1147999999999998</v>
      </c>
    </row>
    <row r="74" spans="1:41">
      <c r="A74" s="9" t="s">
        <v>103</v>
      </c>
      <c r="B74" s="6">
        <v>0.41626933043085301</v>
      </c>
      <c r="C74" s="6">
        <v>0.48870465688936499</v>
      </c>
      <c r="D74" s="6">
        <v>9.5026012679780794E-2</v>
      </c>
      <c r="E74" s="6">
        <v>0.72791261565205401</v>
      </c>
      <c r="F74" s="6">
        <v>0.25156887796627603</v>
      </c>
      <c r="G74" s="6">
        <v>2.0518506381669001E-2</v>
      </c>
      <c r="H74" s="6">
        <v>0.42655840238795301</v>
      </c>
      <c r="I74" s="6">
        <v>7.9538469159714006E-2</v>
      </c>
      <c r="J74" s="6">
        <v>0.49390312845233197</v>
      </c>
      <c r="K74" s="6">
        <v>0.71557305894650602</v>
      </c>
      <c r="L74" s="6">
        <v>0.118825047520386</v>
      </c>
      <c r="M74" s="6">
        <v>0.165601893533106</v>
      </c>
      <c r="N74" s="6">
        <v>0.85021939376641797</v>
      </c>
      <c r="O74" s="6">
        <v>4.7704967471634101E-2</v>
      </c>
      <c r="P74" s="6">
        <v>0.102075638761947</v>
      </c>
      <c r="Q74" s="6">
        <v>0.99350333547686098</v>
      </c>
      <c r="R74" s="6">
        <v>5.9829388529713499E-3</v>
      </c>
      <c r="S74" s="153">
        <v>5.1372567016738603E-4</v>
      </c>
      <c r="T74" s="8">
        <v>3.8038220060607898E-2</v>
      </c>
      <c r="U74" s="8">
        <v>0.75104224672487896</v>
      </c>
      <c r="V74" s="8">
        <v>0.21091953321451201</v>
      </c>
      <c r="W74" s="6">
        <v>0.89167999961085098</v>
      </c>
      <c r="X74" s="6">
        <v>4.7796032216186897E-2</v>
      </c>
      <c r="Y74" s="6">
        <v>6.0523968172961302E-2</v>
      </c>
      <c r="Z74" s="5">
        <v>1.429</v>
      </c>
      <c r="AA74" s="5">
        <v>4.4960000000000004</v>
      </c>
      <c r="AB74" s="5">
        <v>1.9094</v>
      </c>
      <c r="AC74" s="5">
        <v>4.6047000000000002</v>
      </c>
      <c r="AD74" s="127" t="s">
        <v>44</v>
      </c>
      <c r="AE74" s="127" t="s">
        <v>44</v>
      </c>
      <c r="AF74" s="127"/>
      <c r="AH74" s="10"/>
      <c r="AI74" s="10"/>
      <c r="AJ74" s="10"/>
      <c r="AK74" s="10"/>
      <c r="AL74" s="10"/>
      <c r="AM74" s="10"/>
    </row>
    <row r="75" spans="1:41">
      <c r="Y75" s="116" t="s">
        <v>134</v>
      </c>
      <c r="Z75" s="1">
        <f>AVERAGE(Z73:Z74)</f>
        <v>1.3445</v>
      </c>
      <c r="AA75" s="1">
        <f>AVERAGE(AA73:AA74)</f>
        <v>4.5820000000000007</v>
      </c>
      <c r="AB75" s="1">
        <f>AVERAGE(AB73:AB74)</f>
        <v>1.9379999999999999</v>
      </c>
      <c r="AC75" s="1">
        <f>AVERAGE(AC73:AC74)</f>
        <v>4.6748500000000002</v>
      </c>
      <c r="AD75" s="127"/>
      <c r="AE75" s="127"/>
      <c r="AF75" s="127"/>
      <c r="AH75" s="10"/>
      <c r="AI75" s="10"/>
      <c r="AJ75" s="10"/>
      <c r="AK75" s="10"/>
      <c r="AL75" s="10"/>
      <c r="AM75" s="10"/>
    </row>
    <row r="76" spans="1:41">
      <c r="AD76" s="127"/>
      <c r="AE76" s="127"/>
      <c r="AF76" s="127"/>
      <c r="AH76" s="10"/>
      <c r="AI76" s="10"/>
      <c r="AJ76" s="10"/>
      <c r="AK76" s="10"/>
      <c r="AL76" s="10"/>
      <c r="AM76" s="10"/>
    </row>
    <row r="77" spans="1:41">
      <c r="AD77" s="127"/>
      <c r="AE77" s="127"/>
      <c r="AF77" s="127"/>
      <c r="AH77" s="10"/>
      <c r="AI77" s="10"/>
      <c r="AJ77" s="10"/>
      <c r="AK77" s="10"/>
      <c r="AL77" s="10"/>
      <c r="AM77" s="10"/>
    </row>
    <row r="78" spans="1:41" ht="17" thickBot="1">
      <c r="B78" s="148" t="s">
        <v>28</v>
      </c>
      <c r="C78" s="148" t="s">
        <v>130</v>
      </c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27"/>
      <c r="AE78" s="127"/>
      <c r="AF78" s="127"/>
      <c r="AH78" s="274" t="s">
        <v>29</v>
      </c>
      <c r="AI78" s="274"/>
      <c r="AJ78" s="274" t="s">
        <v>30</v>
      </c>
      <c r="AK78" s="274"/>
      <c r="AL78" s="274" t="s">
        <v>31</v>
      </c>
      <c r="AM78" s="274"/>
      <c r="AN78" s="274" t="s">
        <v>88</v>
      </c>
      <c r="AO78" s="274"/>
    </row>
    <row r="79" spans="1:41">
      <c r="B79" s="269" t="s">
        <v>1</v>
      </c>
      <c r="C79" s="270"/>
      <c r="D79" s="270"/>
      <c r="E79" s="270"/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1"/>
      <c r="Z79" s="269" t="s">
        <v>2</v>
      </c>
      <c r="AA79" s="271"/>
      <c r="AB79" s="149"/>
      <c r="AC79" s="149"/>
      <c r="AD79" s="127"/>
      <c r="AE79" s="127"/>
      <c r="AF79" s="127"/>
      <c r="AH79" s="272" t="s">
        <v>129</v>
      </c>
      <c r="AI79" s="273"/>
      <c r="AJ79" s="272" t="s">
        <v>129</v>
      </c>
      <c r="AK79" s="273"/>
      <c r="AL79" s="272" t="s">
        <v>129</v>
      </c>
      <c r="AM79" s="273"/>
      <c r="AN79" s="272"/>
      <c r="AO79" s="273"/>
    </row>
    <row r="80" spans="1:41">
      <c r="B80" s="279" t="s">
        <v>6</v>
      </c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5"/>
      <c r="N80" s="263" t="s">
        <v>7</v>
      </c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75"/>
      <c r="Z80" s="151" t="s">
        <v>6</v>
      </c>
      <c r="AA80" s="150" t="s">
        <v>7</v>
      </c>
      <c r="AB80" s="149"/>
      <c r="AC80" s="149"/>
      <c r="AD80" s="127"/>
      <c r="AE80" s="127"/>
      <c r="AF80" s="127"/>
      <c r="AH80" s="151" t="s">
        <v>6</v>
      </c>
      <c r="AI80" s="150" t="s">
        <v>7</v>
      </c>
      <c r="AJ80" s="151" t="s">
        <v>6</v>
      </c>
      <c r="AK80" s="150" t="s">
        <v>7</v>
      </c>
      <c r="AL80" s="151" t="s">
        <v>6</v>
      </c>
      <c r="AM80" s="150" t="s">
        <v>7</v>
      </c>
      <c r="AN80" s="151" t="s">
        <v>6</v>
      </c>
      <c r="AO80" s="150" t="s">
        <v>7</v>
      </c>
    </row>
    <row r="81" spans="1:41">
      <c r="B81" s="276" t="s">
        <v>9</v>
      </c>
      <c r="C81" s="263"/>
      <c r="D81" s="263"/>
      <c r="E81" s="263" t="s">
        <v>10</v>
      </c>
      <c r="F81" s="263"/>
      <c r="G81" s="263"/>
      <c r="H81" s="263" t="s">
        <v>11</v>
      </c>
      <c r="I81" s="263"/>
      <c r="J81" s="263"/>
      <c r="K81" s="263" t="s">
        <v>12</v>
      </c>
      <c r="L81" s="263"/>
      <c r="M81" s="263"/>
      <c r="N81" s="263" t="s">
        <v>9</v>
      </c>
      <c r="O81" s="263"/>
      <c r="P81" s="263"/>
      <c r="Q81" s="263" t="s">
        <v>10</v>
      </c>
      <c r="R81" s="263"/>
      <c r="S81" s="263"/>
      <c r="T81" s="263" t="s">
        <v>11</v>
      </c>
      <c r="U81" s="263"/>
      <c r="V81" s="263"/>
      <c r="W81" s="263" t="s">
        <v>12</v>
      </c>
      <c r="X81" s="263"/>
      <c r="Y81" s="275"/>
      <c r="Z81" s="276" t="s">
        <v>8</v>
      </c>
      <c r="AA81" s="275" t="s">
        <v>8</v>
      </c>
      <c r="AB81" s="149"/>
      <c r="AC81" s="149"/>
      <c r="AD81" s="127"/>
      <c r="AE81" s="127"/>
      <c r="AF81" s="127"/>
      <c r="AH81" s="276" t="s">
        <v>8</v>
      </c>
      <c r="AI81" s="275" t="s">
        <v>8</v>
      </c>
      <c r="AJ81" s="276" t="s">
        <v>8</v>
      </c>
      <c r="AK81" s="275" t="s">
        <v>8</v>
      </c>
      <c r="AL81" s="276" t="s">
        <v>8</v>
      </c>
      <c r="AM81" s="275" t="s">
        <v>8</v>
      </c>
      <c r="AN81" s="276" t="s">
        <v>8</v>
      </c>
      <c r="AO81" s="275" t="s">
        <v>8</v>
      </c>
    </row>
    <row r="82" spans="1:41" ht="17" thickBot="1">
      <c r="B82" s="2" t="s">
        <v>3</v>
      </c>
      <c r="C82" s="3" t="s">
        <v>4</v>
      </c>
      <c r="D82" s="3" t="s">
        <v>5</v>
      </c>
      <c r="E82" s="3" t="s">
        <v>3</v>
      </c>
      <c r="F82" s="3" t="s">
        <v>4</v>
      </c>
      <c r="G82" s="3" t="s">
        <v>5</v>
      </c>
      <c r="H82" s="3" t="s">
        <v>3</v>
      </c>
      <c r="I82" s="3" t="s">
        <v>4</v>
      </c>
      <c r="J82" s="3" t="s">
        <v>5</v>
      </c>
      <c r="K82" s="3" t="s">
        <v>3</v>
      </c>
      <c r="L82" s="3" t="s">
        <v>4</v>
      </c>
      <c r="M82" s="3" t="s">
        <v>5</v>
      </c>
      <c r="N82" s="3" t="s">
        <v>3</v>
      </c>
      <c r="O82" s="3" t="s">
        <v>4</v>
      </c>
      <c r="P82" s="3" t="s">
        <v>5</v>
      </c>
      <c r="Q82" s="3" t="s">
        <v>3</v>
      </c>
      <c r="R82" s="3" t="s">
        <v>4</v>
      </c>
      <c r="S82" s="3" t="s">
        <v>5</v>
      </c>
      <c r="T82" s="3" t="s">
        <v>3</v>
      </c>
      <c r="U82" s="3" t="s">
        <v>4</v>
      </c>
      <c r="V82" s="3" t="s">
        <v>5</v>
      </c>
      <c r="W82" s="3" t="s">
        <v>3</v>
      </c>
      <c r="X82" s="3" t="s">
        <v>4</v>
      </c>
      <c r="Y82" s="4" t="s">
        <v>5</v>
      </c>
      <c r="Z82" s="277"/>
      <c r="AA82" s="278"/>
      <c r="AB82" s="149"/>
      <c r="AC82" s="149"/>
      <c r="AD82" s="127"/>
      <c r="AE82" s="127"/>
      <c r="AF82" s="127"/>
      <c r="AH82" s="277"/>
      <c r="AI82" s="278"/>
      <c r="AJ82" s="277"/>
      <c r="AK82" s="278"/>
      <c r="AL82" s="277"/>
      <c r="AM82" s="278"/>
      <c r="AN82" s="277"/>
      <c r="AO82" s="278"/>
    </row>
    <row r="83" spans="1:41">
      <c r="A83" s="9" t="s">
        <v>104</v>
      </c>
      <c r="B83" s="6">
        <v>0.29812552389972202</v>
      </c>
      <c r="C83" s="6">
        <v>3.04631617197594E-2</v>
      </c>
      <c r="D83" s="6">
        <v>0.67141131438051704</v>
      </c>
      <c r="E83" s="6">
        <v>0.60905293081018697</v>
      </c>
      <c r="F83" s="6">
        <v>0.263489111494217</v>
      </c>
      <c r="G83" s="6">
        <v>0.12745795769559501</v>
      </c>
      <c r="H83" s="6">
        <v>0.83009126526928001</v>
      </c>
      <c r="I83" s="6">
        <v>0.11453378099267</v>
      </c>
      <c r="J83" s="6">
        <v>5.5374953738049501E-2</v>
      </c>
      <c r="K83" s="6">
        <v>0.435349503949226</v>
      </c>
      <c r="L83" s="6">
        <v>0.52413483835571095</v>
      </c>
      <c r="M83" s="6">
        <v>4.0515657695062199E-2</v>
      </c>
      <c r="N83" s="6">
        <v>0.747029574833596</v>
      </c>
      <c r="O83" s="6">
        <v>0.18761438246176701</v>
      </c>
      <c r="P83" s="6">
        <v>6.5356042704635506E-2</v>
      </c>
      <c r="Q83" s="6">
        <v>0.89451936947458899</v>
      </c>
      <c r="R83" s="6">
        <v>9.9335682347625395E-2</v>
      </c>
      <c r="S83" s="6">
        <v>6.1449481777856498E-3</v>
      </c>
      <c r="T83" s="6">
        <v>0.46828399592520797</v>
      </c>
      <c r="U83" s="6">
        <v>0.327205260705134</v>
      </c>
      <c r="V83" s="6">
        <v>0.204510743369656</v>
      </c>
      <c r="W83" s="6">
        <v>0.42406736103536702</v>
      </c>
      <c r="X83" s="6">
        <v>0.44074711653200699</v>
      </c>
      <c r="Y83" s="6">
        <v>0.13518552243262499</v>
      </c>
      <c r="Z83" s="5">
        <v>1.9419999999999999</v>
      </c>
      <c r="AA83" s="5">
        <v>5.0620000000000003</v>
      </c>
      <c r="AB83" s="5">
        <v>2.2357</v>
      </c>
      <c r="AC83" s="5">
        <v>5.34</v>
      </c>
      <c r="AD83" s="127" t="s">
        <v>44</v>
      </c>
      <c r="AE83" s="224" t="s">
        <v>44</v>
      </c>
      <c r="AF83" s="127"/>
      <c r="AH83" s="10">
        <v>2.9868999999999999</v>
      </c>
      <c r="AI83" s="10">
        <v>6.2358000000000002</v>
      </c>
      <c r="AJ83" s="10">
        <v>2.2040000000000002</v>
      </c>
      <c r="AK83" s="10">
        <v>5.4958999999999998</v>
      </c>
      <c r="AL83" s="10">
        <v>100</v>
      </c>
      <c r="AM83" s="10">
        <v>100</v>
      </c>
      <c r="AN83" s="10">
        <v>3.4655999999999998</v>
      </c>
      <c r="AO83" s="10">
        <v>6.5353000000000003</v>
      </c>
    </row>
    <row r="84" spans="1:41">
      <c r="A84" s="9" t="s">
        <v>105</v>
      </c>
      <c r="B84" s="7">
        <v>0.12980082631843601</v>
      </c>
      <c r="C84" s="7">
        <v>0.25633609860754197</v>
      </c>
      <c r="D84" s="7">
        <v>0.61386307507402005</v>
      </c>
      <c r="E84" s="6">
        <v>0.60905293081018697</v>
      </c>
      <c r="F84" s="6">
        <v>0.263489111494217</v>
      </c>
      <c r="G84" s="6">
        <v>0.12745795769559501</v>
      </c>
      <c r="H84" s="6">
        <v>0.83009126526928001</v>
      </c>
      <c r="I84" s="6">
        <v>0.11453378099267</v>
      </c>
      <c r="J84" s="6">
        <v>5.5374953738049501E-2</v>
      </c>
      <c r="K84" s="6">
        <v>0.435349503949226</v>
      </c>
      <c r="L84" s="6">
        <v>0.52413483835571095</v>
      </c>
      <c r="M84" s="6">
        <v>4.0515657695062199E-2</v>
      </c>
      <c r="N84" s="6">
        <v>0.747029574833596</v>
      </c>
      <c r="O84" s="6">
        <v>0.18761438246176701</v>
      </c>
      <c r="P84" s="6">
        <v>6.5356042704635506E-2</v>
      </c>
      <c r="Q84" s="6">
        <v>0.89451936947458899</v>
      </c>
      <c r="R84" s="6">
        <v>9.9335682347625395E-2</v>
      </c>
      <c r="S84" s="6">
        <v>6.1449481777856498E-3</v>
      </c>
      <c r="T84" s="6">
        <v>0.46828399592520797</v>
      </c>
      <c r="U84" s="6">
        <v>0.327205260705134</v>
      </c>
      <c r="V84" s="6">
        <v>0.204510743369656</v>
      </c>
      <c r="W84" s="6">
        <v>0.42406736103536702</v>
      </c>
      <c r="X84" s="6">
        <v>0.44074711653200699</v>
      </c>
      <c r="Y84" s="6">
        <v>0.13518552243262499</v>
      </c>
      <c r="Z84" s="5">
        <v>1.7070000000000001</v>
      </c>
      <c r="AA84" s="5">
        <v>5.0629999999999997</v>
      </c>
      <c r="AB84" s="5">
        <v>2.2930999999999999</v>
      </c>
      <c r="AC84" s="5">
        <v>5.0805999999999996</v>
      </c>
      <c r="AD84" s="127" t="s">
        <v>44</v>
      </c>
      <c r="AE84" s="127" t="s">
        <v>44</v>
      </c>
      <c r="AF84" s="127"/>
      <c r="AH84" s="10"/>
      <c r="AI84" s="10"/>
      <c r="AJ84" s="10"/>
      <c r="AK84" s="10"/>
      <c r="AL84" s="10"/>
      <c r="AM84" s="10"/>
    </row>
    <row r="85" spans="1:41">
      <c r="A85" s="9" t="s">
        <v>106</v>
      </c>
      <c r="B85" s="7">
        <v>0.12980082631843601</v>
      </c>
      <c r="C85" s="7">
        <v>0.25633609860754197</v>
      </c>
      <c r="D85" s="7">
        <v>0.61386307507402005</v>
      </c>
      <c r="E85" s="8">
        <v>0.89098651236649196</v>
      </c>
      <c r="F85" s="8">
        <v>3.8274976544542198E-2</v>
      </c>
      <c r="G85" s="8">
        <v>7.07385110889652E-2</v>
      </c>
      <c r="H85" s="8">
        <v>0.414540403071951</v>
      </c>
      <c r="I85" s="8">
        <v>0.18844417561434301</v>
      </c>
      <c r="J85" s="8">
        <v>0.39701542131370399</v>
      </c>
      <c r="K85" s="8">
        <v>0.65416468466866096</v>
      </c>
      <c r="L85" s="8">
        <v>0.32504103761938502</v>
      </c>
      <c r="M85" s="8">
        <v>2.0794277711952299E-2</v>
      </c>
      <c r="N85" s="8">
        <v>0.73569067424897305</v>
      </c>
      <c r="O85" s="8">
        <v>0.13215813670825799</v>
      </c>
      <c r="P85" s="8">
        <v>0.13215118904276801</v>
      </c>
      <c r="Q85" s="6">
        <v>0.89451936947458899</v>
      </c>
      <c r="R85" s="6">
        <v>9.9335682347625395E-2</v>
      </c>
      <c r="S85" s="6">
        <v>6.1449481777856498E-3</v>
      </c>
      <c r="T85" s="6">
        <v>0.46828399592520797</v>
      </c>
      <c r="U85" s="6">
        <v>0.327205260705134</v>
      </c>
      <c r="V85" s="6">
        <v>0.204510743369656</v>
      </c>
      <c r="W85" s="6">
        <v>0.42406736103536702</v>
      </c>
      <c r="X85" s="6">
        <v>0.44074711653200699</v>
      </c>
      <c r="Y85" s="6">
        <v>0.13518552243262499</v>
      </c>
      <c r="Z85" s="5">
        <v>1.9930000000000001</v>
      </c>
      <c r="AA85" s="5">
        <v>5.0129999999999999</v>
      </c>
      <c r="AB85" s="5">
        <v>2.5103</v>
      </c>
      <c r="AC85" s="5">
        <v>5.2015000000000002</v>
      </c>
      <c r="AD85" s="127" t="s">
        <v>44</v>
      </c>
      <c r="AE85" s="127" t="s">
        <v>44</v>
      </c>
      <c r="AF85" s="127"/>
      <c r="AH85" s="10"/>
      <c r="AI85" s="10"/>
      <c r="AJ85" s="10"/>
      <c r="AK85" s="10"/>
      <c r="AL85" s="10"/>
      <c r="AM85" s="10"/>
    </row>
    <row r="86" spans="1:41">
      <c r="A86" s="9" t="s">
        <v>107</v>
      </c>
      <c r="B86" s="7">
        <v>0.12980082631843601</v>
      </c>
      <c r="C86" s="7">
        <v>0.25633609860754197</v>
      </c>
      <c r="D86" s="7">
        <v>0.61386307507402005</v>
      </c>
      <c r="E86" s="6">
        <v>0.60905293081018697</v>
      </c>
      <c r="F86" s="6">
        <v>0.263489111494217</v>
      </c>
      <c r="G86" s="6">
        <v>0.12745795769559501</v>
      </c>
      <c r="H86" s="6">
        <v>0.83009126526928001</v>
      </c>
      <c r="I86" s="6">
        <v>0.11453378099267</v>
      </c>
      <c r="J86" s="6">
        <v>5.5374953738049501E-2</v>
      </c>
      <c r="K86" s="6">
        <v>0.435349503949226</v>
      </c>
      <c r="L86" s="6">
        <v>0.52413483835571095</v>
      </c>
      <c r="M86" s="6">
        <v>4.0515657695062199E-2</v>
      </c>
      <c r="N86" s="6">
        <v>0.747029574833596</v>
      </c>
      <c r="O86" s="6">
        <v>0.18761438246176701</v>
      </c>
      <c r="P86" s="6">
        <v>6.5356042704635506E-2</v>
      </c>
      <c r="Q86" s="7">
        <v>0.49546979605783298</v>
      </c>
      <c r="R86" s="7">
        <v>0.42524679650243902</v>
      </c>
      <c r="S86" s="7">
        <v>7.9283407439726797E-2</v>
      </c>
      <c r="T86" s="7">
        <v>0.39776189589206001</v>
      </c>
      <c r="U86" s="7">
        <v>0.30124029154059301</v>
      </c>
      <c r="V86" s="7">
        <v>0.30099781256734498</v>
      </c>
      <c r="W86" s="6">
        <v>0.42406736103536702</v>
      </c>
      <c r="X86" s="6">
        <v>0.44074711653200699</v>
      </c>
      <c r="Y86" s="6">
        <v>0.13518552243262499</v>
      </c>
      <c r="Z86" s="5">
        <v>1.5629999999999999</v>
      </c>
      <c r="AA86" s="5">
        <v>5.2549999999999999</v>
      </c>
      <c r="AB86" s="5">
        <v>2.2703000000000002</v>
      </c>
      <c r="AC86" s="5">
        <v>5.1872999999999996</v>
      </c>
      <c r="AD86" s="127" t="s">
        <v>44</v>
      </c>
      <c r="AE86" s="127" t="s">
        <v>44</v>
      </c>
      <c r="AF86" s="127"/>
      <c r="AH86" s="10"/>
      <c r="AI86" s="10"/>
      <c r="AJ86" s="10"/>
      <c r="AK86" s="10"/>
      <c r="AL86" s="10"/>
      <c r="AM86" s="10"/>
    </row>
    <row r="87" spans="1:41">
      <c r="Y87" s="116" t="s">
        <v>134</v>
      </c>
      <c r="Z87" s="1">
        <f>AVERAGE(Z83:Z86)</f>
        <v>1.80125</v>
      </c>
      <c r="AA87" s="1">
        <f>AVERAGE(AA83:AA86)</f>
        <v>5.0982500000000002</v>
      </c>
      <c r="AB87" s="1">
        <f>AVERAGE(AB83:AB86)</f>
        <v>2.32735</v>
      </c>
      <c r="AC87" s="1">
        <f>AVERAGE(AC83:AC86)</f>
        <v>5.20235</v>
      </c>
      <c r="AD87" s="127"/>
      <c r="AE87" s="127"/>
      <c r="AF87" s="127"/>
      <c r="AH87" s="10"/>
      <c r="AI87" s="10"/>
      <c r="AJ87" s="10"/>
      <c r="AK87" s="10"/>
      <c r="AL87" s="10"/>
      <c r="AM87" s="10"/>
    </row>
    <row r="88" spans="1:41">
      <c r="AD88" s="127"/>
      <c r="AE88" s="127"/>
      <c r="AF88" s="127"/>
      <c r="AH88" s="10"/>
      <c r="AI88" s="10"/>
      <c r="AJ88" s="10"/>
      <c r="AK88" s="10"/>
      <c r="AL88" s="10"/>
      <c r="AM88" s="10"/>
    </row>
    <row r="89" spans="1:41">
      <c r="AD89" s="127"/>
      <c r="AE89" s="127"/>
      <c r="AF89" s="127"/>
      <c r="AH89" s="10"/>
      <c r="AI89" s="10"/>
      <c r="AJ89" s="10"/>
      <c r="AK89" s="10"/>
      <c r="AL89" s="10"/>
      <c r="AM89" s="10"/>
    </row>
    <row r="90" spans="1:41" ht="17" thickBot="1">
      <c r="B90" s="148" t="s">
        <v>32</v>
      </c>
      <c r="C90" s="148" t="s">
        <v>131</v>
      </c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  <c r="AD90" s="127"/>
      <c r="AE90" s="127"/>
      <c r="AF90" s="127"/>
      <c r="AH90" s="274" t="s">
        <v>29</v>
      </c>
      <c r="AI90" s="274"/>
      <c r="AJ90" s="274" t="s">
        <v>30</v>
      </c>
      <c r="AK90" s="274"/>
      <c r="AL90" s="274" t="s">
        <v>31</v>
      </c>
      <c r="AM90" s="274"/>
      <c r="AN90" s="274" t="s">
        <v>88</v>
      </c>
      <c r="AO90" s="274"/>
    </row>
    <row r="91" spans="1:41">
      <c r="B91" s="269" t="s">
        <v>1</v>
      </c>
      <c r="C91" s="270"/>
      <c r="D91" s="270"/>
      <c r="E91" s="270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1"/>
      <c r="Z91" s="269" t="s">
        <v>2</v>
      </c>
      <c r="AA91" s="271"/>
      <c r="AB91" s="149"/>
      <c r="AC91" s="149"/>
      <c r="AD91" s="127"/>
      <c r="AE91" s="127"/>
      <c r="AF91" s="127"/>
      <c r="AH91" s="272" t="s">
        <v>129</v>
      </c>
      <c r="AI91" s="273"/>
      <c r="AJ91" s="272" t="s">
        <v>129</v>
      </c>
      <c r="AK91" s="273"/>
      <c r="AL91" s="272" t="s">
        <v>129</v>
      </c>
      <c r="AM91" s="273"/>
      <c r="AN91" s="272"/>
      <c r="AO91" s="273"/>
    </row>
    <row r="92" spans="1:41">
      <c r="B92" s="279" t="s">
        <v>6</v>
      </c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5"/>
      <c r="N92" s="263" t="s">
        <v>7</v>
      </c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75"/>
      <c r="Z92" s="151" t="s">
        <v>6</v>
      </c>
      <c r="AA92" s="150" t="s">
        <v>7</v>
      </c>
      <c r="AB92" s="149"/>
      <c r="AC92" s="149"/>
      <c r="AD92" s="127"/>
      <c r="AE92" s="127"/>
      <c r="AF92" s="127"/>
      <c r="AH92" s="151" t="s">
        <v>6</v>
      </c>
      <c r="AI92" s="150" t="s">
        <v>7</v>
      </c>
      <c r="AJ92" s="151" t="s">
        <v>6</v>
      </c>
      <c r="AK92" s="150" t="s">
        <v>7</v>
      </c>
      <c r="AL92" s="151" t="s">
        <v>6</v>
      </c>
      <c r="AM92" s="150" t="s">
        <v>7</v>
      </c>
      <c r="AN92" s="151" t="s">
        <v>6</v>
      </c>
      <c r="AO92" s="150" t="s">
        <v>7</v>
      </c>
    </row>
    <row r="93" spans="1:41">
      <c r="B93" s="276" t="s">
        <v>9</v>
      </c>
      <c r="C93" s="263"/>
      <c r="D93" s="263"/>
      <c r="E93" s="263" t="s">
        <v>10</v>
      </c>
      <c r="F93" s="263"/>
      <c r="G93" s="263"/>
      <c r="H93" s="263" t="s">
        <v>11</v>
      </c>
      <c r="I93" s="263"/>
      <c r="J93" s="263"/>
      <c r="K93" s="263" t="s">
        <v>12</v>
      </c>
      <c r="L93" s="263"/>
      <c r="M93" s="263"/>
      <c r="N93" s="263" t="s">
        <v>9</v>
      </c>
      <c r="O93" s="263"/>
      <c r="P93" s="263"/>
      <c r="Q93" s="263" t="s">
        <v>10</v>
      </c>
      <c r="R93" s="263"/>
      <c r="S93" s="263"/>
      <c r="T93" s="263" t="s">
        <v>11</v>
      </c>
      <c r="U93" s="263"/>
      <c r="V93" s="263"/>
      <c r="W93" s="263" t="s">
        <v>12</v>
      </c>
      <c r="X93" s="263"/>
      <c r="Y93" s="275"/>
      <c r="Z93" s="276" t="s">
        <v>8</v>
      </c>
      <c r="AA93" s="275" t="s">
        <v>8</v>
      </c>
      <c r="AB93" s="149"/>
      <c r="AC93" s="149"/>
      <c r="AD93" s="127"/>
      <c r="AE93" s="127"/>
      <c r="AF93" s="127"/>
      <c r="AH93" s="276" t="s">
        <v>8</v>
      </c>
      <c r="AI93" s="275" t="s">
        <v>8</v>
      </c>
      <c r="AJ93" s="276" t="s">
        <v>8</v>
      </c>
      <c r="AK93" s="275" t="s">
        <v>8</v>
      </c>
      <c r="AL93" s="276" t="s">
        <v>8</v>
      </c>
      <c r="AM93" s="275" t="s">
        <v>8</v>
      </c>
      <c r="AN93" s="276" t="s">
        <v>8</v>
      </c>
      <c r="AO93" s="275" t="s">
        <v>8</v>
      </c>
    </row>
    <row r="94" spans="1:41" ht="17" thickBot="1">
      <c r="B94" s="2" t="s">
        <v>3</v>
      </c>
      <c r="C94" s="3" t="s">
        <v>4</v>
      </c>
      <c r="D94" s="3" t="s">
        <v>5</v>
      </c>
      <c r="E94" s="3" t="s">
        <v>3</v>
      </c>
      <c r="F94" s="3" t="s">
        <v>4</v>
      </c>
      <c r="G94" s="3" t="s">
        <v>5</v>
      </c>
      <c r="H94" s="3" t="s">
        <v>3</v>
      </c>
      <c r="I94" s="3" t="s">
        <v>4</v>
      </c>
      <c r="J94" s="3" t="s">
        <v>5</v>
      </c>
      <c r="K94" s="3" t="s">
        <v>3</v>
      </c>
      <c r="L94" s="3" t="s">
        <v>4</v>
      </c>
      <c r="M94" s="3" t="s">
        <v>5</v>
      </c>
      <c r="N94" s="3" t="s">
        <v>3</v>
      </c>
      <c r="O94" s="3" t="s">
        <v>4</v>
      </c>
      <c r="P94" s="3" t="s">
        <v>5</v>
      </c>
      <c r="Q94" s="3" t="s">
        <v>3</v>
      </c>
      <c r="R94" s="3" t="s">
        <v>4</v>
      </c>
      <c r="S94" s="3" t="s">
        <v>5</v>
      </c>
      <c r="T94" s="3" t="s">
        <v>3</v>
      </c>
      <c r="U94" s="3" t="s">
        <v>4</v>
      </c>
      <c r="V94" s="3" t="s">
        <v>5</v>
      </c>
      <c r="W94" s="3" t="s">
        <v>3</v>
      </c>
      <c r="X94" s="3" t="s">
        <v>4</v>
      </c>
      <c r="Y94" s="4" t="s">
        <v>5</v>
      </c>
      <c r="Z94" s="277"/>
      <c r="AA94" s="278"/>
      <c r="AB94" s="149"/>
      <c r="AC94" s="149"/>
      <c r="AD94" s="127"/>
      <c r="AE94" s="127"/>
      <c r="AF94" s="127"/>
      <c r="AH94" s="277"/>
      <c r="AI94" s="278"/>
      <c r="AJ94" s="277"/>
      <c r="AK94" s="278"/>
      <c r="AL94" s="277"/>
      <c r="AM94" s="278"/>
      <c r="AN94" s="277"/>
      <c r="AO94" s="278"/>
    </row>
    <row r="95" spans="1:41">
      <c r="A95" s="9" t="s">
        <v>108</v>
      </c>
      <c r="B95" s="6">
        <v>0.636726679703839</v>
      </c>
      <c r="C95" s="6">
        <v>0.35635268617192201</v>
      </c>
      <c r="D95" s="6">
        <v>6.9206341242378198E-3</v>
      </c>
      <c r="E95" s="6">
        <v>0.36337151836465997</v>
      </c>
      <c r="F95" s="6">
        <v>0.15941641712868801</v>
      </c>
      <c r="G95" s="6">
        <v>0.47721206450664999</v>
      </c>
      <c r="H95" s="6">
        <v>0.65981701070546095</v>
      </c>
      <c r="I95" s="6">
        <v>0.20682646899832</v>
      </c>
      <c r="J95" s="6">
        <v>0.133356520296217</v>
      </c>
      <c r="K95" s="6">
        <v>0.41798259405441501</v>
      </c>
      <c r="L95" s="6">
        <v>0.40751487217842303</v>
      </c>
      <c r="M95" s="6">
        <v>0.17450253376716099</v>
      </c>
      <c r="N95" s="6">
        <v>6.8757686672947904E-2</v>
      </c>
      <c r="O95" s="6">
        <v>0.53333831491749195</v>
      </c>
      <c r="P95" s="6">
        <v>0.39790399840955898</v>
      </c>
      <c r="Q95" s="6">
        <v>0.66510092666979204</v>
      </c>
      <c r="R95" s="6">
        <v>0.25685886863381002</v>
      </c>
      <c r="S95" s="6">
        <v>7.8040204696396595E-2</v>
      </c>
      <c r="T95" s="6">
        <v>0.330529430251845</v>
      </c>
      <c r="U95" s="6">
        <v>0.40058093073253698</v>
      </c>
      <c r="V95" s="6">
        <v>0.26888963901561702</v>
      </c>
      <c r="W95" s="6">
        <v>0.49058920550604401</v>
      </c>
      <c r="X95" s="6">
        <v>0.28083829094783602</v>
      </c>
      <c r="Y95" s="6">
        <v>0.22857250354611899</v>
      </c>
      <c r="Z95" s="5">
        <v>3.4140000000000001</v>
      </c>
      <c r="AA95" s="5">
        <v>6.6449999999999996</v>
      </c>
      <c r="AB95" s="5">
        <v>3.4327000000000001</v>
      </c>
      <c r="AC95" s="5">
        <v>7.0163000000000002</v>
      </c>
      <c r="AD95" s="127" t="s">
        <v>44</v>
      </c>
      <c r="AE95" s="127" t="s">
        <v>44</v>
      </c>
      <c r="AF95" s="127"/>
      <c r="AH95" s="10">
        <v>4.0206</v>
      </c>
      <c r="AI95" s="10">
        <v>7.2027000000000001</v>
      </c>
      <c r="AJ95" s="10">
        <v>5.0495000000000001</v>
      </c>
      <c r="AK95" s="10">
        <v>8.2972000000000001</v>
      </c>
      <c r="AL95" s="10">
        <v>1000</v>
      </c>
      <c r="AM95" s="10">
        <v>1000</v>
      </c>
      <c r="AN95" s="10">
        <v>4.5223000000000004</v>
      </c>
      <c r="AO95" s="10">
        <v>7.6398999999999999</v>
      </c>
    </row>
    <row r="96" spans="1:41">
      <c r="A96" s="9" t="s">
        <v>109</v>
      </c>
      <c r="B96" s="6">
        <v>0.636726679703839</v>
      </c>
      <c r="C96" s="6">
        <v>0.35635268617192201</v>
      </c>
      <c r="D96" s="6">
        <v>6.9206341242378198E-3</v>
      </c>
      <c r="E96" s="7">
        <v>0.44953336972553198</v>
      </c>
      <c r="F96" s="7">
        <v>0.229694615897373</v>
      </c>
      <c r="G96" s="7">
        <v>0.32077201437709302</v>
      </c>
      <c r="H96" s="6">
        <v>0.65981701070546095</v>
      </c>
      <c r="I96" s="6">
        <v>0.20682646899832</v>
      </c>
      <c r="J96" s="6">
        <v>0.133356520296217</v>
      </c>
      <c r="K96" s="6">
        <v>0.41798259405441501</v>
      </c>
      <c r="L96" s="6">
        <v>0.40751487217842303</v>
      </c>
      <c r="M96" s="6">
        <v>0.17450253376716099</v>
      </c>
      <c r="N96" s="6">
        <v>6.8757686672947904E-2</v>
      </c>
      <c r="O96" s="6">
        <v>0.53333831491749195</v>
      </c>
      <c r="P96" s="6">
        <v>0.39790399840955898</v>
      </c>
      <c r="Q96" s="6">
        <v>0.66510092666979204</v>
      </c>
      <c r="R96" s="6">
        <v>0.25685886863381002</v>
      </c>
      <c r="S96" s="6">
        <v>7.8040204696396595E-2</v>
      </c>
      <c r="T96" s="6">
        <v>0.330529430251845</v>
      </c>
      <c r="U96" s="6">
        <v>0.40058093073253698</v>
      </c>
      <c r="V96" s="6">
        <v>0.26888963901561702</v>
      </c>
      <c r="W96" s="8">
        <v>0.31562666814354601</v>
      </c>
      <c r="X96" s="8">
        <v>0.46289514317024899</v>
      </c>
      <c r="Y96" s="8">
        <v>0.221478188686203</v>
      </c>
      <c r="Z96" s="5">
        <v>3.1539999999999999</v>
      </c>
      <c r="AA96" s="5">
        <v>6.9649999999999999</v>
      </c>
      <c r="AB96" s="5">
        <v>3.2353999999999998</v>
      </c>
      <c r="AC96" s="5">
        <v>7.01</v>
      </c>
      <c r="AD96" s="127" t="s">
        <v>44</v>
      </c>
      <c r="AE96" s="127" t="s">
        <v>44</v>
      </c>
      <c r="AF96" s="127"/>
      <c r="AH96" s="10"/>
      <c r="AI96" s="10"/>
      <c r="AJ96" s="10"/>
      <c r="AK96" s="10"/>
      <c r="AL96" s="10"/>
      <c r="AM96" s="10"/>
    </row>
    <row r="97" spans="1:41">
      <c r="A97" s="9" t="s">
        <v>110</v>
      </c>
      <c r="B97" s="6">
        <v>0.636726679703839</v>
      </c>
      <c r="C97" s="6">
        <v>0.35635268617192201</v>
      </c>
      <c r="D97" s="6">
        <v>6.9206341242378198E-3</v>
      </c>
      <c r="E97" s="7">
        <v>0.44953336972553198</v>
      </c>
      <c r="F97" s="7">
        <v>0.229694615897373</v>
      </c>
      <c r="G97" s="7">
        <v>0.32077201437709302</v>
      </c>
      <c r="H97" s="6">
        <v>0.65981701070546095</v>
      </c>
      <c r="I97" s="6">
        <v>0.20682646899832</v>
      </c>
      <c r="J97" s="6">
        <v>0.133356520296217</v>
      </c>
      <c r="K97" s="6">
        <v>0.41798259405441501</v>
      </c>
      <c r="L97" s="6">
        <v>0.40751487217842303</v>
      </c>
      <c r="M97" s="6">
        <v>0.17450253376716099</v>
      </c>
      <c r="N97" s="6">
        <v>6.8757686672947904E-2</v>
      </c>
      <c r="O97" s="6">
        <v>0.53333831491749195</v>
      </c>
      <c r="P97" s="6">
        <v>0.39790399840955898</v>
      </c>
      <c r="Q97" s="6">
        <v>0.66510092666979204</v>
      </c>
      <c r="R97" s="6">
        <v>0.25685886863381002</v>
      </c>
      <c r="S97" s="6">
        <v>7.8040204696396595E-2</v>
      </c>
      <c r="T97" s="6">
        <v>0.330529430251845</v>
      </c>
      <c r="U97" s="6">
        <v>0.40058093073253698</v>
      </c>
      <c r="V97" s="6">
        <v>0.26888963901561702</v>
      </c>
      <c r="W97" s="6">
        <v>0.49058920550604401</v>
      </c>
      <c r="X97" s="6">
        <v>0.28083829094783602</v>
      </c>
      <c r="Y97" s="6">
        <v>0.22857250354611899</v>
      </c>
      <c r="Z97" s="5">
        <v>3.2269999999999999</v>
      </c>
      <c r="AA97" s="5">
        <v>6.742</v>
      </c>
      <c r="AB97" s="5">
        <v>3.2389999999999999</v>
      </c>
      <c r="AC97" s="5">
        <v>6.9344999999999999</v>
      </c>
      <c r="AD97" s="127" t="s">
        <v>44</v>
      </c>
      <c r="AE97" s="127" t="s">
        <v>44</v>
      </c>
      <c r="AF97" s="127"/>
      <c r="AH97" s="10"/>
      <c r="AI97" s="10"/>
      <c r="AJ97" s="10"/>
      <c r="AK97" s="10"/>
      <c r="AL97" s="10"/>
      <c r="AM97" s="10"/>
    </row>
    <row r="98" spans="1:41">
      <c r="A98" s="9" t="s">
        <v>111</v>
      </c>
      <c r="B98" s="6">
        <v>0.636726679703839</v>
      </c>
      <c r="C98" s="6">
        <v>0.35635268617192201</v>
      </c>
      <c r="D98" s="6">
        <v>6.9206341242378198E-3</v>
      </c>
      <c r="E98" s="7">
        <v>0.44953336972553198</v>
      </c>
      <c r="F98" s="7">
        <v>0.229694615897373</v>
      </c>
      <c r="G98" s="7">
        <v>0.32077201437709302</v>
      </c>
      <c r="H98" s="6">
        <v>0.65981701070546095</v>
      </c>
      <c r="I98" s="6">
        <v>0.20682646899832</v>
      </c>
      <c r="J98" s="6">
        <v>0.133356520296217</v>
      </c>
      <c r="K98" s="95">
        <v>0.14640963029012799</v>
      </c>
      <c r="L98" s="95">
        <v>0.13359036970987101</v>
      </c>
      <c r="M98" s="95">
        <v>0.72</v>
      </c>
      <c r="N98" s="95">
        <v>0.70626886300117797</v>
      </c>
      <c r="O98" s="95">
        <v>0.25356362716418801</v>
      </c>
      <c r="P98" s="95">
        <v>4.0167509834632797E-2</v>
      </c>
      <c r="Q98" s="6">
        <v>0.66510092666979204</v>
      </c>
      <c r="R98" s="6">
        <v>0.25685886863381002</v>
      </c>
      <c r="S98" s="6">
        <v>7.8040204696396595E-2</v>
      </c>
      <c r="T98" s="6">
        <v>0.330529430251845</v>
      </c>
      <c r="U98" s="6">
        <v>0.40058093073253698</v>
      </c>
      <c r="V98" s="6">
        <v>0.26888963901561702</v>
      </c>
      <c r="W98" s="6">
        <v>0.49058920550604401</v>
      </c>
      <c r="X98" s="6">
        <v>0.28083829094783602</v>
      </c>
      <c r="Y98" s="6">
        <v>0.22857250354611899</v>
      </c>
      <c r="Z98" s="5">
        <v>3.5659999999999998</v>
      </c>
      <c r="AA98" s="5">
        <v>6.0129999999999999</v>
      </c>
      <c r="AB98" s="5">
        <v>3.5560999999999998</v>
      </c>
      <c r="AC98" s="5">
        <v>5.9295</v>
      </c>
      <c r="AD98" s="127" t="s">
        <v>44</v>
      </c>
      <c r="AE98" s="127" t="s">
        <v>44</v>
      </c>
      <c r="AF98" s="127"/>
      <c r="AH98" s="10"/>
      <c r="AI98" s="10"/>
      <c r="AJ98" s="10"/>
      <c r="AK98" s="10"/>
      <c r="AL98" s="10"/>
      <c r="AM98" s="10"/>
    </row>
    <row r="99" spans="1:41">
      <c r="Y99" s="116" t="s">
        <v>134</v>
      </c>
      <c r="Z99" s="1">
        <f>AVERAGE(Z95:Z98)</f>
        <v>3.3402500000000002</v>
      </c>
      <c r="AA99" s="1">
        <f>AVERAGE(AA95:AA98)</f>
        <v>6.5912500000000005</v>
      </c>
      <c r="AB99" s="1">
        <f>AVERAGE(AB95:AB98)</f>
        <v>3.3658000000000001</v>
      </c>
      <c r="AC99" s="1">
        <f>AVERAGE(AC95:AC98)</f>
        <v>6.722575</v>
      </c>
      <c r="AD99" s="127"/>
      <c r="AE99" s="127"/>
      <c r="AF99" s="127"/>
      <c r="AH99" s="10"/>
      <c r="AI99" s="10"/>
      <c r="AJ99" s="10"/>
      <c r="AK99" s="10"/>
      <c r="AL99" s="10"/>
      <c r="AM99" s="10"/>
    </row>
    <row r="100" spans="1:41">
      <c r="AD100" s="127"/>
      <c r="AE100" s="127"/>
      <c r="AF100" s="127"/>
      <c r="AH100" s="10"/>
      <c r="AI100" s="10"/>
      <c r="AJ100" s="10"/>
      <c r="AK100" s="10"/>
      <c r="AL100" s="10"/>
      <c r="AM100" s="10"/>
    </row>
    <row r="101" spans="1:41">
      <c r="AD101" s="127"/>
      <c r="AE101" s="127"/>
      <c r="AF101" s="127"/>
      <c r="AH101" s="10"/>
      <c r="AI101" s="10"/>
      <c r="AJ101" s="10"/>
      <c r="AK101" s="10"/>
      <c r="AL101" s="10"/>
      <c r="AM101" s="10"/>
    </row>
    <row r="102" spans="1:41" ht="17" thickBot="1">
      <c r="B102" s="148" t="s">
        <v>33</v>
      </c>
      <c r="C102" s="148" t="s">
        <v>132</v>
      </c>
      <c r="AD102" s="127"/>
      <c r="AE102" s="127"/>
      <c r="AF102" s="127"/>
      <c r="AH102" s="274" t="s">
        <v>29</v>
      </c>
      <c r="AI102" s="274"/>
      <c r="AJ102" s="274" t="s">
        <v>30</v>
      </c>
      <c r="AK102" s="274"/>
      <c r="AL102" s="274" t="s">
        <v>31</v>
      </c>
      <c r="AM102" s="274"/>
      <c r="AN102" s="274" t="s">
        <v>88</v>
      </c>
      <c r="AO102" s="274"/>
    </row>
    <row r="103" spans="1:41">
      <c r="B103" s="269" t="s">
        <v>1</v>
      </c>
      <c r="C103" s="270"/>
      <c r="D103" s="270"/>
      <c r="E103" s="270"/>
      <c r="F103" s="270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70"/>
      <c r="S103" s="270"/>
      <c r="T103" s="270"/>
      <c r="U103" s="270"/>
      <c r="V103" s="270"/>
      <c r="W103" s="270"/>
      <c r="X103" s="270"/>
      <c r="Y103" s="271"/>
      <c r="Z103" s="269" t="s">
        <v>2</v>
      </c>
      <c r="AA103" s="271"/>
      <c r="AB103" s="149"/>
      <c r="AC103" s="149"/>
      <c r="AD103" s="127"/>
      <c r="AE103" s="127"/>
      <c r="AF103" s="127"/>
      <c r="AH103" s="272" t="s">
        <v>129</v>
      </c>
      <c r="AI103" s="273"/>
      <c r="AJ103" s="272" t="s">
        <v>129</v>
      </c>
      <c r="AK103" s="273"/>
      <c r="AL103" s="272" t="s">
        <v>129</v>
      </c>
      <c r="AM103" s="273"/>
      <c r="AN103" s="272"/>
      <c r="AO103" s="273"/>
    </row>
    <row r="104" spans="1:41">
      <c r="B104" s="279" t="s">
        <v>6</v>
      </c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5"/>
      <c r="N104" s="263" t="s">
        <v>7</v>
      </c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75"/>
      <c r="Z104" s="151" t="s">
        <v>6</v>
      </c>
      <c r="AA104" s="150" t="s">
        <v>7</v>
      </c>
      <c r="AB104" s="149"/>
      <c r="AC104" s="149"/>
      <c r="AD104" s="127"/>
      <c r="AE104" s="127"/>
      <c r="AF104" s="127"/>
      <c r="AH104" s="151" t="s">
        <v>6</v>
      </c>
      <c r="AI104" s="150" t="s">
        <v>7</v>
      </c>
      <c r="AJ104" s="151" t="s">
        <v>6</v>
      </c>
      <c r="AK104" s="150" t="s">
        <v>7</v>
      </c>
      <c r="AL104" s="151" t="s">
        <v>6</v>
      </c>
      <c r="AM104" s="150" t="s">
        <v>7</v>
      </c>
      <c r="AN104" s="151" t="s">
        <v>6</v>
      </c>
      <c r="AO104" s="150" t="s">
        <v>7</v>
      </c>
    </row>
    <row r="105" spans="1:41">
      <c r="B105" s="276" t="s">
        <v>9</v>
      </c>
      <c r="C105" s="263"/>
      <c r="D105" s="263"/>
      <c r="E105" s="263" t="s">
        <v>10</v>
      </c>
      <c r="F105" s="263"/>
      <c r="G105" s="263"/>
      <c r="H105" s="263" t="s">
        <v>11</v>
      </c>
      <c r="I105" s="263"/>
      <c r="J105" s="263"/>
      <c r="K105" s="263" t="s">
        <v>12</v>
      </c>
      <c r="L105" s="263"/>
      <c r="M105" s="263"/>
      <c r="N105" s="263" t="s">
        <v>9</v>
      </c>
      <c r="O105" s="263"/>
      <c r="P105" s="263"/>
      <c r="Q105" s="263" t="s">
        <v>10</v>
      </c>
      <c r="R105" s="263"/>
      <c r="S105" s="263"/>
      <c r="T105" s="263" t="s">
        <v>11</v>
      </c>
      <c r="U105" s="263"/>
      <c r="V105" s="263"/>
      <c r="W105" s="263" t="s">
        <v>12</v>
      </c>
      <c r="X105" s="263"/>
      <c r="Y105" s="275"/>
      <c r="Z105" s="276" t="s">
        <v>8</v>
      </c>
      <c r="AA105" s="275" t="s">
        <v>8</v>
      </c>
      <c r="AB105" s="149"/>
      <c r="AC105" s="149"/>
      <c r="AD105" s="127"/>
      <c r="AE105" s="127"/>
      <c r="AF105" s="127"/>
      <c r="AH105" s="276" t="s">
        <v>8</v>
      </c>
      <c r="AI105" s="275" t="s">
        <v>8</v>
      </c>
      <c r="AJ105" s="276" t="s">
        <v>8</v>
      </c>
      <c r="AK105" s="275" t="s">
        <v>8</v>
      </c>
      <c r="AL105" s="276" t="s">
        <v>8</v>
      </c>
      <c r="AM105" s="275" t="s">
        <v>8</v>
      </c>
      <c r="AN105" s="276" t="s">
        <v>8</v>
      </c>
      <c r="AO105" s="275" t="s">
        <v>8</v>
      </c>
    </row>
    <row r="106" spans="1:41" ht="17" thickBot="1">
      <c r="B106" s="2" t="s">
        <v>3</v>
      </c>
      <c r="C106" s="3" t="s">
        <v>4</v>
      </c>
      <c r="D106" s="3" t="s">
        <v>5</v>
      </c>
      <c r="E106" s="3" t="s">
        <v>3</v>
      </c>
      <c r="F106" s="3" t="s">
        <v>4</v>
      </c>
      <c r="G106" s="3" t="s">
        <v>5</v>
      </c>
      <c r="H106" s="3" t="s">
        <v>3</v>
      </c>
      <c r="I106" s="3" t="s">
        <v>4</v>
      </c>
      <c r="J106" s="3" t="s">
        <v>5</v>
      </c>
      <c r="K106" s="3" t="s">
        <v>3</v>
      </c>
      <c r="L106" s="3" t="s">
        <v>4</v>
      </c>
      <c r="M106" s="3" t="s">
        <v>5</v>
      </c>
      <c r="N106" s="3" t="s">
        <v>3</v>
      </c>
      <c r="O106" s="3" t="s">
        <v>4</v>
      </c>
      <c r="P106" s="3" t="s">
        <v>5</v>
      </c>
      <c r="Q106" s="3" t="s">
        <v>3</v>
      </c>
      <c r="R106" s="3" t="s">
        <v>4</v>
      </c>
      <c r="S106" s="3" t="s">
        <v>5</v>
      </c>
      <c r="T106" s="3" t="s">
        <v>3</v>
      </c>
      <c r="U106" s="3" t="s">
        <v>4</v>
      </c>
      <c r="V106" s="3" t="s">
        <v>5</v>
      </c>
      <c r="W106" s="3" t="s">
        <v>3</v>
      </c>
      <c r="X106" s="3" t="s">
        <v>4</v>
      </c>
      <c r="Y106" s="4" t="s">
        <v>5</v>
      </c>
      <c r="Z106" s="277"/>
      <c r="AA106" s="278"/>
      <c r="AB106" s="149"/>
      <c r="AC106" s="149"/>
      <c r="AD106" s="127"/>
      <c r="AE106" s="127"/>
      <c r="AF106" s="127"/>
      <c r="AH106" s="277"/>
      <c r="AI106" s="278"/>
      <c r="AJ106" s="277"/>
      <c r="AK106" s="278"/>
      <c r="AL106" s="277"/>
      <c r="AM106" s="278"/>
      <c r="AN106" s="277"/>
      <c r="AO106" s="278"/>
    </row>
    <row r="107" spans="1:41">
      <c r="A107" s="9" t="s">
        <v>88</v>
      </c>
      <c r="B107" s="6">
        <v>0.27385663951748102</v>
      </c>
      <c r="C107" s="6">
        <v>0.28442610711184901</v>
      </c>
      <c r="D107" s="6">
        <v>0.44171725337066903</v>
      </c>
      <c r="E107" s="6">
        <v>0.16143461361216899</v>
      </c>
      <c r="F107" s="6">
        <v>0.44078249706522599</v>
      </c>
      <c r="G107" s="6">
        <v>0.39778288932260297</v>
      </c>
      <c r="H107" s="6">
        <v>0.30454492195366301</v>
      </c>
      <c r="I107" s="6">
        <v>0.24545507804633601</v>
      </c>
      <c r="J107" s="6">
        <v>0.44999999999999901</v>
      </c>
      <c r="K107" s="6">
        <v>0.28818844233844698</v>
      </c>
      <c r="L107" s="6">
        <v>0.26181155766155201</v>
      </c>
      <c r="M107" s="6">
        <v>0.44999999999999901</v>
      </c>
      <c r="N107" s="6">
        <v>0.31686494942822102</v>
      </c>
      <c r="O107" s="6">
        <v>0.233135050571778</v>
      </c>
      <c r="P107" s="6">
        <v>0.44999999999999901</v>
      </c>
      <c r="Q107" s="6">
        <v>0.41065147170898803</v>
      </c>
      <c r="R107" s="6">
        <v>0.13934852829101099</v>
      </c>
      <c r="S107" s="6">
        <v>0.45</v>
      </c>
      <c r="T107" s="6">
        <v>0.28770654567015302</v>
      </c>
      <c r="U107" s="6">
        <v>0.39258343768993598</v>
      </c>
      <c r="V107" s="6">
        <v>0.31971001663991</v>
      </c>
      <c r="W107" s="6">
        <v>0.190511763971006</v>
      </c>
      <c r="X107" s="6">
        <v>0.39732246369232999</v>
      </c>
      <c r="Y107" s="6">
        <v>0.41216577233666302</v>
      </c>
      <c r="Z107" s="5">
        <v>8.4570000000000007</v>
      </c>
      <c r="AA107" s="5">
        <v>11.797000000000001</v>
      </c>
      <c r="AB107" s="5">
        <v>8.9481999999999999</v>
      </c>
      <c r="AC107" s="5">
        <v>12.611499999999999</v>
      </c>
      <c r="AD107" s="127" t="s">
        <v>43</v>
      </c>
      <c r="AE107" s="127" t="s">
        <v>43</v>
      </c>
      <c r="AF107" s="127"/>
      <c r="AH107" s="10">
        <v>8.1585000000000001</v>
      </c>
      <c r="AI107" s="10">
        <v>11.4902</v>
      </c>
      <c r="AJ107" s="10">
        <v>100</v>
      </c>
      <c r="AK107" s="10">
        <v>100</v>
      </c>
      <c r="AL107" s="10">
        <v>10000</v>
      </c>
      <c r="AM107" s="10">
        <v>10000</v>
      </c>
      <c r="AN107" s="160">
        <v>8.9481999999999999</v>
      </c>
      <c r="AO107" s="160">
        <v>12.611499999999999</v>
      </c>
    </row>
    <row r="108" spans="1:41">
      <c r="Y108" s="116" t="s">
        <v>134</v>
      </c>
      <c r="Z108" s="1">
        <f>AVERAGE(Z107:Z107)</f>
        <v>8.4570000000000007</v>
      </c>
      <c r="AA108" s="1">
        <f>AVERAGE(AA107:AA107)</f>
        <v>11.797000000000001</v>
      </c>
      <c r="AB108" s="1">
        <f>AVERAGE(AB107:AB107)</f>
        <v>8.9481999999999999</v>
      </c>
      <c r="AC108" s="1">
        <f>AVERAGE(AC107:AC107)</f>
        <v>12.611499999999999</v>
      </c>
      <c r="AH108" s="10"/>
      <c r="AI108" s="10"/>
      <c r="AJ108" s="10"/>
      <c r="AK108" s="10"/>
      <c r="AL108" s="10"/>
      <c r="AM108" s="10"/>
    </row>
    <row r="109" spans="1:41">
      <c r="AB109" s="148"/>
      <c r="AC109" s="148" t="s">
        <v>44</v>
      </c>
      <c r="AD109" s="148">
        <f>COUNTIF(AD$7:AD$107,"=TP")</f>
        <v>34</v>
      </c>
      <c r="AE109" s="148">
        <f>COUNTIF(AE$7:AE$107,"=TP")</f>
        <v>36</v>
      </c>
      <c r="AF109" s="148"/>
      <c r="AG109" s="148"/>
      <c r="AH109" s="10"/>
      <c r="AI109" s="10"/>
      <c r="AJ109" s="10"/>
      <c r="AK109" s="10"/>
      <c r="AL109" s="10"/>
      <c r="AM109" s="10"/>
    </row>
    <row r="110" spans="1:41">
      <c r="AB110" s="148"/>
      <c r="AC110" s="148" t="s">
        <v>45</v>
      </c>
      <c r="AD110" s="148">
        <f>COUNTIF(AD$7:AD$107,"=FP")</f>
        <v>0</v>
      </c>
      <c r="AE110" s="148">
        <f>COUNTIF(AE$7:AE$107,"=FP")</f>
        <v>0</v>
      </c>
      <c r="AF110" s="148"/>
      <c r="AG110" s="148"/>
      <c r="AH110" s="10"/>
      <c r="AI110" s="10"/>
      <c r="AJ110" s="10"/>
      <c r="AK110" s="10"/>
      <c r="AL110" s="10"/>
      <c r="AM110" s="10"/>
    </row>
    <row r="111" spans="1:41">
      <c r="AB111" s="148"/>
      <c r="AC111" s="148" t="s">
        <v>43</v>
      </c>
      <c r="AD111" s="148">
        <f>COUNTIF(AD$7:AD$107,"=TN")</f>
        <v>3</v>
      </c>
      <c r="AE111" s="148">
        <f>COUNTIF(AE$7:AE$107,"=TN")</f>
        <v>1</v>
      </c>
      <c r="AF111" s="148"/>
      <c r="AG111" s="148"/>
      <c r="AH111" s="10"/>
      <c r="AI111" s="10"/>
      <c r="AJ111" s="10"/>
      <c r="AK111" s="10"/>
      <c r="AL111" s="10"/>
      <c r="AM111" s="10"/>
    </row>
    <row r="112" spans="1:41">
      <c r="AB112" s="148"/>
      <c r="AC112" s="148" t="s">
        <v>49</v>
      </c>
      <c r="AD112" s="148">
        <f>COUNTIF(AD$7:AD$107,"=FN")</f>
        <v>0</v>
      </c>
      <c r="AE112" s="148">
        <f>COUNTIF(AE$7:AE$107,"=FN")</f>
        <v>0</v>
      </c>
      <c r="AF112" s="148"/>
      <c r="AG112" s="148"/>
      <c r="AH112" s="10"/>
      <c r="AI112" s="10"/>
      <c r="AJ112" s="10"/>
      <c r="AK112" s="10"/>
      <c r="AL112" s="10"/>
      <c r="AM112" s="10"/>
    </row>
    <row r="113" spans="28:39">
      <c r="AB113" s="148"/>
      <c r="AC113" s="148" t="s">
        <v>47</v>
      </c>
      <c r="AD113" s="148">
        <f>AD109/(AD109+AD112)</f>
        <v>1</v>
      </c>
      <c r="AE113" s="148">
        <f>AE109/(AE109+AE112)</f>
        <v>1</v>
      </c>
      <c r="AF113" s="148"/>
      <c r="AG113" s="148"/>
      <c r="AH113" s="10"/>
      <c r="AI113" s="10"/>
      <c r="AJ113" s="10"/>
      <c r="AK113" s="10"/>
      <c r="AL113" s="10"/>
      <c r="AM113" s="10"/>
    </row>
    <row r="114" spans="28:39">
      <c r="AB114" s="148"/>
      <c r="AC114" s="148" t="s">
        <v>46</v>
      </c>
      <c r="AD114" s="148">
        <f>AD109/(AD109+AD110)</f>
        <v>1</v>
      </c>
      <c r="AE114" s="148">
        <f>AE109/(AE109+AE110)</f>
        <v>1</v>
      </c>
      <c r="AF114" s="148"/>
      <c r="AG114" s="148"/>
      <c r="AH114" s="10"/>
      <c r="AI114" s="10"/>
      <c r="AJ114" s="10"/>
      <c r="AK114" s="10"/>
      <c r="AL114" s="10"/>
      <c r="AM114" s="10"/>
    </row>
    <row r="115" spans="28:39">
      <c r="AB115" s="148"/>
      <c r="AC115" s="148"/>
      <c r="AD115" s="148"/>
      <c r="AE115" s="148"/>
      <c r="AF115" s="148"/>
      <c r="AG115" s="148"/>
      <c r="AH115" s="10"/>
      <c r="AI115" s="10"/>
      <c r="AJ115" s="10"/>
      <c r="AK115" s="10"/>
      <c r="AL115" s="10"/>
      <c r="AM115" s="10"/>
    </row>
    <row r="116" spans="28:39">
      <c r="AB116" s="148"/>
      <c r="AC116" s="148"/>
      <c r="AD116" s="148"/>
      <c r="AE116" s="148"/>
      <c r="AF116" s="148"/>
      <c r="AG116" s="148"/>
      <c r="AH116" s="10"/>
      <c r="AI116" s="10"/>
      <c r="AJ116" s="10"/>
      <c r="AK116" s="10"/>
      <c r="AL116" s="10"/>
      <c r="AM116" s="10"/>
    </row>
    <row r="117" spans="28:39">
      <c r="AB117" s="148"/>
      <c r="AC117" s="148"/>
      <c r="AD117" s="148"/>
      <c r="AE117" s="148"/>
      <c r="AF117" s="148"/>
      <c r="AG117" s="148"/>
      <c r="AH117" s="10"/>
      <c r="AI117" s="10"/>
      <c r="AJ117" s="10"/>
      <c r="AK117" s="10"/>
      <c r="AL117" s="10"/>
      <c r="AM117" s="10"/>
    </row>
    <row r="118" spans="28:39">
      <c r="AH118" s="10"/>
      <c r="AI118" s="10"/>
      <c r="AJ118" s="10"/>
      <c r="AK118" s="10"/>
      <c r="AL118" s="10"/>
      <c r="AM118" s="10"/>
    </row>
    <row r="119" spans="28:39">
      <c r="AH119" s="10"/>
      <c r="AI119" s="10"/>
      <c r="AJ119" s="10"/>
      <c r="AK119" s="10"/>
      <c r="AL119" s="10"/>
      <c r="AM119" s="10"/>
    </row>
  </sheetData>
  <mergeCells count="272">
    <mergeCell ref="AL105:AL106"/>
    <mergeCell ref="AM105:AM106"/>
    <mergeCell ref="AN105:AN106"/>
    <mergeCell ref="AO105:AO106"/>
    <mergeCell ref="A1:AA1"/>
    <mergeCell ref="AB1:AC1"/>
    <mergeCell ref="Z105:Z106"/>
    <mergeCell ref="AA105:AA106"/>
    <mergeCell ref="AH105:AH106"/>
    <mergeCell ref="AI105:AI106"/>
    <mergeCell ref="AJ105:AJ106"/>
    <mergeCell ref="AK105:AK106"/>
    <mergeCell ref="B104:M104"/>
    <mergeCell ref="N104:Y104"/>
    <mergeCell ref="B105:D105"/>
    <mergeCell ref="E105:G105"/>
    <mergeCell ref="H105:J105"/>
    <mergeCell ref="K105:M105"/>
    <mergeCell ref="N105:P105"/>
    <mergeCell ref="Q105:S105"/>
    <mergeCell ref="T105:V105"/>
    <mergeCell ref="W105:Y105"/>
    <mergeCell ref="B103:Y103"/>
    <mergeCell ref="Z103:AA103"/>
    <mergeCell ref="AH103:AI103"/>
    <mergeCell ref="AJ103:AK103"/>
    <mergeCell ref="AL103:AM103"/>
    <mergeCell ref="AN103:AO103"/>
    <mergeCell ref="AL93:AL94"/>
    <mergeCell ref="AM93:AM94"/>
    <mergeCell ref="AN93:AN94"/>
    <mergeCell ref="AO93:AO94"/>
    <mergeCell ref="AH102:AI102"/>
    <mergeCell ref="AJ102:AK102"/>
    <mergeCell ref="AL102:AM102"/>
    <mergeCell ref="AN102:AO102"/>
    <mergeCell ref="Z93:Z94"/>
    <mergeCell ref="AA93:AA94"/>
    <mergeCell ref="AH93:AH94"/>
    <mergeCell ref="AI93:AI94"/>
    <mergeCell ref="AJ93:AJ94"/>
    <mergeCell ref="AK93:AK94"/>
    <mergeCell ref="B92:M92"/>
    <mergeCell ref="N92:Y92"/>
    <mergeCell ref="B93:D93"/>
    <mergeCell ref="E93:G93"/>
    <mergeCell ref="H93:J93"/>
    <mergeCell ref="K93:M93"/>
    <mergeCell ref="N93:P93"/>
    <mergeCell ref="Q93:S93"/>
    <mergeCell ref="T93:V93"/>
    <mergeCell ref="W93:Y93"/>
    <mergeCell ref="B91:Y91"/>
    <mergeCell ref="Z91:AA91"/>
    <mergeCell ref="AH91:AI91"/>
    <mergeCell ref="AJ91:AK91"/>
    <mergeCell ref="AL91:AM91"/>
    <mergeCell ref="AN91:AO91"/>
    <mergeCell ref="AL81:AL82"/>
    <mergeCell ref="AM81:AM82"/>
    <mergeCell ref="AN81:AN82"/>
    <mergeCell ref="AO81:AO82"/>
    <mergeCell ref="AH90:AI90"/>
    <mergeCell ref="AJ90:AK90"/>
    <mergeCell ref="AL90:AM90"/>
    <mergeCell ref="AN90:AO90"/>
    <mergeCell ref="Z81:Z82"/>
    <mergeCell ref="AA81:AA82"/>
    <mergeCell ref="AH81:AH82"/>
    <mergeCell ref="AI81:AI82"/>
    <mergeCell ref="AJ81:AJ82"/>
    <mergeCell ref="AK81:AK82"/>
    <mergeCell ref="B80:M80"/>
    <mergeCell ref="N80:Y80"/>
    <mergeCell ref="B81:D81"/>
    <mergeCell ref="E81:G81"/>
    <mergeCell ref="H81:J81"/>
    <mergeCell ref="K81:M81"/>
    <mergeCell ref="N81:P81"/>
    <mergeCell ref="Q81:S81"/>
    <mergeCell ref="T81:V81"/>
    <mergeCell ref="W81:Y81"/>
    <mergeCell ref="B79:Y79"/>
    <mergeCell ref="Z79:AA79"/>
    <mergeCell ref="AH79:AI79"/>
    <mergeCell ref="AJ79:AK79"/>
    <mergeCell ref="AL79:AM79"/>
    <mergeCell ref="AN79:AO79"/>
    <mergeCell ref="AL71:AL72"/>
    <mergeCell ref="AM71:AM72"/>
    <mergeCell ref="AN71:AN72"/>
    <mergeCell ref="AO71:AO72"/>
    <mergeCell ref="AH78:AI78"/>
    <mergeCell ref="AJ78:AK78"/>
    <mergeCell ref="AL78:AM78"/>
    <mergeCell ref="AN78:AO78"/>
    <mergeCell ref="Z71:Z72"/>
    <mergeCell ref="AA71:AA72"/>
    <mergeCell ref="AH71:AH72"/>
    <mergeCell ref="AI71:AI72"/>
    <mergeCell ref="AJ71:AJ72"/>
    <mergeCell ref="AK71:AK72"/>
    <mergeCell ref="B70:M70"/>
    <mergeCell ref="N70:Y70"/>
    <mergeCell ref="B71:D71"/>
    <mergeCell ref="E71:G71"/>
    <mergeCell ref="H71:J71"/>
    <mergeCell ref="K71:M71"/>
    <mergeCell ref="N71:P71"/>
    <mergeCell ref="Q71:S71"/>
    <mergeCell ref="T71:V71"/>
    <mergeCell ref="W71:Y71"/>
    <mergeCell ref="B69:Y69"/>
    <mergeCell ref="Z69:AA69"/>
    <mergeCell ref="AH69:AI69"/>
    <mergeCell ref="AJ69:AK69"/>
    <mergeCell ref="AL69:AM69"/>
    <mergeCell ref="AN69:AO69"/>
    <mergeCell ref="AL59:AL60"/>
    <mergeCell ref="AM59:AM60"/>
    <mergeCell ref="AN59:AN60"/>
    <mergeCell ref="AO59:AO60"/>
    <mergeCell ref="AH68:AI68"/>
    <mergeCell ref="AJ68:AK68"/>
    <mergeCell ref="AL68:AM68"/>
    <mergeCell ref="AN68:AO68"/>
    <mergeCell ref="Z59:Z60"/>
    <mergeCell ref="AA59:AA60"/>
    <mergeCell ref="AH59:AH60"/>
    <mergeCell ref="AI59:AI60"/>
    <mergeCell ref="AJ59:AJ60"/>
    <mergeCell ref="AK59:AK60"/>
    <mergeCell ref="B58:M58"/>
    <mergeCell ref="N58:Y58"/>
    <mergeCell ref="B59:D59"/>
    <mergeCell ref="E59:G59"/>
    <mergeCell ref="H59:J59"/>
    <mergeCell ref="K59:M59"/>
    <mergeCell ref="N59:P59"/>
    <mergeCell ref="Q59:S59"/>
    <mergeCell ref="T59:V59"/>
    <mergeCell ref="W59:Y59"/>
    <mergeCell ref="B57:Y57"/>
    <mergeCell ref="Z57:AA57"/>
    <mergeCell ref="AH57:AI57"/>
    <mergeCell ref="AJ57:AK57"/>
    <mergeCell ref="AL57:AM57"/>
    <mergeCell ref="AN57:AO57"/>
    <mergeCell ref="AL45:AL46"/>
    <mergeCell ref="AM45:AM46"/>
    <mergeCell ref="AN45:AN46"/>
    <mergeCell ref="AO45:AO46"/>
    <mergeCell ref="AH56:AI56"/>
    <mergeCell ref="AJ56:AK56"/>
    <mergeCell ref="AL56:AM56"/>
    <mergeCell ref="AN56:AO56"/>
    <mergeCell ref="Z45:Z46"/>
    <mergeCell ref="AA45:AA46"/>
    <mergeCell ref="AH45:AH46"/>
    <mergeCell ref="AI45:AI46"/>
    <mergeCell ref="AJ45:AJ46"/>
    <mergeCell ref="AK45:AK46"/>
    <mergeCell ref="B44:M44"/>
    <mergeCell ref="N44:Y44"/>
    <mergeCell ref="B45:D45"/>
    <mergeCell ref="E45:G45"/>
    <mergeCell ref="H45:J45"/>
    <mergeCell ref="K45:M45"/>
    <mergeCell ref="N45:P45"/>
    <mergeCell ref="Q45:S45"/>
    <mergeCell ref="T45:V45"/>
    <mergeCell ref="W45:Y45"/>
    <mergeCell ref="B43:Y43"/>
    <mergeCell ref="Z43:AA43"/>
    <mergeCell ref="AH43:AI43"/>
    <mergeCell ref="AJ43:AK43"/>
    <mergeCell ref="AL43:AM43"/>
    <mergeCell ref="AN43:AO43"/>
    <mergeCell ref="AL29:AL30"/>
    <mergeCell ref="AM29:AM30"/>
    <mergeCell ref="AN29:AN30"/>
    <mergeCell ref="AO29:AO30"/>
    <mergeCell ref="AH42:AI42"/>
    <mergeCell ref="AJ42:AK42"/>
    <mergeCell ref="AL42:AM42"/>
    <mergeCell ref="AN42:AO42"/>
    <mergeCell ref="Z29:Z30"/>
    <mergeCell ref="AA29:AA30"/>
    <mergeCell ref="AH29:AH30"/>
    <mergeCell ref="AI29:AI30"/>
    <mergeCell ref="AJ29:AJ30"/>
    <mergeCell ref="AK29:AK30"/>
    <mergeCell ref="AH17:AH18"/>
    <mergeCell ref="AI17:AI18"/>
    <mergeCell ref="AJ17:AJ18"/>
    <mergeCell ref="AK17:AK18"/>
    <mergeCell ref="B28:M28"/>
    <mergeCell ref="N28:Y28"/>
    <mergeCell ref="B29:D29"/>
    <mergeCell ref="E29:G29"/>
    <mergeCell ref="H29:J29"/>
    <mergeCell ref="K29:M29"/>
    <mergeCell ref="N29:P29"/>
    <mergeCell ref="Q29:S29"/>
    <mergeCell ref="T29:V29"/>
    <mergeCell ref="W29:Y29"/>
    <mergeCell ref="B15:Y15"/>
    <mergeCell ref="Z15:AA15"/>
    <mergeCell ref="AH15:AI15"/>
    <mergeCell ref="AJ15:AK15"/>
    <mergeCell ref="AL15:AM15"/>
    <mergeCell ref="AN15:AO15"/>
    <mergeCell ref="AH14:AI14"/>
    <mergeCell ref="AJ14:AK14"/>
    <mergeCell ref="B27:Y27"/>
    <mergeCell ref="Z27:AA27"/>
    <mergeCell ref="AH27:AI27"/>
    <mergeCell ref="AJ27:AK27"/>
    <mergeCell ref="AL27:AM27"/>
    <mergeCell ref="AN27:AO27"/>
    <mergeCell ref="AL17:AL18"/>
    <mergeCell ref="AM17:AM18"/>
    <mergeCell ref="AN17:AN18"/>
    <mergeCell ref="AO17:AO18"/>
    <mergeCell ref="AH26:AI26"/>
    <mergeCell ref="AJ26:AK26"/>
    <mergeCell ref="AL26:AM26"/>
    <mergeCell ref="AN26:AO26"/>
    <mergeCell ref="Z17:Z18"/>
    <mergeCell ref="AA17:AA18"/>
    <mergeCell ref="B16:M16"/>
    <mergeCell ref="N16:Y16"/>
    <mergeCell ref="B17:D17"/>
    <mergeCell ref="E17:G17"/>
    <mergeCell ref="H17:J17"/>
    <mergeCell ref="K17:M17"/>
    <mergeCell ref="N17:P17"/>
    <mergeCell ref="Q17:S17"/>
    <mergeCell ref="T17:V17"/>
    <mergeCell ref="W17:Y17"/>
    <mergeCell ref="AL14:AM14"/>
    <mergeCell ref="AN14:AO14"/>
    <mergeCell ref="T5:V5"/>
    <mergeCell ref="W5:Y5"/>
    <mergeCell ref="Z5:Z6"/>
    <mergeCell ref="AA5:AA6"/>
    <mergeCell ref="AH5:AH6"/>
    <mergeCell ref="AI5:AI6"/>
    <mergeCell ref="B4:M4"/>
    <mergeCell ref="N4:Y4"/>
    <mergeCell ref="B5:D5"/>
    <mergeCell ref="E5:G5"/>
    <mergeCell ref="H5:J5"/>
    <mergeCell ref="K5:M5"/>
    <mergeCell ref="N5:P5"/>
    <mergeCell ref="Q5:S5"/>
    <mergeCell ref="AJ5:AJ6"/>
    <mergeCell ref="AK5:AK6"/>
    <mergeCell ref="AL5:AL6"/>
    <mergeCell ref="AM5:AM6"/>
    <mergeCell ref="AN5:AN6"/>
    <mergeCell ref="AO5:AO6"/>
    <mergeCell ref="B3:Y3"/>
    <mergeCell ref="Z3:AA3"/>
    <mergeCell ref="AH3:AI3"/>
    <mergeCell ref="AJ3:AK3"/>
    <mergeCell ref="AL3:AM3"/>
    <mergeCell ref="AN3:AO3"/>
    <mergeCell ref="AH2:AI2"/>
    <mergeCell ref="AJ2:AK2"/>
    <mergeCell ref="AL2:AM2"/>
    <mergeCell ref="AN2:AO2"/>
  </mergeCells>
  <conditionalFormatting sqref="Z7:Z10">
    <cfRule type="cellIs" dxfId="2226" priority="220" operator="greaterThan">
      <formula>$AH$7*1.22222222</formula>
    </cfRule>
    <cfRule type="cellIs" dxfId="2225" priority="221" operator="between">
      <formula>$AH$7</formula>
      <formula>$AH$7*1.22222222</formula>
    </cfRule>
    <cfRule type="cellIs" dxfId="2224" priority="222" operator="between">
      <formula>$AH$7*0.81818182</formula>
      <formula>$AH$7</formula>
    </cfRule>
    <cfRule type="cellIs" dxfId="2223" priority="240" operator="lessThan">
      <formula>$AH$7*0.81818182</formula>
    </cfRule>
  </conditionalFormatting>
  <conditionalFormatting sqref="AA7:AA10">
    <cfRule type="cellIs" dxfId="2222" priority="217" operator="greaterThan">
      <formula>$AI$7*1.22222222</formula>
    </cfRule>
    <cfRule type="cellIs" dxfId="2221" priority="218" operator="between">
      <formula>$AI$7</formula>
      <formula>$AI$7*1.22222222</formula>
    </cfRule>
    <cfRule type="cellIs" dxfId="2220" priority="219" operator="between">
      <formula>$AI$7*0.81818182</formula>
      <formula>$AI$7</formula>
    </cfRule>
    <cfRule type="cellIs" dxfId="2219" priority="239" operator="lessThan">
      <formula>$AI$7*0.81818182</formula>
    </cfRule>
  </conditionalFormatting>
  <conditionalFormatting sqref="Z19:Z22">
    <cfRule type="cellIs" dxfId="2218" priority="214" operator="greaterThan">
      <formula>$AH$19*1.22222222</formula>
    </cfRule>
    <cfRule type="cellIs" dxfId="2217" priority="215" operator="between">
      <formula>$AH$19</formula>
      <formula>$AH$19*1.22222222</formula>
    </cfRule>
    <cfRule type="cellIs" dxfId="2216" priority="216" operator="between">
      <formula>$AH$19*0.81818182</formula>
      <formula>$AH$19</formula>
    </cfRule>
    <cfRule type="cellIs" dxfId="2215" priority="238" operator="lessThan">
      <formula>$AH$19*0.81818182</formula>
    </cfRule>
  </conditionalFormatting>
  <conditionalFormatting sqref="AA19:AA22">
    <cfRule type="cellIs" dxfId="2214" priority="211" operator="greaterThan">
      <formula>$AI$19*1.22222222</formula>
    </cfRule>
    <cfRule type="cellIs" dxfId="2213" priority="212" operator="between">
      <formula>$AI$19</formula>
      <formula>$AI$19*1.22222222</formula>
    </cfRule>
    <cfRule type="cellIs" dxfId="2212" priority="213" operator="between">
      <formula>$AI$19*0.81818182</formula>
      <formula>$AI$19</formula>
    </cfRule>
    <cfRule type="cellIs" dxfId="2211" priority="237" operator="lessThan">
      <formula>$AI$19*0.81818182</formula>
    </cfRule>
  </conditionalFormatting>
  <conditionalFormatting sqref="Z31:Z38">
    <cfRule type="cellIs" dxfId="2210" priority="208" operator="greaterThan">
      <formula>$AH$31*1.22222222</formula>
    </cfRule>
    <cfRule type="cellIs" dxfId="2209" priority="209" operator="between">
      <formula>$AH$31</formula>
      <formula>$AH$31*1.22222222</formula>
    </cfRule>
    <cfRule type="cellIs" dxfId="2208" priority="210" operator="between">
      <formula>$AH$31*0.81818182</formula>
      <formula>$AH$31</formula>
    </cfRule>
    <cfRule type="cellIs" dxfId="2207" priority="236" operator="lessThan">
      <formula>$AH$31*0.81818182</formula>
    </cfRule>
  </conditionalFormatting>
  <conditionalFormatting sqref="AA31:AA38">
    <cfRule type="cellIs" dxfId="2206" priority="205" operator="greaterThan">
      <formula>$AI$31*1.22222222</formula>
    </cfRule>
    <cfRule type="cellIs" dxfId="2205" priority="206" operator="between">
      <formula>$AI$31</formula>
      <formula>$AI$31*1.22222222</formula>
    </cfRule>
    <cfRule type="cellIs" dxfId="2204" priority="207" operator="between">
      <formula>$AI$31*0.81818182</formula>
      <formula>$AI$31</formula>
    </cfRule>
    <cfRule type="cellIs" dxfId="2203" priority="235" operator="lessThan">
      <formula>$AI$31*0.81818182</formula>
    </cfRule>
  </conditionalFormatting>
  <conditionalFormatting sqref="Z47:Z52">
    <cfRule type="cellIs" dxfId="2202" priority="202" operator="greaterThan">
      <formula>$AH$47*1.22222222</formula>
    </cfRule>
    <cfRule type="cellIs" dxfId="2201" priority="203" operator="between">
      <formula>$AH$47</formula>
      <formula>$AH$47*1.22222222</formula>
    </cfRule>
    <cfRule type="cellIs" dxfId="2200" priority="204" operator="between">
      <formula>$AH$47*0.81818182</formula>
      <formula>$AH$47</formula>
    </cfRule>
    <cfRule type="cellIs" dxfId="2199" priority="234" operator="lessThan">
      <formula>$AH$47*0.81818182</formula>
    </cfRule>
  </conditionalFormatting>
  <conditionalFormatting sqref="AA47:AA52">
    <cfRule type="cellIs" dxfId="2198" priority="199" operator="greaterThan">
      <formula>$AI$47*1.22222222</formula>
    </cfRule>
    <cfRule type="cellIs" dxfId="2197" priority="200" operator="between">
      <formula>$AI$47</formula>
      <formula>$AI$47*1.22222222</formula>
    </cfRule>
    <cfRule type="cellIs" dxfId="2196" priority="201" operator="between">
      <formula>$AI$47*0.81818182</formula>
      <formula>$AI$47</formula>
    </cfRule>
    <cfRule type="cellIs" dxfId="2195" priority="233" operator="lessThan">
      <formula>$AI$47*0.81818182</formula>
    </cfRule>
  </conditionalFormatting>
  <conditionalFormatting sqref="Z61:Z64">
    <cfRule type="cellIs" dxfId="2194" priority="196" operator="greaterThan">
      <formula>$AH$61*1.22222222</formula>
    </cfRule>
    <cfRule type="cellIs" dxfId="2193" priority="197" operator="between">
      <formula>$AH$61</formula>
      <formula>$AH$61*1.22222222</formula>
    </cfRule>
    <cfRule type="cellIs" dxfId="2192" priority="198" operator="between">
      <formula>$AH$61*0.81818182</formula>
      <formula>$AH$61</formula>
    </cfRule>
    <cfRule type="cellIs" dxfId="2191" priority="232" operator="lessThan">
      <formula>$AH$61*0.81818182</formula>
    </cfRule>
  </conditionalFormatting>
  <conditionalFormatting sqref="AA61:AA64">
    <cfRule type="cellIs" dxfId="2190" priority="193" operator="greaterThan">
      <formula>$AI$61*1.22222222</formula>
    </cfRule>
    <cfRule type="cellIs" dxfId="2189" priority="194" operator="between">
      <formula>$AI$61</formula>
      <formula>$AI$61*1.22222222</formula>
    </cfRule>
    <cfRule type="cellIs" dxfId="2188" priority="195" operator="between">
      <formula>$AI$61*0.81818182</formula>
      <formula>$AI$61</formula>
    </cfRule>
    <cfRule type="cellIs" dxfId="2187" priority="231" operator="lessThan">
      <formula>$AI$61*0.81818182</formula>
    </cfRule>
  </conditionalFormatting>
  <conditionalFormatting sqref="Z73:Z74">
    <cfRule type="cellIs" dxfId="2186" priority="190" operator="greaterThan">
      <formula>$AH$73*1.22222222</formula>
    </cfRule>
    <cfRule type="cellIs" dxfId="2185" priority="191" operator="between">
      <formula>$AH$73</formula>
      <formula>$AH$73*1.22222222</formula>
    </cfRule>
    <cfRule type="cellIs" dxfId="2184" priority="192" operator="between">
      <formula>$AH$73*0.81818182</formula>
      <formula>$AH$73</formula>
    </cfRule>
    <cfRule type="cellIs" dxfId="2183" priority="230" operator="lessThan">
      <formula>$AH$73*0.81818182</formula>
    </cfRule>
  </conditionalFormatting>
  <conditionalFormatting sqref="AA73:AA74">
    <cfRule type="cellIs" dxfId="2182" priority="187" operator="greaterThan">
      <formula>$AI$73*1.22222222</formula>
    </cfRule>
    <cfRule type="cellIs" dxfId="2181" priority="188" operator="between">
      <formula>$AI$73</formula>
      <formula>$AI$73*1.22222222</formula>
    </cfRule>
    <cfRule type="cellIs" dxfId="2180" priority="189" operator="between">
      <formula>$AI$73*0.81818182</formula>
      <formula>$AI$73</formula>
    </cfRule>
    <cfRule type="cellIs" dxfId="2179" priority="229" operator="lessThan">
      <formula>$AI$73*0.81818182</formula>
    </cfRule>
  </conditionalFormatting>
  <conditionalFormatting sqref="Z83:Z86">
    <cfRule type="cellIs" dxfId="2178" priority="184" operator="greaterThan">
      <formula>$AH$83*1.22222222</formula>
    </cfRule>
    <cfRule type="cellIs" dxfId="2177" priority="185" operator="between">
      <formula>$AH$83</formula>
      <formula>$AH$83*1.22222222</formula>
    </cfRule>
    <cfRule type="cellIs" dxfId="2176" priority="186" operator="between">
      <formula>$AH$83*0.81818182</formula>
      <formula>$AH$83</formula>
    </cfRule>
    <cfRule type="cellIs" dxfId="2175" priority="228" operator="lessThan">
      <formula>$AH$83*0.81818182</formula>
    </cfRule>
  </conditionalFormatting>
  <conditionalFormatting sqref="AA83:AA86">
    <cfRule type="cellIs" dxfId="2174" priority="181" operator="greaterThan">
      <formula>$AI$83*1.22222222</formula>
    </cfRule>
    <cfRule type="cellIs" dxfId="2173" priority="182" operator="between">
      <formula>$AI$83</formula>
      <formula>$AI$83*1.22222222</formula>
    </cfRule>
    <cfRule type="cellIs" dxfId="2172" priority="183" operator="between">
      <formula>$AI$83*0.81818182</formula>
      <formula>$AI$83</formula>
    </cfRule>
    <cfRule type="cellIs" dxfId="2171" priority="227" operator="lessThan">
      <formula>$AI$83*0.81818182</formula>
    </cfRule>
  </conditionalFormatting>
  <conditionalFormatting sqref="Z95:Z98">
    <cfRule type="cellIs" dxfId="2170" priority="178" operator="greaterThan">
      <formula>$AH$95*1.22222222</formula>
    </cfRule>
    <cfRule type="cellIs" dxfId="2169" priority="179" operator="between">
      <formula>$AH$95</formula>
      <formula>$AH$95*1.22222222</formula>
    </cfRule>
    <cfRule type="cellIs" dxfId="2168" priority="180" operator="between">
      <formula>$AH$95*0.81818182</formula>
      <formula>$AH$95</formula>
    </cfRule>
    <cfRule type="cellIs" dxfId="2167" priority="226" operator="lessThan">
      <formula>$AH$95*0.81818182</formula>
    </cfRule>
  </conditionalFormatting>
  <conditionalFormatting sqref="AA95:AA98">
    <cfRule type="cellIs" dxfId="2166" priority="175" operator="greaterThan">
      <formula>$AI$95*1.22222222</formula>
    </cfRule>
    <cfRule type="cellIs" dxfId="2165" priority="176" operator="between">
      <formula>$AI$95</formula>
      <formula>$AI$95*1.22222222</formula>
    </cfRule>
    <cfRule type="cellIs" dxfId="2164" priority="177" operator="between">
      <formula>$AI$95*0.81818182</formula>
      <formula>$AI$95</formula>
    </cfRule>
    <cfRule type="cellIs" dxfId="2163" priority="225" operator="lessThan">
      <formula>$AI$95*0.81818182</formula>
    </cfRule>
  </conditionalFormatting>
  <conditionalFormatting sqref="Z107">
    <cfRule type="cellIs" dxfId="2162" priority="172" operator="greaterThan">
      <formula>$AH$107*1.22222222</formula>
    </cfRule>
    <cfRule type="cellIs" dxfId="2161" priority="173" operator="between">
      <formula>$AH$107</formula>
      <formula>$AH$107*1.22222222</formula>
    </cfRule>
    <cfRule type="cellIs" dxfId="2160" priority="174" operator="between">
      <formula>$AH$107*0.81818182</formula>
      <formula>$AH$107</formula>
    </cfRule>
    <cfRule type="cellIs" dxfId="2159" priority="224" operator="lessThan">
      <formula>$AH$107*0.81818182</formula>
    </cfRule>
  </conditionalFormatting>
  <conditionalFormatting sqref="AA107">
    <cfRule type="cellIs" dxfId="2158" priority="169" operator="greaterThan">
      <formula>$AI$107*1.22222222</formula>
    </cfRule>
    <cfRule type="cellIs" dxfId="2157" priority="170" operator="between">
      <formula>$AI$107</formula>
      <formula>$AI$107*1.22222222</formula>
    </cfRule>
    <cfRule type="cellIs" dxfId="2156" priority="171" operator="between">
      <formula>$AI$107*0.81818182</formula>
      <formula>$AI$107</formula>
    </cfRule>
    <cfRule type="cellIs" dxfId="2155" priority="223" operator="lessThan">
      <formula>$AI$107*0.81818182</formula>
    </cfRule>
  </conditionalFormatting>
  <conditionalFormatting sqref="AN95">
    <cfRule type="cellIs" dxfId="2154" priority="157" operator="greaterThan">
      <formula>$AH$95*1.22222222</formula>
    </cfRule>
    <cfRule type="cellIs" dxfId="2153" priority="158" operator="between">
      <formula>$AH$95</formula>
      <formula>$AH$95*1.22222222</formula>
    </cfRule>
    <cfRule type="cellIs" dxfId="2152" priority="159" operator="between">
      <formula>$AH$95*0.81818182</formula>
      <formula>$AH$95</formula>
    </cfRule>
    <cfRule type="cellIs" dxfId="2151" priority="160" operator="lessThan">
      <formula>$AH$95*0.81818182</formula>
    </cfRule>
  </conditionalFormatting>
  <conditionalFormatting sqref="AO95">
    <cfRule type="cellIs" dxfId="2150" priority="153" operator="greaterThan">
      <formula>$AI$95*1.22222222</formula>
    </cfRule>
    <cfRule type="cellIs" dxfId="2149" priority="154" operator="between">
      <formula>$AI$95</formula>
      <formula>$AI$95*1.22222222</formula>
    </cfRule>
    <cfRule type="cellIs" dxfId="2148" priority="155" operator="between">
      <formula>$AI$95*0.81818182</formula>
      <formula>$AI$95</formula>
    </cfRule>
    <cfRule type="cellIs" dxfId="2147" priority="156" operator="lessThan">
      <formula>$AI$95*0.81818182</formula>
    </cfRule>
  </conditionalFormatting>
  <conditionalFormatting sqref="AN83">
    <cfRule type="cellIs" dxfId="2146" priority="149" operator="greaterThan">
      <formula>$AH$83*1.22222222</formula>
    </cfRule>
    <cfRule type="cellIs" dxfId="2145" priority="150" operator="between">
      <formula>$AH$83</formula>
      <formula>$AH$83*1.22222222</formula>
    </cfRule>
    <cfRule type="cellIs" dxfId="2144" priority="151" operator="between">
      <formula>$AH$83*0.81818182</formula>
      <formula>$AH$83</formula>
    </cfRule>
    <cfRule type="cellIs" dxfId="2143" priority="152" operator="lessThan">
      <formula>$AH$83*0.81818182</formula>
    </cfRule>
  </conditionalFormatting>
  <conditionalFormatting sqref="AO83">
    <cfRule type="cellIs" dxfId="2142" priority="145" operator="greaterThan">
      <formula>$AI$83*1.22222222</formula>
    </cfRule>
    <cfRule type="cellIs" dxfId="2141" priority="146" operator="between">
      <formula>$AI$83</formula>
      <formula>$AI$83*1.22222222</formula>
    </cfRule>
    <cfRule type="cellIs" dxfId="2140" priority="147" operator="between">
      <formula>$AI$83*0.81818182</formula>
      <formula>$AI$83</formula>
    </cfRule>
    <cfRule type="cellIs" dxfId="2139" priority="148" operator="lessThan">
      <formula>$AI$83*0.81818182</formula>
    </cfRule>
  </conditionalFormatting>
  <conditionalFormatting sqref="AN73">
    <cfRule type="cellIs" dxfId="2138" priority="141" operator="greaterThan">
      <formula>$AH$73*1.22222222</formula>
    </cfRule>
    <cfRule type="cellIs" dxfId="2137" priority="142" operator="between">
      <formula>$AH$73</formula>
      <formula>$AH$73*1.22222222</formula>
    </cfRule>
    <cfRule type="cellIs" dxfId="2136" priority="143" operator="between">
      <formula>$AH$73*0.81818182</formula>
      <formula>$AH$73</formula>
    </cfRule>
    <cfRule type="cellIs" dxfId="2135" priority="144" operator="lessThan">
      <formula>$AH$73*0.81818182</formula>
    </cfRule>
  </conditionalFormatting>
  <conditionalFormatting sqref="AO73">
    <cfRule type="cellIs" dxfId="2134" priority="137" operator="greaterThan">
      <formula>$AI$73*1.22222222</formula>
    </cfRule>
    <cfRule type="cellIs" dxfId="2133" priority="138" operator="between">
      <formula>$AI$73</formula>
      <formula>$AI$73*1.22222222</formula>
    </cfRule>
    <cfRule type="cellIs" dxfId="2132" priority="139" operator="between">
      <formula>$AI$73*0.81818182</formula>
      <formula>$AI$73</formula>
    </cfRule>
    <cfRule type="cellIs" dxfId="2131" priority="140" operator="lessThan">
      <formula>$AI$73*0.81818182</formula>
    </cfRule>
  </conditionalFormatting>
  <conditionalFormatting sqref="AN61">
    <cfRule type="cellIs" dxfId="2130" priority="133" operator="greaterThan">
      <formula>$AH$61*1.22222222</formula>
    </cfRule>
    <cfRule type="cellIs" dxfId="2129" priority="134" operator="between">
      <formula>$AH$61</formula>
      <formula>$AH$61*1.22222222</formula>
    </cfRule>
    <cfRule type="cellIs" dxfId="2128" priority="135" operator="between">
      <formula>$AH$61*0.81818182</formula>
      <formula>$AH$61</formula>
    </cfRule>
    <cfRule type="cellIs" dxfId="2127" priority="136" operator="lessThan">
      <formula>$AH$61*0.81818182</formula>
    </cfRule>
  </conditionalFormatting>
  <conditionalFormatting sqref="AO61">
    <cfRule type="cellIs" dxfId="2126" priority="129" operator="greaterThan">
      <formula>$AI$61*1.22222222</formula>
    </cfRule>
    <cfRule type="cellIs" dxfId="2125" priority="130" operator="between">
      <formula>$AI$61</formula>
      <formula>$AI$61*1.22222222</formula>
    </cfRule>
    <cfRule type="cellIs" dxfId="2124" priority="131" operator="between">
      <formula>$AI$61*0.81818182</formula>
      <formula>$AI$61</formula>
    </cfRule>
    <cfRule type="cellIs" dxfId="2123" priority="132" operator="lessThan">
      <formula>$AI$61*0.81818182</formula>
    </cfRule>
  </conditionalFormatting>
  <conditionalFormatting sqref="AN47">
    <cfRule type="cellIs" dxfId="2122" priority="125" operator="greaterThan">
      <formula>$AH$47*1.22222222</formula>
    </cfRule>
    <cfRule type="cellIs" dxfId="2121" priority="126" operator="between">
      <formula>$AH$47</formula>
      <formula>$AH$47*1.22222222</formula>
    </cfRule>
    <cfRule type="cellIs" dxfId="2120" priority="127" operator="between">
      <formula>$AH$47*0.81818182</formula>
      <formula>$AH$47</formula>
    </cfRule>
    <cfRule type="cellIs" dxfId="2119" priority="128" operator="lessThan">
      <formula>$AH$47*0.81818182</formula>
    </cfRule>
  </conditionalFormatting>
  <conditionalFormatting sqref="AO47">
    <cfRule type="cellIs" dxfId="2118" priority="121" operator="greaterThan">
      <formula>$AI$47*1.22222222</formula>
    </cfRule>
    <cfRule type="cellIs" dxfId="2117" priority="122" operator="between">
      <formula>$AI$47</formula>
      <formula>$AI$47*1.22222222</formula>
    </cfRule>
    <cfRule type="cellIs" dxfId="2116" priority="123" operator="between">
      <formula>$AI$47*0.81818182</formula>
      <formula>$AI$47</formula>
    </cfRule>
    <cfRule type="cellIs" dxfId="2115" priority="124" operator="lessThan">
      <formula>$AI$47*0.81818182</formula>
    </cfRule>
  </conditionalFormatting>
  <conditionalFormatting sqref="AN31">
    <cfRule type="cellIs" dxfId="2114" priority="117" operator="greaterThan">
      <formula>$AH$31*1.22222222</formula>
    </cfRule>
    <cfRule type="cellIs" dxfId="2113" priority="118" operator="between">
      <formula>$AH$31</formula>
      <formula>$AH$31*1.22222222</formula>
    </cfRule>
    <cfRule type="cellIs" dxfId="2112" priority="119" operator="between">
      <formula>$AH$31*0.81818182</formula>
      <formula>$AH$31</formula>
    </cfRule>
    <cfRule type="cellIs" dxfId="2111" priority="120" operator="lessThan">
      <formula>$AH$31*0.81818182</formula>
    </cfRule>
  </conditionalFormatting>
  <conditionalFormatting sqref="AO31">
    <cfRule type="cellIs" dxfId="2110" priority="113" operator="greaterThan">
      <formula>$AI$31*1.22222222</formula>
    </cfRule>
    <cfRule type="cellIs" dxfId="2109" priority="114" operator="between">
      <formula>$AI$31</formula>
      <formula>$AI$31*1.22222222</formula>
    </cfRule>
    <cfRule type="cellIs" dxfId="2108" priority="115" operator="between">
      <formula>$AI$31*0.81818182</formula>
      <formula>$AI$31</formula>
    </cfRule>
    <cfRule type="cellIs" dxfId="2107" priority="116" operator="lessThan">
      <formula>$AI$31*0.81818182</formula>
    </cfRule>
  </conditionalFormatting>
  <conditionalFormatting sqref="AN19">
    <cfRule type="cellIs" dxfId="2106" priority="109" operator="greaterThan">
      <formula>$AH$19*1.22222222</formula>
    </cfRule>
    <cfRule type="cellIs" dxfId="2105" priority="110" operator="between">
      <formula>$AH$19</formula>
      <formula>$AH$19*1.22222222</formula>
    </cfRule>
    <cfRule type="cellIs" dxfId="2104" priority="111" operator="between">
      <formula>$AH$19*0.81818182</formula>
      <formula>$AH$19</formula>
    </cfRule>
    <cfRule type="cellIs" dxfId="2103" priority="112" operator="lessThan">
      <formula>$AH$19*0.81818182</formula>
    </cfRule>
  </conditionalFormatting>
  <conditionalFormatting sqref="AO19">
    <cfRule type="cellIs" dxfId="2102" priority="105" operator="greaterThan">
      <formula>$AI$19*1.22222222</formula>
    </cfRule>
    <cfRule type="cellIs" dxfId="2101" priority="106" operator="between">
      <formula>$AI$19</formula>
      <formula>$AI$19*1.22222222</formula>
    </cfRule>
    <cfRule type="cellIs" dxfId="2100" priority="107" operator="between">
      <formula>$AI$19*0.81818182</formula>
      <formula>$AI$19</formula>
    </cfRule>
    <cfRule type="cellIs" dxfId="2099" priority="108" operator="lessThan">
      <formula>$AI$19*0.81818182</formula>
    </cfRule>
  </conditionalFormatting>
  <conditionalFormatting sqref="AN7">
    <cfRule type="cellIs" dxfId="2098" priority="101" operator="greaterThan">
      <formula>$AH$7*1.22222222</formula>
    </cfRule>
    <cfRule type="cellIs" dxfId="2097" priority="102" operator="between">
      <formula>$AH$7</formula>
      <formula>$AH$7*1.22222222</formula>
    </cfRule>
    <cfRule type="cellIs" dxfId="2096" priority="103" operator="between">
      <formula>$AH$7*0.81818182</formula>
      <formula>$AH$7</formula>
    </cfRule>
    <cfRule type="cellIs" dxfId="2095" priority="104" operator="lessThan">
      <formula>$AH$7*0.81818182</formula>
    </cfRule>
  </conditionalFormatting>
  <conditionalFormatting sqref="AO7">
    <cfRule type="cellIs" dxfId="2094" priority="97" operator="greaterThan">
      <formula>$AI$7*1.22222222</formula>
    </cfRule>
    <cfRule type="cellIs" dxfId="2093" priority="98" operator="between">
      <formula>$AI$7</formula>
      <formula>$AI$7*1.22222222</formula>
    </cfRule>
    <cfRule type="cellIs" dxfId="2092" priority="99" operator="between">
      <formula>$AI$7*0.81818182</formula>
      <formula>$AI$7</formula>
    </cfRule>
    <cfRule type="cellIs" dxfId="2091" priority="100" operator="lessThan">
      <formula>$AI$7*0.81818182</formula>
    </cfRule>
  </conditionalFormatting>
  <conditionalFormatting sqref="AB107">
    <cfRule type="cellIs" dxfId="2090" priority="92" operator="greaterThan">
      <formula>$AH$107*1.22222222</formula>
    </cfRule>
    <cfRule type="cellIs" dxfId="2089" priority="93" operator="between">
      <formula>$AH$107</formula>
      <formula>$AH$107*1.22222222</formula>
    </cfRule>
    <cfRule type="cellIs" dxfId="2088" priority="94" operator="between">
      <formula>$AH$107*0.81818182</formula>
      <formula>$AH$107</formula>
    </cfRule>
    <cfRule type="cellIs" dxfId="2087" priority="96" operator="lessThan">
      <formula>$AH$107*0.81818182</formula>
    </cfRule>
  </conditionalFormatting>
  <conditionalFormatting sqref="AC107">
    <cfRule type="cellIs" dxfId="2086" priority="89" operator="greaterThan">
      <formula>$AI$107*1.22222222</formula>
    </cfRule>
    <cfRule type="cellIs" dxfId="2085" priority="90" operator="between">
      <formula>$AI$107</formula>
      <formula>$AI$107*1.22222222</formula>
    </cfRule>
    <cfRule type="cellIs" dxfId="2084" priority="91" operator="between">
      <formula>$AI$107*0.81818182</formula>
      <formula>$AI$107</formula>
    </cfRule>
    <cfRule type="cellIs" dxfId="2083" priority="95" operator="lessThan">
      <formula>$AI$107*0.81818182</formula>
    </cfRule>
  </conditionalFormatting>
  <conditionalFormatting sqref="AB95:AB98">
    <cfRule type="cellIs" dxfId="2082" priority="84" operator="greaterThan">
      <formula>$AH$95*1.22222222</formula>
    </cfRule>
    <cfRule type="cellIs" dxfId="2081" priority="85" operator="between">
      <formula>$AH$95</formula>
      <formula>$AH$95*1.22222222</formula>
    </cfRule>
    <cfRule type="cellIs" dxfId="2080" priority="86" operator="between">
      <formula>$AH$95*0.81818182</formula>
      <formula>$AH$95</formula>
    </cfRule>
    <cfRule type="cellIs" dxfId="2079" priority="88" operator="lessThan">
      <formula>$AH$95*0.81818182</formula>
    </cfRule>
  </conditionalFormatting>
  <conditionalFormatting sqref="AC95:AC98">
    <cfRule type="cellIs" dxfId="2078" priority="81" operator="greaterThan">
      <formula>$AI$95*1.22222222</formula>
    </cfRule>
    <cfRule type="cellIs" dxfId="2077" priority="82" operator="between">
      <formula>$AI$95</formula>
      <formula>$AI$95*1.22222222</formula>
    </cfRule>
    <cfRule type="cellIs" dxfId="2076" priority="83" operator="between">
      <formula>$AI$95*0.81818182</formula>
      <formula>$AI$95</formula>
    </cfRule>
    <cfRule type="cellIs" dxfId="2075" priority="87" operator="lessThan">
      <formula>$AI$95*0.81818182</formula>
    </cfRule>
  </conditionalFormatting>
  <conditionalFormatting sqref="AB83:AB86">
    <cfRule type="cellIs" dxfId="2074" priority="76" operator="greaterThan">
      <formula>$AH$83*1.22222222</formula>
    </cfRule>
    <cfRule type="cellIs" dxfId="2073" priority="77" operator="between">
      <formula>$AH$83</formula>
      <formula>$AH$83*1.22222222</formula>
    </cfRule>
    <cfRule type="cellIs" dxfId="2072" priority="78" operator="between">
      <formula>$AH$83*0.81818182</formula>
      <formula>$AH$83</formula>
    </cfRule>
    <cfRule type="cellIs" dxfId="2071" priority="80" operator="lessThan">
      <formula>$AH$83*0.81818182</formula>
    </cfRule>
  </conditionalFormatting>
  <conditionalFormatting sqref="AC83:AC86">
    <cfRule type="cellIs" dxfId="2070" priority="73" operator="greaterThan">
      <formula>$AI$83*1.22222222</formula>
    </cfRule>
    <cfRule type="cellIs" dxfId="2069" priority="74" operator="between">
      <formula>$AI$83</formula>
      <formula>$AI$83*1.22222222</formula>
    </cfRule>
    <cfRule type="cellIs" dxfId="2068" priority="75" operator="between">
      <formula>$AI$83*0.81818182</formula>
      <formula>$AI$83</formula>
    </cfRule>
    <cfRule type="cellIs" dxfId="2067" priority="79" operator="lessThan">
      <formula>$AI$83*0.81818182</formula>
    </cfRule>
  </conditionalFormatting>
  <conditionalFormatting sqref="AB73:AB74">
    <cfRule type="cellIs" dxfId="2066" priority="68" operator="greaterThan">
      <formula>$AH$73*1.22222222</formula>
    </cfRule>
    <cfRule type="cellIs" dxfId="2065" priority="69" operator="between">
      <formula>$AH$73</formula>
      <formula>$AH$73*1.22222222</formula>
    </cfRule>
    <cfRule type="cellIs" dxfId="2064" priority="70" operator="between">
      <formula>$AH$73*0.81818182</formula>
      <formula>$AH$73</formula>
    </cfRule>
    <cfRule type="cellIs" dxfId="2063" priority="72" operator="lessThan">
      <formula>$AH$73*0.81818182</formula>
    </cfRule>
  </conditionalFormatting>
  <conditionalFormatting sqref="AC73:AC74">
    <cfRule type="cellIs" dxfId="2062" priority="65" operator="greaterThan">
      <formula>$AI$73*1.22222222</formula>
    </cfRule>
    <cfRule type="cellIs" dxfId="2061" priority="66" operator="between">
      <formula>$AI$73</formula>
      <formula>$AI$73*1.22222222</formula>
    </cfRule>
    <cfRule type="cellIs" dxfId="2060" priority="67" operator="between">
      <formula>$AI$73*0.81818182</formula>
      <formula>$AI$73</formula>
    </cfRule>
    <cfRule type="cellIs" dxfId="2059" priority="71" operator="lessThan">
      <formula>$AI$73*0.81818182</formula>
    </cfRule>
  </conditionalFormatting>
  <conditionalFormatting sqref="AB61:AB64">
    <cfRule type="cellIs" dxfId="2058" priority="60" operator="greaterThan">
      <formula>$AH$61*1.22222222</formula>
    </cfRule>
    <cfRule type="cellIs" dxfId="2057" priority="61" operator="between">
      <formula>$AH$61</formula>
      <formula>$AH$61*1.22222222</formula>
    </cfRule>
    <cfRule type="cellIs" dxfId="2056" priority="62" operator="between">
      <formula>$AH$61*0.81818182</formula>
      <formula>$AH$61</formula>
    </cfRule>
    <cfRule type="cellIs" dxfId="2055" priority="64" operator="lessThan">
      <formula>$AH$61*0.81818182</formula>
    </cfRule>
  </conditionalFormatting>
  <conditionalFormatting sqref="AC61:AC64">
    <cfRule type="cellIs" dxfId="2054" priority="57" operator="greaterThan">
      <formula>$AI$61*1.22222222</formula>
    </cfRule>
    <cfRule type="cellIs" dxfId="2053" priority="58" operator="between">
      <formula>$AI$61</formula>
      <formula>$AI$61*1.22222222</formula>
    </cfRule>
    <cfRule type="cellIs" dxfId="2052" priority="59" operator="between">
      <formula>$AI$61*0.81818182</formula>
      <formula>$AI$61</formula>
    </cfRule>
    <cfRule type="cellIs" dxfId="2051" priority="63" operator="lessThan">
      <formula>$AI$61*0.81818182</formula>
    </cfRule>
  </conditionalFormatting>
  <conditionalFormatting sqref="AB47:AB52">
    <cfRule type="cellIs" dxfId="2050" priority="52" operator="greaterThan">
      <formula>$AH$47*1.22222222</formula>
    </cfRule>
    <cfRule type="cellIs" dxfId="2049" priority="53" operator="between">
      <formula>$AH$47</formula>
      <formula>$AH$47*1.22222222</formula>
    </cfRule>
    <cfRule type="cellIs" dxfId="2048" priority="54" operator="between">
      <formula>$AH$47*0.81818182</formula>
      <formula>$AH$47</formula>
    </cfRule>
    <cfRule type="cellIs" dxfId="2047" priority="56" operator="lessThan">
      <formula>$AH$47*0.81818182</formula>
    </cfRule>
  </conditionalFormatting>
  <conditionalFormatting sqref="AC47:AC52">
    <cfRule type="cellIs" dxfId="2046" priority="49" operator="greaterThan">
      <formula>$AI$47*1.22222222</formula>
    </cfRule>
    <cfRule type="cellIs" dxfId="2045" priority="50" operator="between">
      <formula>$AI$47</formula>
      <formula>$AI$47*1.22222222</formula>
    </cfRule>
    <cfRule type="cellIs" dxfId="2044" priority="51" operator="between">
      <formula>$AI$47*0.81818182</formula>
      <formula>$AI$47</formula>
    </cfRule>
    <cfRule type="cellIs" dxfId="2043" priority="55" operator="lessThan">
      <formula>$AI$47*0.81818182</formula>
    </cfRule>
  </conditionalFormatting>
  <conditionalFormatting sqref="AB31:AB34 AB36:AB38">
    <cfRule type="cellIs" dxfId="2042" priority="44" operator="greaterThan">
      <formula>$AH$31*1.22222222</formula>
    </cfRule>
    <cfRule type="cellIs" dxfId="2041" priority="45" operator="between">
      <formula>$AH$31</formula>
      <formula>$AH$31*1.22222222</formula>
    </cfRule>
    <cfRule type="cellIs" dxfId="2040" priority="46" operator="between">
      <formula>$AH$31*0.81818182</formula>
      <formula>$AH$31</formula>
    </cfRule>
    <cfRule type="cellIs" dxfId="2039" priority="48" operator="lessThan">
      <formula>$AH$31*0.81818182</formula>
    </cfRule>
  </conditionalFormatting>
  <conditionalFormatting sqref="AC31:AC34 AC36:AC38">
    <cfRule type="cellIs" dxfId="2038" priority="41" operator="greaterThan">
      <formula>$AI$31*1.22222222</formula>
    </cfRule>
    <cfRule type="cellIs" dxfId="2037" priority="42" operator="between">
      <formula>$AI$31</formula>
      <formula>$AI$31*1.22222222</formula>
    </cfRule>
    <cfRule type="cellIs" dxfId="2036" priority="43" operator="between">
      <formula>$AI$31*0.81818182</formula>
      <formula>$AI$31</formula>
    </cfRule>
    <cfRule type="cellIs" dxfId="2035" priority="47" operator="lessThan">
      <formula>$AI$31*0.81818182</formula>
    </cfRule>
  </conditionalFormatting>
  <conditionalFormatting sqref="AB19:AB22">
    <cfRule type="cellIs" dxfId="2034" priority="36" operator="greaterThan">
      <formula>$AH$19*1.22222222</formula>
    </cfRule>
    <cfRule type="cellIs" dxfId="2033" priority="37" operator="between">
      <formula>$AH$19</formula>
      <formula>$AH$19*1.22222222</formula>
    </cfRule>
    <cfRule type="cellIs" dxfId="2032" priority="38" operator="between">
      <formula>$AH$19*0.81818182</formula>
      <formula>$AH$19</formula>
    </cfRule>
    <cfRule type="cellIs" dxfId="2031" priority="40" operator="lessThan">
      <formula>$AH$19*0.81818182</formula>
    </cfRule>
  </conditionalFormatting>
  <conditionalFormatting sqref="AC19:AC22">
    <cfRule type="cellIs" dxfId="2030" priority="33" operator="greaterThan">
      <formula>$AI$19*1.22222222</formula>
    </cfRule>
    <cfRule type="cellIs" dxfId="2029" priority="34" operator="between">
      <formula>$AI$19</formula>
      <formula>$AI$19*1.22222222</formula>
    </cfRule>
    <cfRule type="cellIs" dxfId="2028" priority="35" operator="between">
      <formula>$AI$19*0.81818182</formula>
      <formula>$AI$19</formula>
    </cfRule>
    <cfRule type="cellIs" dxfId="2027" priority="39" operator="lessThan">
      <formula>$AI$19*0.81818182</formula>
    </cfRule>
  </conditionalFormatting>
  <conditionalFormatting sqref="AB7:AB10">
    <cfRule type="cellIs" dxfId="2026" priority="20" operator="greaterThan">
      <formula>$AH$7*1.22222222</formula>
    </cfRule>
    <cfRule type="cellIs" dxfId="2025" priority="21" operator="between">
      <formula>$AH$7</formula>
      <formula>$AH$7*1.22222222</formula>
    </cfRule>
    <cfRule type="cellIs" dxfId="2024" priority="22" operator="between">
      <formula>$AH$7*0.81818182</formula>
      <formula>$AH$7</formula>
    </cfRule>
    <cfRule type="cellIs" dxfId="2023" priority="24" operator="lessThan">
      <formula>$AH$7*0.81818182</formula>
    </cfRule>
  </conditionalFormatting>
  <conditionalFormatting sqref="AC7:AC10">
    <cfRule type="cellIs" dxfId="2022" priority="17" operator="greaterThan">
      <formula>$AI$7*1.22222222</formula>
    </cfRule>
    <cfRule type="cellIs" dxfId="2021" priority="18" operator="between">
      <formula>$AI$7</formula>
      <formula>$AI$7*1.22222222</formula>
    </cfRule>
    <cfRule type="cellIs" dxfId="2020" priority="19" operator="between">
      <formula>$AI$7*0.81818182</formula>
      <formula>$AI$7</formula>
    </cfRule>
    <cfRule type="cellIs" dxfId="2019" priority="23" operator="lessThan">
      <formula>$AI$7*0.81818182</formula>
    </cfRule>
  </conditionalFormatting>
  <conditionalFormatting sqref="AB35">
    <cfRule type="cellIs" dxfId="2018" priority="12" operator="greaterThan">
      <formula>$AH$31*1.22222222</formula>
    </cfRule>
    <cfRule type="cellIs" dxfId="2017" priority="13" operator="between">
      <formula>$AH$31</formula>
      <formula>$AH$31*1.22222222</formula>
    </cfRule>
    <cfRule type="cellIs" dxfId="2016" priority="14" operator="between">
      <formula>$AH$31*0.81818182</formula>
      <formula>$AH$31</formula>
    </cfRule>
    <cfRule type="cellIs" dxfId="2015" priority="16" operator="lessThan">
      <formula>$AH$31*0.81818182</formula>
    </cfRule>
  </conditionalFormatting>
  <conditionalFormatting sqref="AC35">
    <cfRule type="cellIs" dxfId="2014" priority="9" operator="greaterThan">
      <formula>$AI$31*1.22222222</formula>
    </cfRule>
    <cfRule type="cellIs" dxfId="2013" priority="10" operator="between">
      <formula>$AI$31</formula>
      <formula>$AI$31*1.22222222</formula>
    </cfRule>
    <cfRule type="cellIs" dxfId="2012" priority="11" operator="between">
      <formula>$AI$31*0.81818182</formula>
      <formula>$AI$31</formula>
    </cfRule>
    <cfRule type="cellIs" dxfId="2011" priority="15" operator="lessThan">
      <formula>$AI$31*0.81818182</formula>
    </cfRule>
  </conditionalFormatting>
  <conditionalFormatting sqref="AN107">
    <cfRule type="cellIs" dxfId="2010" priority="4" operator="greaterThan">
      <formula>$AH$107*1.22222222</formula>
    </cfRule>
    <cfRule type="cellIs" dxfId="2009" priority="5" operator="between">
      <formula>$AH$107</formula>
      <formula>$AH$107*1.22222222</formula>
    </cfRule>
    <cfRule type="cellIs" dxfId="2008" priority="6" operator="between">
      <formula>$AH$107*0.81818182</formula>
      <formula>$AH$107</formula>
    </cfRule>
    <cfRule type="cellIs" dxfId="2007" priority="8" operator="lessThan">
      <formula>$AH$107*0.81818182</formula>
    </cfRule>
  </conditionalFormatting>
  <conditionalFormatting sqref="AO107">
    <cfRule type="cellIs" dxfId="2006" priority="1" operator="greaterThan">
      <formula>$AI$107*1.22222222</formula>
    </cfRule>
    <cfRule type="cellIs" dxfId="2005" priority="2" operator="between">
      <formula>$AI$107</formula>
      <formula>$AI$107*1.22222222</formula>
    </cfRule>
    <cfRule type="cellIs" dxfId="2004" priority="3" operator="between">
      <formula>$AI$107*0.81818182</formula>
      <formula>$AI$107</formula>
    </cfRule>
    <cfRule type="cellIs" dxfId="2003" priority="7" operator="lessThan">
      <formula>$AI$107*0.81818182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B06B-05F6-A34E-B794-E609D2856200}">
  <dimension ref="A1:AL139"/>
  <sheetViews>
    <sheetView zoomScale="50" zoomScaleNormal="125" workbookViewId="0">
      <selection activeCell="X131" sqref="X131"/>
    </sheetView>
  </sheetViews>
  <sheetFormatPr baseColWidth="10" defaultRowHeight="16"/>
  <cols>
    <col min="2" max="2" width="12.5" bestFit="1" customWidth="1"/>
    <col min="5" max="6" width="13.1640625" bestFit="1" customWidth="1"/>
    <col min="7" max="12" width="13.1640625" customWidth="1"/>
    <col min="13" max="13" width="12.1640625" bestFit="1" customWidth="1"/>
    <col min="16" max="16" width="12.5" bestFit="1" customWidth="1"/>
    <col min="20" max="20" width="12.5" bestFit="1" customWidth="1"/>
    <col min="24" max="24" width="9.6640625" bestFit="1" customWidth="1"/>
    <col min="25" max="25" width="9" bestFit="1" customWidth="1"/>
    <col min="26" max="26" width="10.33203125" bestFit="1" customWidth="1"/>
    <col min="27" max="30" width="9" bestFit="1" customWidth="1"/>
    <col min="32" max="32" width="9.6640625" bestFit="1" customWidth="1"/>
    <col min="33" max="33" width="9" bestFit="1" customWidth="1"/>
    <col min="34" max="34" width="10.33203125" bestFit="1" customWidth="1"/>
    <col min="35" max="36" width="9" bestFit="1" customWidth="1"/>
    <col min="37" max="38" width="7.5" bestFit="1" customWidth="1"/>
  </cols>
  <sheetData>
    <row r="1" spans="1:38">
      <c r="A1" s="235" t="s">
        <v>239</v>
      </c>
      <c r="B1" s="263" t="s">
        <v>133</v>
      </c>
      <c r="C1" s="263"/>
      <c r="D1" s="263"/>
      <c r="E1" s="263"/>
      <c r="F1" s="263"/>
      <c r="G1" s="263" t="s">
        <v>141</v>
      </c>
      <c r="H1" s="263"/>
      <c r="I1" s="263"/>
      <c r="J1" s="263"/>
      <c r="K1" s="263" t="s">
        <v>136</v>
      </c>
      <c r="L1" s="263"/>
    </row>
    <row r="2" spans="1:38">
      <c r="B2" s="263" t="s">
        <v>84</v>
      </c>
      <c r="C2" s="263" t="s">
        <v>85</v>
      </c>
      <c r="D2" s="263"/>
      <c r="E2" s="263" t="s">
        <v>86</v>
      </c>
      <c r="F2" s="263"/>
      <c r="G2" s="263" t="s">
        <v>85</v>
      </c>
      <c r="H2" s="263"/>
      <c r="I2" s="263" t="s">
        <v>86</v>
      </c>
      <c r="J2" s="263"/>
      <c r="K2" s="263"/>
      <c r="L2" s="263"/>
      <c r="N2" s="263" t="s">
        <v>87</v>
      </c>
      <c r="O2" s="263" t="s">
        <v>85</v>
      </c>
      <c r="P2" s="263"/>
      <c r="Q2" s="263"/>
      <c r="R2" s="263"/>
      <c r="S2" s="263"/>
      <c r="T2" s="263"/>
      <c r="U2" s="263"/>
      <c r="V2" s="263"/>
      <c r="X2" s="263" t="s">
        <v>87</v>
      </c>
      <c r="Y2" s="262" t="s">
        <v>85</v>
      </c>
      <c r="Z2" s="264"/>
      <c r="AA2" s="264"/>
      <c r="AB2" s="264"/>
      <c r="AC2" s="264"/>
      <c r="AD2" s="265"/>
      <c r="AF2" s="263" t="s">
        <v>87</v>
      </c>
      <c r="AG2" s="263" t="s">
        <v>85</v>
      </c>
      <c r="AH2" s="263"/>
      <c r="AI2" s="263"/>
      <c r="AJ2" s="263"/>
      <c r="AK2" s="284" t="s">
        <v>86</v>
      </c>
      <c r="AL2" s="284"/>
    </row>
    <row r="3" spans="1:38" ht="16" customHeight="1">
      <c r="B3" s="263"/>
      <c r="C3" s="159" t="s">
        <v>6</v>
      </c>
      <c r="D3" s="159" t="s">
        <v>7</v>
      </c>
      <c r="E3" s="159" t="s">
        <v>6</v>
      </c>
      <c r="F3" s="159" t="s">
        <v>7</v>
      </c>
      <c r="G3" s="159" t="s">
        <v>6</v>
      </c>
      <c r="H3" s="159" t="s">
        <v>7</v>
      </c>
      <c r="I3" s="159" t="s">
        <v>6</v>
      </c>
      <c r="J3" s="159" t="s">
        <v>7</v>
      </c>
      <c r="K3" s="159" t="s">
        <v>6</v>
      </c>
      <c r="L3" s="159" t="s">
        <v>7</v>
      </c>
      <c r="N3" s="263"/>
      <c r="O3" s="283" t="s">
        <v>29</v>
      </c>
      <c r="P3" s="283"/>
      <c r="Q3" s="283" t="s">
        <v>30</v>
      </c>
      <c r="R3" s="283"/>
      <c r="S3" s="283" t="s">
        <v>31</v>
      </c>
      <c r="T3" s="283"/>
      <c r="U3" s="283" t="s">
        <v>88</v>
      </c>
      <c r="V3" s="283"/>
      <c r="X3" s="263"/>
      <c r="Y3" s="266" t="s">
        <v>29</v>
      </c>
      <c r="Z3" s="266"/>
      <c r="AA3" s="266" t="s">
        <v>30</v>
      </c>
      <c r="AB3" s="266"/>
      <c r="AC3" s="266" t="s">
        <v>31</v>
      </c>
      <c r="AD3" s="266"/>
      <c r="AF3" s="263"/>
      <c r="AG3" s="283" t="s">
        <v>29</v>
      </c>
      <c r="AH3" s="283"/>
      <c r="AI3" s="283" t="s">
        <v>88</v>
      </c>
      <c r="AJ3" s="283"/>
      <c r="AK3" s="283"/>
      <c r="AL3" s="283"/>
    </row>
    <row r="4" spans="1:38">
      <c r="B4" s="263"/>
      <c r="C4" s="159" t="s">
        <v>8</v>
      </c>
      <c r="D4" s="159" t="s">
        <v>8</v>
      </c>
      <c r="E4" s="159" t="s">
        <v>8</v>
      </c>
      <c r="F4" s="159" t="s">
        <v>8</v>
      </c>
      <c r="G4" s="159" t="s">
        <v>8</v>
      </c>
      <c r="H4" s="159" t="s">
        <v>8</v>
      </c>
      <c r="I4" s="159" t="s">
        <v>8</v>
      </c>
      <c r="J4" s="159" t="s">
        <v>8</v>
      </c>
      <c r="K4" s="159" t="s">
        <v>8</v>
      </c>
      <c r="L4" s="159" t="s">
        <v>8</v>
      </c>
      <c r="M4" s="249" t="s">
        <v>252</v>
      </c>
      <c r="N4" s="263" t="s">
        <v>89</v>
      </c>
      <c r="O4" s="129" t="s">
        <v>6</v>
      </c>
      <c r="P4" s="129" t="s">
        <v>7</v>
      </c>
      <c r="Q4" s="129" t="s">
        <v>6</v>
      </c>
      <c r="R4" s="129" t="s">
        <v>7</v>
      </c>
      <c r="S4" s="129" t="s">
        <v>6</v>
      </c>
      <c r="T4" s="129" t="s">
        <v>7</v>
      </c>
      <c r="U4" s="129" t="s">
        <v>6</v>
      </c>
      <c r="V4" s="129" t="s">
        <v>7</v>
      </c>
      <c r="X4" s="262" t="s">
        <v>89</v>
      </c>
      <c r="Y4" s="134" t="s">
        <v>6</v>
      </c>
      <c r="Z4" s="135" t="s">
        <v>7</v>
      </c>
      <c r="AA4" s="134" t="s">
        <v>6</v>
      </c>
      <c r="AB4" s="135" t="s">
        <v>7</v>
      </c>
      <c r="AC4" s="134" t="s">
        <v>6</v>
      </c>
      <c r="AD4" s="136" t="s">
        <v>7</v>
      </c>
      <c r="AF4" s="262" t="s">
        <v>89</v>
      </c>
      <c r="AG4" s="134" t="s">
        <v>6</v>
      </c>
      <c r="AH4" s="135" t="s">
        <v>7</v>
      </c>
      <c r="AI4" s="134" t="s">
        <v>6</v>
      </c>
      <c r="AJ4" s="136" t="s">
        <v>7</v>
      </c>
      <c r="AK4" s="134" t="s">
        <v>6</v>
      </c>
      <c r="AL4" s="136" t="s">
        <v>7</v>
      </c>
    </row>
    <row r="5" spans="1:38">
      <c r="B5" s="263" t="s">
        <v>0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1">
        <v>10695323</v>
      </c>
      <c r="N5" s="263"/>
      <c r="O5" s="129" t="s">
        <v>8</v>
      </c>
      <c r="P5" s="129" t="s">
        <v>8</v>
      </c>
      <c r="Q5" s="129" t="s">
        <v>8</v>
      </c>
      <c r="R5" s="129" t="s">
        <v>8</v>
      </c>
      <c r="S5" s="129" t="s">
        <v>8</v>
      </c>
      <c r="T5" s="129" t="s">
        <v>8</v>
      </c>
      <c r="U5" s="129" t="s">
        <v>8</v>
      </c>
      <c r="V5" s="129" t="s">
        <v>8</v>
      </c>
      <c r="X5" s="262"/>
      <c r="Y5" s="130" t="s">
        <v>8</v>
      </c>
      <c r="Z5" s="137" t="s">
        <v>8</v>
      </c>
      <c r="AA5" s="130" t="s">
        <v>8</v>
      </c>
      <c r="AB5" s="137" t="s">
        <v>8</v>
      </c>
      <c r="AC5" s="130" t="s">
        <v>8</v>
      </c>
      <c r="AD5" s="138" t="s">
        <v>8</v>
      </c>
      <c r="AF5" s="262"/>
      <c r="AG5" s="130" t="s">
        <v>8</v>
      </c>
      <c r="AH5" s="137" t="s">
        <v>8</v>
      </c>
      <c r="AI5" s="130" t="s">
        <v>8</v>
      </c>
      <c r="AJ5" s="138" t="s">
        <v>8</v>
      </c>
      <c r="AK5" s="130" t="s">
        <v>8</v>
      </c>
      <c r="AL5" s="138" t="s">
        <v>8</v>
      </c>
    </row>
    <row r="6" spans="1:38">
      <c r="B6" s="139" t="s">
        <v>29</v>
      </c>
      <c r="C6" s="139">
        <v>1.9206000000000001</v>
      </c>
      <c r="D6" s="139">
        <v>5.1791999999999998</v>
      </c>
      <c r="E6" s="139" t="s">
        <v>83</v>
      </c>
      <c r="F6" s="139" t="s">
        <v>83</v>
      </c>
      <c r="G6" s="139"/>
      <c r="H6" s="139"/>
      <c r="I6" s="139"/>
      <c r="J6" s="139"/>
      <c r="K6" s="139" t="s">
        <v>83</v>
      </c>
      <c r="L6" s="139" t="s">
        <v>83</v>
      </c>
      <c r="M6" s="1"/>
      <c r="N6" s="140">
        <v>2.5</v>
      </c>
      <c r="O6" s="140">
        <v>1.9206000000000001</v>
      </c>
      <c r="P6" s="140">
        <v>5.1791999999999998</v>
      </c>
      <c r="Q6" s="140">
        <v>0.43130000000000002</v>
      </c>
      <c r="R6" s="140">
        <v>3.6488</v>
      </c>
      <c r="S6" s="140">
        <v>0.48280000000000001</v>
      </c>
      <c r="T6" s="140">
        <v>3.6604000000000001</v>
      </c>
      <c r="U6" s="140">
        <v>2.3570000000000002</v>
      </c>
      <c r="V6" s="140">
        <v>5.4710000000000001</v>
      </c>
      <c r="X6" s="140">
        <v>2.5</v>
      </c>
      <c r="Y6" s="141">
        <v>1.9206000000000001</v>
      </c>
      <c r="Z6" s="141">
        <v>5.1791999999999998</v>
      </c>
      <c r="AA6" s="141">
        <v>0.43130000000000002</v>
      </c>
      <c r="AB6" s="141">
        <v>3.6488</v>
      </c>
      <c r="AC6" s="141">
        <v>0.48280000000000001</v>
      </c>
      <c r="AD6" s="141">
        <v>3.6604000000000001</v>
      </c>
      <c r="AF6" s="140">
        <v>2.5</v>
      </c>
      <c r="AG6" s="141">
        <v>1.9206000000000001</v>
      </c>
      <c r="AH6" s="141">
        <v>5.1791999999999998</v>
      </c>
      <c r="AI6" s="141">
        <v>2.3570000000000002</v>
      </c>
      <c r="AJ6" s="141">
        <v>5.4710000000000001</v>
      </c>
      <c r="AK6" s="141" t="s">
        <v>113</v>
      </c>
      <c r="AL6" s="141" t="s">
        <v>115</v>
      </c>
    </row>
    <row r="7" spans="1:38">
      <c r="B7" s="142" t="s">
        <v>18</v>
      </c>
      <c r="C7" s="139">
        <v>0.57299999999999995</v>
      </c>
      <c r="D7" s="139">
        <v>4.3659999999999997</v>
      </c>
      <c r="E7" s="155" t="s">
        <v>112</v>
      </c>
      <c r="F7" s="155" t="s">
        <v>114</v>
      </c>
      <c r="G7" s="155">
        <v>1.0155000000000001</v>
      </c>
      <c r="H7" s="155">
        <v>4.7173999999999996</v>
      </c>
      <c r="I7" s="155" t="s">
        <v>112</v>
      </c>
      <c r="J7" s="155" t="s">
        <v>114</v>
      </c>
      <c r="K7" s="155" t="s">
        <v>44</v>
      </c>
      <c r="L7" s="155" t="s">
        <v>44</v>
      </c>
      <c r="M7" s="1"/>
      <c r="N7" s="140">
        <v>2.25</v>
      </c>
      <c r="O7" s="140">
        <v>1.9391</v>
      </c>
      <c r="P7" s="140">
        <v>5.2549999999999999</v>
      </c>
      <c r="Q7" s="140">
        <v>0.4884</v>
      </c>
      <c r="R7" s="140">
        <v>3.7256999999999998</v>
      </c>
      <c r="S7" s="140">
        <v>0.5302</v>
      </c>
      <c r="T7" s="140">
        <v>3.8029000000000002</v>
      </c>
      <c r="U7" s="140">
        <v>2.4460999999999999</v>
      </c>
      <c r="V7" s="140">
        <v>5.5129999999999999</v>
      </c>
      <c r="X7" s="140">
        <v>2.25</v>
      </c>
      <c r="Y7" s="140">
        <v>1.9391</v>
      </c>
      <c r="Z7" s="140">
        <v>5.2549999999999999</v>
      </c>
      <c r="AA7" s="140">
        <v>0.4884</v>
      </c>
      <c r="AB7" s="140">
        <v>3.7256999999999998</v>
      </c>
      <c r="AC7" s="140">
        <v>0.5302</v>
      </c>
      <c r="AD7" s="140">
        <v>3.8029000000000002</v>
      </c>
      <c r="AF7" s="140">
        <v>2.25</v>
      </c>
      <c r="AG7" s="140">
        <v>1.9391</v>
      </c>
      <c r="AH7" s="140">
        <v>5.2549999999999999</v>
      </c>
      <c r="AI7" s="140">
        <v>2.4460999999999999</v>
      </c>
      <c r="AJ7" s="140">
        <v>5.5129999999999999</v>
      </c>
      <c r="AK7" s="140" t="s">
        <v>113</v>
      </c>
      <c r="AL7" s="141" t="s">
        <v>115</v>
      </c>
    </row>
    <row r="8" spans="1:38">
      <c r="B8" s="236" t="s">
        <v>19</v>
      </c>
      <c r="C8" s="139">
        <v>0.64500000000000002</v>
      </c>
      <c r="D8" s="139">
        <v>4.0069999999999997</v>
      </c>
      <c r="E8" s="155" t="s">
        <v>112</v>
      </c>
      <c r="F8" s="155" t="s">
        <v>112</v>
      </c>
      <c r="G8" s="155">
        <v>1.0692999999999999</v>
      </c>
      <c r="H8" s="155">
        <v>4.0446</v>
      </c>
      <c r="I8" s="155" t="s">
        <v>112</v>
      </c>
      <c r="J8" s="155" t="s">
        <v>112</v>
      </c>
      <c r="K8" s="155" t="s">
        <v>44</v>
      </c>
      <c r="L8" s="155" t="s">
        <v>44</v>
      </c>
      <c r="M8" s="1"/>
      <c r="N8" s="140">
        <v>2</v>
      </c>
      <c r="O8" s="140">
        <v>2.1023999999999998</v>
      </c>
      <c r="P8" s="140">
        <v>5.2</v>
      </c>
      <c r="Q8" s="140">
        <v>0.5242</v>
      </c>
      <c r="R8" s="140">
        <v>3.7195</v>
      </c>
      <c r="S8" s="140">
        <v>0.63619999999999999</v>
      </c>
      <c r="T8" s="140">
        <v>3.8854000000000002</v>
      </c>
      <c r="U8" s="140">
        <v>2.5154999999999998</v>
      </c>
      <c r="V8" s="140">
        <v>5.6826999999999996</v>
      </c>
      <c r="X8" s="140">
        <v>2</v>
      </c>
      <c r="Y8" s="140">
        <v>2.1023999999999998</v>
      </c>
      <c r="Z8" s="140">
        <v>5.2</v>
      </c>
      <c r="AA8" s="140">
        <v>0.5242</v>
      </c>
      <c r="AB8" s="140">
        <v>3.7195</v>
      </c>
      <c r="AC8" s="140">
        <v>0.63619999999999999</v>
      </c>
      <c r="AD8" s="140">
        <v>3.8854000000000002</v>
      </c>
      <c r="AF8" s="140">
        <v>2</v>
      </c>
      <c r="AG8" s="140">
        <v>2.1023999999999998</v>
      </c>
      <c r="AH8" s="140">
        <v>5.2</v>
      </c>
      <c r="AI8" s="140">
        <v>2.5154999999999998</v>
      </c>
      <c r="AJ8" s="140">
        <v>5.6826999999999996</v>
      </c>
      <c r="AK8" s="140" t="s">
        <v>115</v>
      </c>
      <c r="AL8" s="141" t="s">
        <v>115</v>
      </c>
    </row>
    <row r="9" spans="1:38">
      <c r="B9" s="142" t="s">
        <v>20</v>
      </c>
      <c r="C9" s="139">
        <v>0.56799999999999995</v>
      </c>
      <c r="D9" s="139">
        <v>4.6619999999999999</v>
      </c>
      <c r="E9" s="155" t="s">
        <v>112</v>
      </c>
      <c r="F9" s="155" t="s">
        <v>114</v>
      </c>
      <c r="G9" s="155">
        <v>1.0304</v>
      </c>
      <c r="H9" s="155">
        <v>4.8699000000000003</v>
      </c>
      <c r="I9" s="155" t="s">
        <v>112</v>
      </c>
      <c r="J9" s="155" t="s">
        <v>114</v>
      </c>
      <c r="K9" s="155" t="s">
        <v>44</v>
      </c>
      <c r="L9" s="155" t="s">
        <v>44</v>
      </c>
      <c r="M9" s="1"/>
      <c r="N9" s="140">
        <v>1.75</v>
      </c>
      <c r="O9" s="140">
        <v>2.1335999999999999</v>
      </c>
      <c r="P9" s="140">
        <v>5.3788999999999998</v>
      </c>
      <c r="Q9" s="140">
        <v>0.71489999999999998</v>
      </c>
      <c r="R9" s="140">
        <v>3.9295</v>
      </c>
      <c r="S9" s="140">
        <v>0.93820000000000003</v>
      </c>
      <c r="T9" s="140">
        <v>4.0770999999999997</v>
      </c>
      <c r="U9" s="140">
        <v>2.5872999999999999</v>
      </c>
      <c r="V9" s="140">
        <v>5.7131999999999996</v>
      </c>
      <c r="X9" s="140">
        <v>1.75</v>
      </c>
      <c r="Y9" s="140">
        <v>2.1335999999999999</v>
      </c>
      <c r="Z9" s="140">
        <v>5.3788999999999998</v>
      </c>
      <c r="AA9" s="140">
        <v>0.71489999999999998</v>
      </c>
      <c r="AB9" s="140">
        <v>3.9295</v>
      </c>
      <c r="AC9" s="140">
        <v>0.93820000000000003</v>
      </c>
      <c r="AD9" s="140">
        <v>4.0770999999999997</v>
      </c>
      <c r="AF9" s="140">
        <v>1.75</v>
      </c>
      <c r="AG9" s="140">
        <v>2.1335999999999999</v>
      </c>
      <c r="AH9" s="140">
        <v>5.3788999999999998</v>
      </c>
      <c r="AI9" s="140">
        <v>2.5872999999999999</v>
      </c>
      <c r="AJ9" s="140">
        <v>5.7131999999999996</v>
      </c>
      <c r="AK9" s="140" t="s">
        <v>115</v>
      </c>
      <c r="AL9" s="141" t="s">
        <v>115</v>
      </c>
    </row>
    <row r="10" spans="1:38">
      <c r="B10" s="142" t="s">
        <v>21</v>
      </c>
      <c r="C10" s="139">
        <v>0.96199999999999997</v>
      </c>
      <c r="D10" s="139">
        <v>3.9809999999999999</v>
      </c>
      <c r="E10" s="155" t="s">
        <v>112</v>
      </c>
      <c r="F10" s="155" t="s">
        <v>112</v>
      </c>
      <c r="G10" s="155">
        <v>1.1407</v>
      </c>
      <c r="H10" s="155">
        <v>4.3787000000000003</v>
      </c>
      <c r="I10" s="155" t="s">
        <v>112</v>
      </c>
      <c r="J10" s="155" t="s">
        <v>114</v>
      </c>
      <c r="K10" s="155" t="s">
        <v>44</v>
      </c>
      <c r="L10" s="155" t="s">
        <v>44</v>
      </c>
      <c r="M10" s="1"/>
      <c r="N10" s="140">
        <v>1.5</v>
      </c>
      <c r="O10" s="140">
        <v>2.2624</v>
      </c>
      <c r="P10" s="140">
        <v>5.5407000000000002</v>
      </c>
      <c r="Q10" s="140">
        <v>0.92149999999999999</v>
      </c>
      <c r="R10" s="140">
        <v>4.1554000000000002</v>
      </c>
      <c r="S10" s="140">
        <v>1.4774</v>
      </c>
      <c r="T10" s="140">
        <v>4.7167000000000003</v>
      </c>
      <c r="U10" s="140">
        <v>2.6926999999999999</v>
      </c>
      <c r="V10" s="140">
        <v>5.8766999999999996</v>
      </c>
      <c r="X10" s="140">
        <v>1.5</v>
      </c>
      <c r="Y10" s="140">
        <v>2.2624</v>
      </c>
      <c r="Z10" s="140">
        <v>5.5407000000000002</v>
      </c>
      <c r="AA10" s="140">
        <v>0.92149999999999999</v>
      </c>
      <c r="AB10" s="140">
        <v>4.1554000000000002</v>
      </c>
      <c r="AC10" s="140">
        <v>1.4774</v>
      </c>
      <c r="AD10" s="140">
        <v>4.7167000000000003</v>
      </c>
      <c r="AF10" s="140">
        <v>1.5</v>
      </c>
      <c r="AG10" s="140">
        <v>2.2624</v>
      </c>
      <c r="AH10" s="140">
        <v>5.5407000000000002</v>
      </c>
      <c r="AI10" s="140">
        <v>2.6926999999999999</v>
      </c>
      <c r="AJ10" s="140">
        <v>5.8766999999999996</v>
      </c>
      <c r="AK10" s="140" t="s">
        <v>115</v>
      </c>
      <c r="AL10" s="141" t="s">
        <v>115</v>
      </c>
    </row>
    <row r="11" spans="1:38">
      <c r="B11" s="263" t="s">
        <v>13</v>
      </c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1">
        <v>12055767</v>
      </c>
      <c r="N11" s="140">
        <v>1.25</v>
      </c>
      <c r="O11" s="140">
        <v>2.5666000000000002</v>
      </c>
      <c r="P11" s="140">
        <v>5.6665000000000001</v>
      </c>
      <c r="Q11" s="140">
        <v>1.2977000000000001</v>
      </c>
      <c r="R11" s="140">
        <v>4.5673000000000004</v>
      </c>
      <c r="S11" s="140">
        <v>3.2591000000000001</v>
      </c>
      <c r="T11" s="140">
        <v>6.3914</v>
      </c>
      <c r="U11" s="140">
        <v>2.9582000000000002</v>
      </c>
      <c r="V11" s="140">
        <v>6.1147999999999998</v>
      </c>
      <c r="X11" s="140">
        <v>1.25</v>
      </c>
      <c r="Y11" s="140">
        <v>2.5666000000000002</v>
      </c>
      <c r="Z11" s="140">
        <v>5.6665000000000001</v>
      </c>
      <c r="AA11" s="140">
        <v>1.2977000000000001</v>
      </c>
      <c r="AB11" s="140">
        <v>4.5673000000000004</v>
      </c>
      <c r="AC11" s="140">
        <v>3.2591000000000001</v>
      </c>
      <c r="AD11" s="140">
        <v>6.3914</v>
      </c>
      <c r="AF11" s="140">
        <v>1.25</v>
      </c>
      <c r="AG11" s="140">
        <v>2.5666000000000002</v>
      </c>
      <c r="AH11" s="140">
        <v>5.6665000000000001</v>
      </c>
      <c r="AI11" s="140">
        <v>2.9582000000000002</v>
      </c>
      <c r="AJ11" s="140">
        <v>6.1147999999999998</v>
      </c>
      <c r="AK11" s="140" t="s">
        <v>115</v>
      </c>
      <c r="AL11" s="141" t="s">
        <v>115</v>
      </c>
    </row>
    <row r="12" spans="1:38">
      <c r="B12" s="139" t="s">
        <v>29</v>
      </c>
      <c r="C12" s="139">
        <v>1.9391</v>
      </c>
      <c r="D12" s="139">
        <v>5.2549999999999999</v>
      </c>
      <c r="E12" s="139" t="s">
        <v>83</v>
      </c>
      <c r="F12" s="139" t="s">
        <v>83</v>
      </c>
      <c r="G12" s="139"/>
      <c r="H12" s="139"/>
      <c r="I12" s="139"/>
      <c r="J12" s="139"/>
      <c r="K12" s="139" t="s">
        <v>83</v>
      </c>
      <c r="L12" s="139" t="s">
        <v>83</v>
      </c>
      <c r="M12" s="1"/>
      <c r="N12" s="140">
        <v>1</v>
      </c>
      <c r="O12" s="140">
        <v>2.9868999999999999</v>
      </c>
      <c r="P12" s="140">
        <v>6.2358000000000002</v>
      </c>
      <c r="Q12" s="140">
        <v>2.2040000000000002</v>
      </c>
      <c r="R12" s="140">
        <v>5.4958999999999998</v>
      </c>
      <c r="S12" s="140">
        <v>100</v>
      </c>
      <c r="T12" s="140">
        <v>100</v>
      </c>
      <c r="U12" s="140">
        <v>3.4655999999999998</v>
      </c>
      <c r="V12" s="140">
        <v>6.5353000000000003</v>
      </c>
      <c r="X12" s="140">
        <v>1</v>
      </c>
      <c r="Y12" s="140">
        <v>2.9868999999999999</v>
      </c>
      <c r="Z12" s="140">
        <v>6.2358000000000002</v>
      </c>
      <c r="AA12" s="140">
        <v>2.2040000000000002</v>
      </c>
      <c r="AB12" s="140">
        <v>5.4958999999999998</v>
      </c>
      <c r="AC12" s="140">
        <v>100</v>
      </c>
      <c r="AD12" s="140">
        <v>100</v>
      </c>
      <c r="AF12" s="140">
        <v>1</v>
      </c>
      <c r="AG12" s="140">
        <v>2.9868999999999999</v>
      </c>
      <c r="AH12" s="140">
        <v>6.2358000000000002</v>
      </c>
      <c r="AI12" s="140">
        <v>3.4655999999999998</v>
      </c>
      <c r="AJ12" s="140">
        <v>6.5353000000000003</v>
      </c>
      <c r="AK12" s="140" t="s">
        <v>115</v>
      </c>
      <c r="AL12" s="141" t="s">
        <v>115</v>
      </c>
    </row>
    <row r="13" spans="1:38">
      <c r="B13" s="142" t="s">
        <v>22</v>
      </c>
      <c r="C13" s="139">
        <v>0.76500000000000001</v>
      </c>
      <c r="D13" s="139">
        <v>4.2240000000000002</v>
      </c>
      <c r="E13" s="155" t="s">
        <v>112</v>
      </c>
      <c r="F13" s="155" t="s">
        <v>112</v>
      </c>
      <c r="G13" s="155">
        <v>1.5944</v>
      </c>
      <c r="H13" s="155">
        <v>4.4652000000000003</v>
      </c>
      <c r="I13" s="155" t="s">
        <v>114</v>
      </c>
      <c r="J13" s="155" t="s">
        <v>114</v>
      </c>
      <c r="K13" s="155" t="s">
        <v>44</v>
      </c>
      <c r="L13" s="155" t="s">
        <v>44</v>
      </c>
      <c r="M13" s="1"/>
      <c r="N13" s="140">
        <v>0.75</v>
      </c>
      <c r="O13" s="140">
        <v>4.0206</v>
      </c>
      <c r="P13" s="140">
        <v>7.2027000000000001</v>
      </c>
      <c r="Q13" s="140">
        <v>5.0495000000000001</v>
      </c>
      <c r="R13" s="140">
        <v>8.2972000000000001</v>
      </c>
      <c r="S13" s="140">
        <v>1000</v>
      </c>
      <c r="T13" s="140">
        <v>1000</v>
      </c>
      <c r="U13" s="140">
        <v>4.5223000000000004</v>
      </c>
      <c r="V13" s="140">
        <v>7.6398999999999999</v>
      </c>
      <c r="X13" s="140">
        <v>0.75</v>
      </c>
      <c r="Y13" s="140">
        <v>4.0206</v>
      </c>
      <c r="Z13" s="140">
        <v>7.2027000000000001</v>
      </c>
      <c r="AA13" s="140">
        <v>5.0495000000000001</v>
      </c>
      <c r="AB13" s="140">
        <v>8.2972000000000001</v>
      </c>
      <c r="AC13" s="140">
        <v>1000</v>
      </c>
      <c r="AD13" s="140">
        <v>1000</v>
      </c>
      <c r="AF13" s="140">
        <v>0.75</v>
      </c>
      <c r="AG13" s="140">
        <v>4.0206</v>
      </c>
      <c r="AH13" s="140">
        <v>7.2027000000000001</v>
      </c>
      <c r="AI13" s="140">
        <v>4.5223000000000004</v>
      </c>
      <c r="AJ13" s="140">
        <v>7.6398999999999999</v>
      </c>
      <c r="AK13" s="140" t="s">
        <v>115</v>
      </c>
      <c r="AL13" s="141" t="s">
        <v>115</v>
      </c>
    </row>
    <row r="14" spans="1:38">
      <c r="B14" s="142" t="s">
        <v>23</v>
      </c>
      <c r="C14" s="139">
        <v>0.91300000000000003</v>
      </c>
      <c r="D14" s="139">
        <v>4.2110000000000003</v>
      </c>
      <c r="E14" s="155" t="s">
        <v>112</v>
      </c>
      <c r="F14" s="155" t="s">
        <v>112</v>
      </c>
      <c r="G14" s="155">
        <v>1.6153999999999999</v>
      </c>
      <c r="H14" s="155">
        <v>4.9214000000000002</v>
      </c>
      <c r="I14" s="155" t="s">
        <v>114</v>
      </c>
      <c r="J14" s="155" t="s">
        <v>114</v>
      </c>
      <c r="K14" s="155" t="s">
        <v>44</v>
      </c>
      <c r="L14" s="155" t="s">
        <v>44</v>
      </c>
      <c r="M14" s="1"/>
      <c r="N14" s="140">
        <v>0.5</v>
      </c>
      <c r="O14" s="140">
        <v>8.1585000000000001</v>
      </c>
      <c r="P14" s="140">
        <v>11.4902</v>
      </c>
      <c r="Q14" s="140">
        <v>100</v>
      </c>
      <c r="R14" s="140">
        <v>100</v>
      </c>
      <c r="S14" s="140">
        <v>10000</v>
      </c>
      <c r="T14" s="140">
        <v>10000</v>
      </c>
      <c r="U14" s="140">
        <v>8.9481999999999999</v>
      </c>
      <c r="V14" s="140">
        <v>12.611499999999999</v>
      </c>
      <c r="X14" s="140">
        <v>0.5</v>
      </c>
      <c r="Y14" s="140">
        <v>8.1585000000000001</v>
      </c>
      <c r="Z14" s="140">
        <v>11.4902</v>
      </c>
      <c r="AA14" s="140">
        <v>100</v>
      </c>
      <c r="AB14" s="140">
        <v>100</v>
      </c>
      <c r="AC14" s="140">
        <v>10000</v>
      </c>
      <c r="AD14" s="140">
        <v>10000</v>
      </c>
      <c r="AF14" s="140">
        <v>0.5</v>
      </c>
      <c r="AG14" s="140">
        <v>8.1585000000000001</v>
      </c>
      <c r="AH14" s="140">
        <v>11.4902</v>
      </c>
      <c r="AI14" s="140">
        <v>8.9481999999999999</v>
      </c>
      <c r="AJ14" s="140">
        <v>12.611499999999999</v>
      </c>
      <c r="AK14" s="140" t="s">
        <v>115</v>
      </c>
      <c r="AL14" s="141" t="s">
        <v>115</v>
      </c>
    </row>
    <row r="15" spans="1:38">
      <c r="B15" s="236" t="s">
        <v>24</v>
      </c>
      <c r="C15" s="139">
        <v>0.93700000000000006</v>
      </c>
      <c r="D15" s="139">
        <v>3.9260000000000002</v>
      </c>
      <c r="E15" s="155" t="s">
        <v>112</v>
      </c>
      <c r="F15" s="155" t="s">
        <v>112</v>
      </c>
      <c r="G15" s="155">
        <v>1.6741999999999999</v>
      </c>
      <c r="H15" s="155">
        <v>4.0621999999999998</v>
      </c>
      <c r="I15" s="155" t="s">
        <v>114</v>
      </c>
      <c r="J15" s="155" t="s">
        <v>112</v>
      </c>
      <c r="K15" s="155" t="s">
        <v>44</v>
      </c>
      <c r="L15" s="155" t="s">
        <v>44</v>
      </c>
      <c r="M15" s="1"/>
    </row>
    <row r="16" spans="1:38">
      <c r="B16" s="142" t="s">
        <v>25</v>
      </c>
      <c r="C16" s="139">
        <v>0.56399999999999995</v>
      </c>
      <c r="D16" s="139">
        <v>4.734</v>
      </c>
      <c r="E16" s="155" t="s">
        <v>112</v>
      </c>
      <c r="F16" s="155" t="s">
        <v>114</v>
      </c>
      <c r="G16" s="155">
        <v>0.93410000000000004</v>
      </c>
      <c r="H16" s="155">
        <v>4.8738000000000001</v>
      </c>
      <c r="I16" s="155" t="s">
        <v>112</v>
      </c>
      <c r="J16" s="155" t="s">
        <v>114</v>
      </c>
      <c r="K16" s="155" t="s">
        <v>44</v>
      </c>
      <c r="L16" s="155" t="s">
        <v>44</v>
      </c>
      <c r="M16" s="1"/>
    </row>
    <row r="17" spans="2:13">
      <c r="B17" s="262" t="s">
        <v>14</v>
      </c>
      <c r="C17" s="264"/>
      <c r="D17" s="264"/>
      <c r="E17" s="264"/>
      <c r="F17" s="264"/>
      <c r="G17" s="264"/>
      <c r="H17" s="264"/>
      <c r="I17" s="264"/>
      <c r="J17" s="264"/>
      <c r="K17" s="264"/>
      <c r="L17" s="265"/>
      <c r="M17" s="1">
        <v>12366640</v>
      </c>
    </row>
    <row r="18" spans="2:13">
      <c r="B18" s="139" t="s">
        <v>29</v>
      </c>
      <c r="C18" s="139">
        <v>2.1023999999999998</v>
      </c>
      <c r="D18" s="139">
        <v>5.2</v>
      </c>
      <c r="E18" s="139" t="s">
        <v>83</v>
      </c>
      <c r="F18" s="139" t="s">
        <v>83</v>
      </c>
      <c r="G18" s="139"/>
      <c r="H18" s="139"/>
      <c r="I18" s="139"/>
      <c r="J18" s="139"/>
      <c r="K18" s="139" t="s">
        <v>83</v>
      </c>
      <c r="L18" s="139" t="s">
        <v>83</v>
      </c>
      <c r="M18" s="1"/>
    </row>
    <row r="19" spans="2:13">
      <c r="B19" s="165" t="s">
        <v>90</v>
      </c>
      <c r="C19" s="139">
        <v>1.141</v>
      </c>
      <c r="D19" s="139">
        <v>4.1265000000000001</v>
      </c>
      <c r="E19" s="155" t="s">
        <v>112</v>
      </c>
      <c r="F19" s="155" t="s">
        <v>112</v>
      </c>
      <c r="G19" s="155">
        <v>1.1673</v>
      </c>
      <c r="H19" s="155">
        <v>4.2229000000000001</v>
      </c>
      <c r="I19" s="155" t="s">
        <v>112</v>
      </c>
      <c r="J19" s="155" t="s">
        <v>112</v>
      </c>
      <c r="K19" s="155" t="s">
        <v>44</v>
      </c>
      <c r="L19" s="155" t="s">
        <v>44</v>
      </c>
      <c r="M19" s="1"/>
    </row>
    <row r="20" spans="2:13">
      <c r="B20" s="142" t="s">
        <v>91</v>
      </c>
      <c r="C20" s="139">
        <v>0.80200000000000005</v>
      </c>
      <c r="D20" s="139">
        <v>4.569</v>
      </c>
      <c r="E20" s="155" t="s">
        <v>112</v>
      </c>
      <c r="F20" s="155" t="s">
        <v>114</v>
      </c>
      <c r="G20" s="155">
        <v>0.80840000000000001</v>
      </c>
      <c r="H20" s="155">
        <v>4.6929999999999996</v>
      </c>
      <c r="I20" s="155" t="s">
        <v>112</v>
      </c>
      <c r="J20" s="155" t="s">
        <v>114</v>
      </c>
      <c r="K20" s="155" t="s">
        <v>44</v>
      </c>
      <c r="L20" s="155" t="s">
        <v>44</v>
      </c>
      <c r="M20" s="1"/>
    </row>
    <row r="21" spans="2:13">
      <c r="B21" s="142" t="s">
        <v>26</v>
      </c>
      <c r="C21" s="139">
        <v>0.98099999999999998</v>
      </c>
      <c r="D21" s="139">
        <v>4.2329999999999997</v>
      </c>
      <c r="E21" s="155" t="s">
        <v>112</v>
      </c>
      <c r="F21" s="155" t="s">
        <v>112</v>
      </c>
      <c r="G21" s="155">
        <v>1.2246999999999999</v>
      </c>
      <c r="H21" s="155">
        <v>4.5952000000000002</v>
      </c>
      <c r="I21" s="155" t="s">
        <v>112</v>
      </c>
      <c r="J21" s="155" t="s">
        <v>114</v>
      </c>
      <c r="K21" s="155" t="s">
        <v>44</v>
      </c>
      <c r="L21" s="155" t="s">
        <v>44</v>
      </c>
      <c r="M21" s="1"/>
    </row>
    <row r="22" spans="2:13">
      <c r="B22" s="142" t="s">
        <v>42</v>
      </c>
      <c r="C22" s="139">
        <v>0.83699999999999997</v>
      </c>
      <c r="D22" s="139">
        <v>4.3230000000000004</v>
      </c>
      <c r="E22" s="155" t="s">
        <v>112</v>
      </c>
      <c r="F22" s="155" t="s">
        <v>114</v>
      </c>
      <c r="G22" s="155">
        <v>1.0887</v>
      </c>
      <c r="H22" s="155">
        <v>4.7713999999999999</v>
      </c>
      <c r="I22" s="155" t="s">
        <v>112</v>
      </c>
      <c r="J22" s="155" t="s">
        <v>114</v>
      </c>
      <c r="K22" s="155" t="s">
        <v>44</v>
      </c>
      <c r="L22" s="155" t="s">
        <v>44</v>
      </c>
      <c r="M22" s="1"/>
    </row>
    <row r="23" spans="2:13">
      <c r="B23" s="142" t="s">
        <v>41</v>
      </c>
      <c r="C23" s="139">
        <v>0.89700000000000002</v>
      </c>
      <c r="D23" s="139">
        <v>4.2889999999999997</v>
      </c>
      <c r="E23" s="155" t="s">
        <v>112</v>
      </c>
      <c r="F23" s="155" t="s">
        <v>114</v>
      </c>
      <c r="G23" s="155">
        <v>1.2254</v>
      </c>
      <c r="H23" s="155">
        <v>4.5644999999999998</v>
      </c>
      <c r="I23" s="155" t="s">
        <v>112</v>
      </c>
      <c r="J23" s="155" t="s">
        <v>114</v>
      </c>
      <c r="K23" s="155" t="s">
        <v>44</v>
      </c>
      <c r="L23" s="155" t="s">
        <v>44</v>
      </c>
      <c r="M23" s="1"/>
    </row>
    <row r="24" spans="2:13">
      <c r="B24" s="236" t="s">
        <v>92</v>
      </c>
      <c r="C24" s="139">
        <v>0.95099999999999996</v>
      </c>
      <c r="D24" s="139">
        <v>4.2359999999999998</v>
      </c>
      <c r="E24" s="155" t="s">
        <v>112</v>
      </c>
      <c r="F24" s="155" t="s">
        <v>112</v>
      </c>
      <c r="G24" s="155">
        <v>1.1614</v>
      </c>
      <c r="H24" s="155">
        <v>4.2381000000000002</v>
      </c>
      <c r="I24" s="155" t="s">
        <v>112</v>
      </c>
      <c r="J24" s="155" t="s">
        <v>112</v>
      </c>
      <c r="K24" s="155" t="s">
        <v>44</v>
      </c>
      <c r="L24" s="155" t="s">
        <v>44</v>
      </c>
      <c r="M24" s="1"/>
    </row>
    <row r="25" spans="2:13">
      <c r="B25" s="142" t="s">
        <v>93</v>
      </c>
      <c r="C25" s="139">
        <v>0.89900000000000002</v>
      </c>
      <c r="D25" s="139">
        <v>4.2469999999999999</v>
      </c>
      <c r="E25" s="155" t="s">
        <v>112</v>
      </c>
      <c r="F25" s="155" t="s">
        <v>112</v>
      </c>
      <c r="G25" s="155"/>
      <c r="H25" s="155"/>
      <c r="I25" s="155" t="s">
        <v>112</v>
      </c>
      <c r="J25" s="155" t="s">
        <v>112</v>
      </c>
      <c r="K25" s="155" t="s">
        <v>44</v>
      </c>
      <c r="L25" s="155" t="s">
        <v>44</v>
      </c>
      <c r="M25" s="1"/>
    </row>
    <row r="26" spans="2:13">
      <c r="B26" s="142" t="s">
        <v>94</v>
      </c>
      <c r="C26" s="139">
        <v>1.153</v>
      </c>
      <c r="D26" s="139">
        <v>4.141</v>
      </c>
      <c r="E26" s="155" t="s">
        <v>112</v>
      </c>
      <c r="F26" s="155" t="s">
        <v>112</v>
      </c>
      <c r="G26" s="155">
        <v>1.2155</v>
      </c>
      <c r="H26" s="155">
        <v>4.7244000000000002</v>
      </c>
      <c r="I26" s="155" t="s">
        <v>112</v>
      </c>
      <c r="J26" s="155" t="s">
        <v>114</v>
      </c>
      <c r="K26" s="155" t="s">
        <v>44</v>
      </c>
      <c r="L26" s="155" t="s">
        <v>44</v>
      </c>
      <c r="M26" s="1"/>
    </row>
    <row r="27" spans="2:13">
      <c r="B27" s="263" t="s">
        <v>15</v>
      </c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1">
        <v>7865668</v>
      </c>
    </row>
    <row r="28" spans="2:13">
      <c r="B28" s="139" t="s">
        <v>29</v>
      </c>
      <c r="C28" s="139">
        <v>2.1335999999999999</v>
      </c>
      <c r="D28" s="139">
        <v>5.3788999999999998</v>
      </c>
      <c r="E28" s="139" t="s">
        <v>83</v>
      </c>
      <c r="F28" s="139" t="s">
        <v>83</v>
      </c>
      <c r="G28" s="139"/>
      <c r="H28" s="139"/>
      <c r="I28" s="139"/>
      <c r="J28" s="139"/>
      <c r="K28" s="139" t="s">
        <v>83</v>
      </c>
      <c r="L28" s="139" t="s">
        <v>83</v>
      </c>
      <c r="M28" s="1"/>
    </row>
    <row r="29" spans="2:13">
      <c r="B29" s="142" t="s">
        <v>95</v>
      </c>
      <c r="C29" s="139">
        <v>2.1920000000000002</v>
      </c>
      <c r="D29" s="139">
        <v>4.2030000000000003</v>
      </c>
      <c r="E29" s="139" t="s">
        <v>115</v>
      </c>
      <c r="F29" s="139" t="s">
        <v>112</v>
      </c>
      <c r="G29" s="155">
        <v>2.6320000000000001</v>
      </c>
      <c r="H29" s="155">
        <v>4.7832999999999997</v>
      </c>
      <c r="I29" s="139" t="s">
        <v>113</v>
      </c>
      <c r="J29" s="139" t="s">
        <v>114</v>
      </c>
      <c r="K29" s="139" t="s">
        <v>43</v>
      </c>
      <c r="L29" s="139" t="s">
        <v>44</v>
      </c>
      <c r="M29" s="1"/>
    </row>
    <row r="30" spans="2:13">
      <c r="B30" s="142" t="s">
        <v>96</v>
      </c>
      <c r="C30" s="139">
        <v>0.64700000000000002</v>
      </c>
      <c r="D30" s="139">
        <v>5.1669999999999998</v>
      </c>
      <c r="E30" s="155" t="s">
        <v>112</v>
      </c>
      <c r="F30" s="155" t="s">
        <v>114</v>
      </c>
      <c r="G30" s="155">
        <v>0.81259999999999999</v>
      </c>
      <c r="H30" s="155">
        <v>5.3293999999999997</v>
      </c>
      <c r="I30" s="155" t="s">
        <v>112</v>
      </c>
      <c r="J30" s="155" t="s">
        <v>114</v>
      </c>
      <c r="K30" s="155" t="s">
        <v>44</v>
      </c>
      <c r="L30" s="155" t="s">
        <v>44</v>
      </c>
      <c r="M30" s="1"/>
    </row>
    <row r="31" spans="2:13">
      <c r="B31" s="236" t="s">
        <v>97</v>
      </c>
      <c r="C31" s="139">
        <v>0.85</v>
      </c>
      <c r="D31" s="139">
        <v>4.3949999999999996</v>
      </c>
      <c r="E31" s="155" t="s">
        <v>112</v>
      </c>
      <c r="F31" s="155" t="s">
        <v>112</v>
      </c>
      <c r="G31" s="155">
        <v>1.2416</v>
      </c>
      <c r="H31" s="155">
        <v>4.6646000000000001</v>
      </c>
      <c r="I31" s="155" t="s">
        <v>112</v>
      </c>
      <c r="J31" s="155" t="s">
        <v>114</v>
      </c>
      <c r="K31" s="155" t="s">
        <v>44</v>
      </c>
      <c r="L31" s="155" t="s">
        <v>44</v>
      </c>
      <c r="M31" s="1"/>
    </row>
    <row r="32" spans="2:13">
      <c r="B32" s="142" t="s">
        <v>98</v>
      </c>
      <c r="C32" s="139">
        <v>2.6469999999999998</v>
      </c>
      <c r="D32" s="139">
        <v>4.1529999999999996</v>
      </c>
      <c r="E32" s="155" t="s">
        <v>113</v>
      </c>
      <c r="F32" s="155" t="s">
        <v>112</v>
      </c>
      <c r="G32" s="155">
        <v>2.399</v>
      </c>
      <c r="H32" s="155">
        <v>4.7241</v>
      </c>
      <c r="I32" s="155" t="s">
        <v>115</v>
      </c>
      <c r="J32" s="155" t="s">
        <v>114</v>
      </c>
      <c r="K32" s="155" t="s">
        <v>43</v>
      </c>
      <c r="L32" s="155" t="s">
        <v>44</v>
      </c>
      <c r="M32" s="1"/>
    </row>
    <row r="33" spans="2:29">
      <c r="B33" s="142" t="s">
        <v>27</v>
      </c>
      <c r="C33" s="139">
        <v>1.1479999999999999</v>
      </c>
      <c r="D33" s="139">
        <v>4.3940000000000001</v>
      </c>
      <c r="E33" s="155" t="s">
        <v>112</v>
      </c>
      <c r="F33" s="155" t="s">
        <v>112</v>
      </c>
      <c r="G33" s="155">
        <v>1.4549000000000001</v>
      </c>
      <c r="H33" s="155">
        <v>4.7766000000000002</v>
      </c>
      <c r="I33" s="155" t="s">
        <v>112</v>
      </c>
      <c r="J33" s="155" t="s">
        <v>114</v>
      </c>
      <c r="K33" s="155" t="s">
        <v>44</v>
      </c>
      <c r="L33" s="155" t="s">
        <v>44</v>
      </c>
      <c r="M33" s="1"/>
    </row>
    <row r="34" spans="2:29">
      <c r="B34" s="142" t="s">
        <v>99</v>
      </c>
      <c r="C34" s="139">
        <v>0.82099999999999995</v>
      </c>
      <c r="D34" s="139">
        <v>4.798</v>
      </c>
      <c r="E34" s="155" t="s">
        <v>112</v>
      </c>
      <c r="F34" s="155" t="s">
        <v>114</v>
      </c>
      <c r="G34" s="155">
        <v>0.81410000000000005</v>
      </c>
      <c r="H34" s="155">
        <v>4.6791</v>
      </c>
      <c r="I34" s="155" t="s">
        <v>112</v>
      </c>
      <c r="J34" s="155" t="s">
        <v>114</v>
      </c>
      <c r="K34" s="155" t="s">
        <v>44</v>
      </c>
      <c r="L34" s="155" t="s">
        <v>44</v>
      </c>
      <c r="M34" s="1"/>
    </row>
    <row r="35" spans="2:29">
      <c r="B35" s="263" t="s">
        <v>16</v>
      </c>
      <c r="C35" s="263"/>
      <c r="D35" s="263"/>
      <c r="E35" s="263"/>
      <c r="F35" s="263"/>
      <c r="G35" s="263"/>
      <c r="H35" s="263"/>
      <c r="I35" s="263"/>
      <c r="J35" s="263"/>
      <c r="K35" s="263"/>
      <c r="L35" s="263"/>
      <c r="M35" s="1">
        <v>9710729</v>
      </c>
    </row>
    <row r="36" spans="2:29">
      <c r="B36" s="139" t="s">
        <v>29</v>
      </c>
      <c r="C36" s="139">
        <v>2.2624</v>
      </c>
      <c r="D36" s="139">
        <v>5.5407000000000002</v>
      </c>
      <c r="E36" s="139" t="s">
        <v>83</v>
      </c>
      <c r="F36" s="139" t="s">
        <v>83</v>
      </c>
      <c r="G36" s="139"/>
      <c r="H36" s="139"/>
      <c r="I36" s="139"/>
      <c r="J36" s="139"/>
      <c r="K36" s="139" t="s">
        <v>83</v>
      </c>
      <c r="L36" s="139" t="s">
        <v>83</v>
      </c>
      <c r="M36" s="1"/>
    </row>
    <row r="37" spans="2:29">
      <c r="B37" s="142" t="s">
        <v>64</v>
      </c>
      <c r="C37" s="139">
        <v>1.163</v>
      </c>
      <c r="D37" s="139">
        <v>4.2779999999999996</v>
      </c>
      <c r="E37" s="155" t="s">
        <v>112</v>
      </c>
      <c r="F37" s="155" t="s">
        <v>112</v>
      </c>
      <c r="G37" s="155">
        <v>1.3306</v>
      </c>
      <c r="H37" s="155">
        <v>4.9641999999999999</v>
      </c>
      <c r="I37" s="155" t="s">
        <v>112</v>
      </c>
      <c r="J37" s="155" t="s">
        <v>114</v>
      </c>
      <c r="K37" s="155" t="s">
        <v>44</v>
      </c>
      <c r="L37" s="155" t="s">
        <v>44</v>
      </c>
      <c r="M37" s="1"/>
    </row>
    <row r="38" spans="2:29">
      <c r="B38" s="142" t="s">
        <v>100</v>
      </c>
      <c r="C38" s="139">
        <v>1.081</v>
      </c>
      <c r="D38" s="139">
        <v>4.5140000000000002</v>
      </c>
      <c r="E38" s="155" t="s">
        <v>112</v>
      </c>
      <c r="F38" s="155" t="s">
        <v>112</v>
      </c>
      <c r="G38" s="155">
        <v>1.1007</v>
      </c>
      <c r="H38" s="155">
        <v>4.4086999999999996</v>
      </c>
      <c r="I38" s="155" t="s">
        <v>112</v>
      </c>
      <c r="J38" s="155" t="s">
        <v>112</v>
      </c>
      <c r="K38" s="155" t="s">
        <v>44</v>
      </c>
      <c r="L38" s="155" t="s">
        <v>44</v>
      </c>
      <c r="M38" s="1"/>
    </row>
    <row r="39" spans="2:29">
      <c r="B39" s="142" t="s">
        <v>51</v>
      </c>
      <c r="C39" s="139">
        <v>1.1859999999999999</v>
      </c>
      <c r="D39" s="139">
        <v>4.1520000000000001</v>
      </c>
      <c r="E39" s="155" t="s">
        <v>112</v>
      </c>
      <c r="F39" s="155" t="s">
        <v>112</v>
      </c>
      <c r="G39" s="155"/>
      <c r="H39" s="155"/>
      <c r="I39" s="155" t="s">
        <v>112</v>
      </c>
      <c r="J39" s="155" t="s">
        <v>112</v>
      </c>
      <c r="K39" s="155" t="s">
        <v>44</v>
      </c>
      <c r="L39" s="155" t="s">
        <v>44</v>
      </c>
      <c r="M39" s="1"/>
    </row>
    <row r="40" spans="2:29">
      <c r="B40" s="236" t="s">
        <v>101</v>
      </c>
      <c r="C40" s="139">
        <v>1.0840000000000001</v>
      </c>
      <c r="D40" s="139">
        <v>4.3470000000000004</v>
      </c>
      <c r="E40" s="155" t="s">
        <v>112</v>
      </c>
      <c r="F40" s="155" t="s">
        <v>112</v>
      </c>
      <c r="G40" s="155">
        <v>1.0845</v>
      </c>
      <c r="H40" s="155">
        <v>4.2210999999999999</v>
      </c>
      <c r="I40" s="155" t="s">
        <v>112</v>
      </c>
      <c r="J40" s="155" t="s">
        <v>112</v>
      </c>
      <c r="K40" s="155" t="s">
        <v>44</v>
      </c>
      <c r="L40" s="155" t="s">
        <v>44</v>
      </c>
      <c r="M40" s="1"/>
    </row>
    <row r="41" spans="2:29">
      <c r="B41" s="263" t="s">
        <v>17</v>
      </c>
      <c r="C41" s="263"/>
      <c r="D41" s="263"/>
      <c r="E41" s="263"/>
      <c r="F41" s="263"/>
      <c r="G41" s="263"/>
      <c r="H41" s="263"/>
      <c r="I41" s="263"/>
      <c r="J41" s="263"/>
      <c r="K41" s="263"/>
      <c r="L41" s="263"/>
      <c r="M41" s="1">
        <v>13805945</v>
      </c>
    </row>
    <row r="42" spans="2:29">
      <c r="B42" s="139" t="s">
        <v>29</v>
      </c>
      <c r="C42" s="139">
        <v>2.5666000000000002</v>
      </c>
      <c r="D42" s="139">
        <v>5.6665000000000001</v>
      </c>
      <c r="E42" s="139" t="s">
        <v>83</v>
      </c>
      <c r="F42" s="139" t="s">
        <v>83</v>
      </c>
      <c r="G42" s="139"/>
      <c r="H42" s="139"/>
      <c r="I42" s="139"/>
      <c r="J42" s="139"/>
      <c r="K42" s="139" t="s">
        <v>83</v>
      </c>
      <c r="L42" s="139" t="s">
        <v>83</v>
      </c>
      <c r="M42" s="1"/>
    </row>
    <row r="43" spans="2:29">
      <c r="B43" s="142" t="s">
        <v>102</v>
      </c>
      <c r="C43" s="139">
        <v>1.26</v>
      </c>
      <c r="D43" s="139">
        <v>4.6680000000000001</v>
      </c>
      <c r="E43" s="155" t="s">
        <v>112</v>
      </c>
      <c r="F43" s="155" t="s">
        <v>114</v>
      </c>
      <c r="G43" s="155">
        <v>1.9665999999999999</v>
      </c>
      <c r="H43" s="155">
        <v>4.7450000000000001</v>
      </c>
      <c r="I43" s="155" t="s">
        <v>112</v>
      </c>
      <c r="J43" s="155" t="s">
        <v>114</v>
      </c>
      <c r="K43" s="155" t="s">
        <v>44</v>
      </c>
      <c r="L43" s="155" t="s">
        <v>44</v>
      </c>
      <c r="M43" s="1"/>
    </row>
    <row r="44" spans="2:29">
      <c r="B44" s="236" t="s">
        <v>103</v>
      </c>
      <c r="C44" s="139">
        <v>1.429</v>
      </c>
      <c r="D44" s="139">
        <v>4.4960000000000004</v>
      </c>
      <c r="E44" s="155" t="s">
        <v>112</v>
      </c>
      <c r="F44" s="155" t="s">
        <v>112</v>
      </c>
      <c r="G44" s="155">
        <v>1.9094</v>
      </c>
      <c r="H44" s="155">
        <v>4.6047000000000002</v>
      </c>
      <c r="I44" s="155" t="s">
        <v>112</v>
      </c>
      <c r="J44" s="155" t="s">
        <v>112</v>
      </c>
      <c r="K44" s="155" t="s">
        <v>44</v>
      </c>
      <c r="L44" s="155" t="s">
        <v>44</v>
      </c>
      <c r="M44" s="1"/>
    </row>
    <row r="45" spans="2:29">
      <c r="B45" s="263" t="s">
        <v>28</v>
      </c>
      <c r="C45" s="263"/>
      <c r="D45" s="263"/>
      <c r="E45" s="263"/>
      <c r="F45" s="263"/>
      <c r="G45" s="263"/>
      <c r="H45" s="263"/>
      <c r="I45" s="263"/>
      <c r="J45" s="263"/>
      <c r="K45" s="263"/>
      <c r="L45" s="263"/>
      <c r="M45" s="1">
        <v>16088512</v>
      </c>
    </row>
    <row r="46" spans="2:29" ht="16" customHeight="1">
      <c r="B46" s="139" t="s">
        <v>29</v>
      </c>
      <c r="C46" s="139">
        <v>2.9868999999999999</v>
      </c>
      <c r="D46" s="139">
        <v>6.2358000000000002</v>
      </c>
      <c r="E46" s="139" t="s">
        <v>83</v>
      </c>
      <c r="F46" s="139" t="s">
        <v>83</v>
      </c>
      <c r="G46" s="139"/>
      <c r="H46" s="139"/>
      <c r="I46" s="139"/>
      <c r="J46" s="139"/>
      <c r="K46" s="139" t="s">
        <v>83</v>
      </c>
      <c r="L46" s="139" t="s">
        <v>83</v>
      </c>
      <c r="M46" s="1"/>
    </row>
    <row r="47" spans="2:29">
      <c r="B47" s="142" t="s">
        <v>104</v>
      </c>
      <c r="C47" s="139">
        <v>1.9419999999999999</v>
      </c>
      <c r="D47" s="139">
        <v>5.0620000000000003</v>
      </c>
      <c r="E47" s="155" t="s">
        <v>112</v>
      </c>
      <c r="F47" s="155" t="s">
        <v>112</v>
      </c>
      <c r="G47" s="155">
        <v>2.2357</v>
      </c>
      <c r="H47" s="155">
        <v>5.34</v>
      </c>
      <c r="I47" s="155" t="s">
        <v>112</v>
      </c>
      <c r="J47" s="155" t="s">
        <v>114</v>
      </c>
      <c r="K47" s="155" t="s">
        <v>44</v>
      </c>
      <c r="L47" s="155" t="s">
        <v>44</v>
      </c>
      <c r="M47" s="1"/>
      <c r="N47" s="263" t="s">
        <v>87</v>
      </c>
      <c r="O47" s="263" t="s">
        <v>85</v>
      </c>
      <c r="P47" s="263"/>
      <c r="Q47" s="263"/>
      <c r="R47" s="263"/>
      <c r="S47" s="263"/>
      <c r="T47" s="263"/>
      <c r="U47" s="263"/>
      <c r="V47" s="263"/>
      <c r="W47" s="263"/>
      <c r="X47" s="263"/>
      <c r="Z47" s="284" t="s">
        <v>225</v>
      </c>
      <c r="AA47" s="284"/>
      <c r="AB47" s="284"/>
      <c r="AC47" s="284"/>
    </row>
    <row r="48" spans="2:29">
      <c r="B48" s="236" t="s">
        <v>105</v>
      </c>
      <c r="C48" s="139">
        <v>1.7070000000000001</v>
      </c>
      <c r="D48" s="139">
        <v>5.0629999999999997</v>
      </c>
      <c r="E48" s="155" t="s">
        <v>112</v>
      </c>
      <c r="F48" s="155" t="s">
        <v>112</v>
      </c>
      <c r="G48" s="155">
        <v>2.2930999999999999</v>
      </c>
      <c r="H48" s="155">
        <v>5.0805999999999996</v>
      </c>
      <c r="I48" s="155" t="s">
        <v>112</v>
      </c>
      <c r="J48" s="155" t="s">
        <v>112</v>
      </c>
      <c r="K48" s="155" t="s">
        <v>44</v>
      </c>
      <c r="L48" s="155" t="s">
        <v>44</v>
      </c>
      <c r="M48" s="1"/>
      <c r="N48" s="263"/>
      <c r="O48" s="283" t="s">
        <v>29</v>
      </c>
      <c r="P48" s="283"/>
      <c r="Q48" s="283" t="s">
        <v>30</v>
      </c>
      <c r="R48" s="283"/>
      <c r="S48" s="283" t="s">
        <v>31</v>
      </c>
      <c r="T48" s="283"/>
      <c r="U48" s="283" t="s">
        <v>88</v>
      </c>
      <c r="V48" s="283"/>
      <c r="W48" s="283" t="s">
        <v>142</v>
      </c>
      <c r="X48" s="283"/>
      <c r="Z48" s="281" t="s">
        <v>220</v>
      </c>
      <c r="AA48" s="282"/>
      <c r="AB48" s="281" t="s">
        <v>221</v>
      </c>
      <c r="AC48" s="282"/>
    </row>
    <row r="49" spans="2:29">
      <c r="B49" s="142" t="s">
        <v>106</v>
      </c>
      <c r="C49" s="139">
        <v>1.9930000000000001</v>
      </c>
      <c r="D49" s="139">
        <v>5.0129999999999999</v>
      </c>
      <c r="E49" s="155" t="s">
        <v>112</v>
      </c>
      <c r="F49" s="155" t="s">
        <v>112</v>
      </c>
      <c r="G49" s="155">
        <v>2.5103</v>
      </c>
      <c r="H49" s="155">
        <v>5.2015000000000002</v>
      </c>
      <c r="I49" s="155" t="s">
        <v>114</v>
      </c>
      <c r="J49" s="155" t="s">
        <v>114</v>
      </c>
      <c r="K49" s="155" t="s">
        <v>44</v>
      </c>
      <c r="L49" s="155" t="s">
        <v>44</v>
      </c>
      <c r="M49" s="1"/>
      <c r="N49" s="263" t="s">
        <v>89</v>
      </c>
      <c r="O49" s="159" t="s">
        <v>6</v>
      </c>
      <c r="P49" s="159" t="s">
        <v>7</v>
      </c>
      <c r="Q49" s="159" t="s">
        <v>6</v>
      </c>
      <c r="R49" s="159" t="s">
        <v>7</v>
      </c>
      <c r="S49" s="159" t="s">
        <v>6</v>
      </c>
      <c r="T49" s="159" t="s">
        <v>7</v>
      </c>
      <c r="U49" s="214" t="s">
        <v>6</v>
      </c>
      <c r="V49" s="214" t="s">
        <v>7</v>
      </c>
      <c r="W49" s="159" t="s">
        <v>6</v>
      </c>
      <c r="X49" s="159" t="s">
        <v>7</v>
      </c>
      <c r="Z49" s="214" t="s">
        <v>6</v>
      </c>
      <c r="AA49" s="214" t="s">
        <v>7</v>
      </c>
      <c r="AB49" s="214" t="s">
        <v>6</v>
      </c>
      <c r="AC49" s="214" t="s">
        <v>7</v>
      </c>
    </row>
    <row r="50" spans="2:29">
      <c r="B50" s="142" t="s">
        <v>107</v>
      </c>
      <c r="C50" s="139">
        <v>1.5629999999999999</v>
      </c>
      <c r="D50" s="139">
        <v>5.2549999999999999</v>
      </c>
      <c r="E50" s="155" t="s">
        <v>112</v>
      </c>
      <c r="F50" s="155" t="s">
        <v>114</v>
      </c>
      <c r="G50" s="155">
        <v>2.2703000000000002</v>
      </c>
      <c r="H50" s="155">
        <v>5.1872999999999996</v>
      </c>
      <c r="I50" s="155" t="s">
        <v>112</v>
      </c>
      <c r="J50" s="155" t="s">
        <v>114</v>
      </c>
      <c r="K50" s="155" t="s">
        <v>44</v>
      </c>
      <c r="L50" s="155" t="s">
        <v>44</v>
      </c>
      <c r="M50" s="1"/>
      <c r="N50" s="263"/>
      <c r="O50" s="159" t="s">
        <v>8</v>
      </c>
      <c r="P50" s="159" t="s">
        <v>8</v>
      </c>
      <c r="Q50" s="159" t="s">
        <v>8</v>
      </c>
      <c r="R50" s="159" t="s">
        <v>8</v>
      </c>
      <c r="S50" s="159" t="s">
        <v>8</v>
      </c>
      <c r="T50" s="159" t="s">
        <v>8</v>
      </c>
      <c r="U50" s="214" t="s">
        <v>8</v>
      </c>
      <c r="V50" s="214" t="s">
        <v>8</v>
      </c>
      <c r="W50" s="159" t="s">
        <v>8</v>
      </c>
      <c r="X50" s="159" t="s">
        <v>8</v>
      </c>
      <c r="Z50" s="214" t="s">
        <v>8</v>
      </c>
      <c r="AA50" s="214" t="s">
        <v>8</v>
      </c>
      <c r="AB50" s="214" t="s">
        <v>8</v>
      </c>
      <c r="AC50" s="214" t="s">
        <v>8</v>
      </c>
    </row>
    <row r="51" spans="2:29">
      <c r="B51" s="262" t="s">
        <v>32</v>
      </c>
      <c r="C51" s="264"/>
      <c r="D51" s="264"/>
      <c r="E51" s="264"/>
      <c r="F51" s="264"/>
      <c r="G51" s="264"/>
      <c r="H51" s="264"/>
      <c r="I51" s="264"/>
      <c r="J51" s="264"/>
      <c r="K51" s="264"/>
      <c r="L51" s="265"/>
      <c r="M51" s="1">
        <v>19841964</v>
      </c>
      <c r="N51" s="140">
        <v>2.5</v>
      </c>
      <c r="O51" s="140">
        <v>1.9206000000000001</v>
      </c>
      <c r="P51" s="140">
        <v>5.1791999999999998</v>
      </c>
      <c r="Q51" s="140">
        <v>0.43130000000000002</v>
      </c>
      <c r="R51" s="140">
        <v>3.6488</v>
      </c>
      <c r="S51" s="140">
        <v>0.48280000000000001</v>
      </c>
      <c r="T51" s="140">
        <v>3.6604000000000001</v>
      </c>
      <c r="U51" s="140">
        <v>2.3570000000000002</v>
      </c>
      <c r="V51" s="140">
        <v>5.4710000000000001</v>
      </c>
      <c r="W51" s="140">
        <v>1.0692999999999999</v>
      </c>
      <c r="X51" s="140">
        <v>4.0446</v>
      </c>
      <c r="Y51" t="s">
        <v>19</v>
      </c>
      <c r="Z51" s="140">
        <f>-100*(1-(U51/O51))</f>
        <v>22.722066021035104</v>
      </c>
      <c r="AA51" s="140">
        <f>-100*(1-(V51/P51))</f>
        <v>5.6340747605807984</v>
      </c>
      <c r="AB51" s="140">
        <f>-100*(1-(W51/O51))</f>
        <v>-44.324690200978864</v>
      </c>
      <c r="AC51" s="140">
        <f>-100*(1-(X51/P51))</f>
        <v>-21.906858202038926</v>
      </c>
    </row>
    <row r="52" spans="2:29">
      <c r="B52" s="139" t="s">
        <v>29</v>
      </c>
      <c r="C52" s="139">
        <v>4.0206</v>
      </c>
      <c r="D52" s="139">
        <v>7.2027000000000001</v>
      </c>
      <c r="E52" s="139" t="s">
        <v>83</v>
      </c>
      <c r="F52" s="139" t="s">
        <v>83</v>
      </c>
      <c r="G52" s="139"/>
      <c r="H52" s="139"/>
      <c r="I52" s="139"/>
      <c r="J52" s="139"/>
      <c r="K52" s="139" t="s">
        <v>83</v>
      </c>
      <c r="L52" s="139" t="s">
        <v>83</v>
      </c>
      <c r="M52" s="1"/>
      <c r="N52" s="140">
        <v>2.25</v>
      </c>
      <c r="O52" s="140">
        <v>1.9391</v>
      </c>
      <c r="P52" s="140">
        <v>5.2549999999999999</v>
      </c>
      <c r="Q52" s="140">
        <v>0.4884</v>
      </c>
      <c r="R52" s="140">
        <v>3.7256999999999998</v>
      </c>
      <c r="S52" s="140">
        <v>0.5302</v>
      </c>
      <c r="T52" s="140">
        <v>3.8029000000000002</v>
      </c>
      <c r="U52" s="140">
        <v>2.4460999999999999</v>
      </c>
      <c r="V52" s="140">
        <v>5.5129999999999999</v>
      </c>
      <c r="W52" s="140">
        <v>1.6741999999999999</v>
      </c>
      <c r="X52" s="140">
        <v>4.0621999999999998</v>
      </c>
      <c r="Y52" t="s">
        <v>24</v>
      </c>
      <c r="Z52" s="140">
        <f t="shared" ref="Z52:Z59" si="0">-100*(1-(U52/O52))</f>
        <v>26.146150275901192</v>
      </c>
      <c r="AA52" s="140">
        <f t="shared" ref="AA52:AA59" si="1">-100*(1-(V52/P52))</f>
        <v>4.9096098953377743</v>
      </c>
      <c r="AB52" s="140">
        <f t="shared" ref="AB52:AB58" si="2">-100*(1-(W52/O52))</f>
        <v>-13.660976741787433</v>
      </c>
      <c r="AC52" s="140">
        <f t="shared" ref="AC52:AC59" si="3">-100*(1-(X52/P52))</f>
        <v>-22.698382492863946</v>
      </c>
    </row>
    <row r="53" spans="2:29">
      <c r="B53" s="142" t="s">
        <v>108</v>
      </c>
      <c r="C53" s="139">
        <v>3.4140000000000001</v>
      </c>
      <c r="D53" s="139">
        <v>6.6449999999999996</v>
      </c>
      <c r="E53" s="155" t="s">
        <v>114</v>
      </c>
      <c r="F53" s="155" t="s">
        <v>114</v>
      </c>
      <c r="G53" s="155">
        <v>3.4327000000000001</v>
      </c>
      <c r="H53" s="155">
        <v>7.0163000000000002</v>
      </c>
      <c r="I53" s="155" t="s">
        <v>114</v>
      </c>
      <c r="J53" s="155" t="s">
        <v>114</v>
      </c>
      <c r="K53" s="155" t="s">
        <v>44</v>
      </c>
      <c r="L53" s="155" t="s">
        <v>44</v>
      </c>
      <c r="M53" s="1"/>
      <c r="N53" s="140">
        <v>2</v>
      </c>
      <c r="O53" s="140">
        <v>2.1023999999999998</v>
      </c>
      <c r="P53" s="140">
        <v>5.2</v>
      </c>
      <c r="Q53" s="140">
        <v>0.5242</v>
      </c>
      <c r="R53" s="140">
        <v>3.7195</v>
      </c>
      <c r="S53" s="140">
        <v>0.63619999999999999</v>
      </c>
      <c r="T53" s="140">
        <v>3.8854000000000002</v>
      </c>
      <c r="U53" s="140">
        <v>2.5154999999999998</v>
      </c>
      <c r="V53" s="140">
        <v>5.6826999999999996</v>
      </c>
      <c r="W53" s="140">
        <v>1.1614</v>
      </c>
      <c r="X53" s="140">
        <v>4.2381000000000002</v>
      </c>
      <c r="Y53" t="s">
        <v>92</v>
      </c>
      <c r="Z53" s="140">
        <f t="shared" si="0"/>
        <v>19.648972602739722</v>
      </c>
      <c r="AA53" s="140">
        <f t="shared" si="1"/>
        <v>9.2826923076922974</v>
      </c>
      <c r="AB53" s="140">
        <f t="shared" si="2"/>
        <v>-44.758371385083706</v>
      </c>
      <c r="AC53" s="140">
        <f t="shared" si="3"/>
        <v>-18.498076923076923</v>
      </c>
    </row>
    <row r="54" spans="2:29">
      <c r="B54" s="142" t="s">
        <v>109</v>
      </c>
      <c r="C54" s="139">
        <v>3.1539999999999999</v>
      </c>
      <c r="D54" s="139">
        <v>6.9649999999999999</v>
      </c>
      <c r="E54" s="155" t="s">
        <v>112</v>
      </c>
      <c r="F54" s="155" t="s">
        <v>114</v>
      </c>
      <c r="G54" s="155">
        <v>3.2353999999999998</v>
      </c>
      <c r="H54" s="155">
        <v>7.01</v>
      </c>
      <c r="I54" s="155" t="s">
        <v>112</v>
      </c>
      <c r="J54" s="155" t="s">
        <v>114</v>
      </c>
      <c r="K54" s="155" t="s">
        <v>44</v>
      </c>
      <c r="L54" s="155" t="s">
        <v>44</v>
      </c>
      <c r="M54" s="1"/>
      <c r="N54" s="140">
        <v>1.75</v>
      </c>
      <c r="O54" s="140">
        <v>2.1335999999999999</v>
      </c>
      <c r="P54" s="140">
        <v>5.3788999999999998</v>
      </c>
      <c r="Q54" s="140">
        <v>0.71489999999999998</v>
      </c>
      <c r="R54" s="140">
        <v>3.9295</v>
      </c>
      <c r="S54" s="140">
        <v>0.93820000000000003</v>
      </c>
      <c r="T54" s="140">
        <v>4.0770999999999997</v>
      </c>
      <c r="U54" s="140">
        <v>2.5872999999999999</v>
      </c>
      <c r="V54" s="140">
        <v>5.7131999999999996</v>
      </c>
      <c r="W54" s="140">
        <v>1.2416</v>
      </c>
      <c r="X54" s="140">
        <v>4.6646000000000001</v>
      </c>
      <c r="Y54" t="s">
        <v>97</v>
      </c>
      <c r="Z54" s="140">
        <f t="shared" si="0"/>
        <v>21.264529433820776</v>
      </c>
      <c r="AA54" s="140">
        <f t="shared" si="1"/>
        <v>6.2150253769358121</v>
      </c>
      <c r="AB54" s="140">
        <f t="shared" si="2"/>
        <v>-41.807274090738659</v>
      </c>
      <c r="AC54" s="140">
        <f t="shared" si="3"/>
        <v>-13.279666846381222</v>
      </c>
    </row>
    <row r="55" spans="2:29">
      <c r="B55" s="236" t="s">
        <v>110</v>
      </c>
      <c r="C55" s="139">
        <v>3.2269999999999999</v>
      </c>
      <c r="D55" s="139">
        <v>6.742</v>
      </c>
      <c r="E55" s="155" t="s">
        <v>112</v>
      </c>
      <c r="F55" s="155" t="s">
        <v>114</v>
      </c>
      <c r="G55" s="155">
        <v>3.2389999999999999</v>
      </c>
      <c r="H55" s="155">
        <v>6.9344999999999999</v>
      </c>
      <c r="I55" s="155" t="s">
        <v>112</v>
      </c>
      <c r="J55" s="155" t="s">
        <v>114</v>
      </c>
      <c r="K55" s="155" t="s">
        <v>44</v>
      </c>
      <c r="L55" s="155" t="s">
        <v>44</v>
      </c>
      <c r="M55" s="1"/>
      <c r="N55" s="140">
        <v>1.5</v>
      </c>
      <c r="O55" s="140">
        <v>2.2624</v>
      </c>
      <c r="P55" s="140">
        <v>5.5407000000000002</v>
      </c>
      <c r="Q55" s="140">
        <v>0.92149999999999999</v>
      </c>
      <c r="R55" s="140">
        <v>4.1554000000000002</v>
      </c>
      <c r="S55" s="140">
        <v>1.4774</v>
      </c>
      <c r="T55" s="140">
        <v>4.7167000000000003</v>
      </c>
      <c r="U55" s="140">
        <v>2.6926999999999999</v>
      </c>
      <c r="V55" s="140">
        <v>5.8766999999999996</v>
      </c>
      <c r="W55" s="140">
        <v>1.0845</v>
      </c>
      <c r="X55" s="140">
        <v>4.2210999999999999</v>
      </c>
      <c r="Y55" t="s">
        <v>101</v>
      </c>
      <c r="Z55" s="140">
        <f t="shared" si="0"/>
        <v>19.019625176803402</v>
      </c>
      <c r="AA55" s="140">
        <f t="shared" si="1"/>
        <v>6.0642157128160568</v>
      </c>
      <c r="AB55" s="140">
        <f t="shared" si="2"/>
        <v>-52.064179632248944</v>
      </c>
      <c r="AC55" s="140">
        <f t="shared" si="3"/>
        <v>-23.816485281643118</v>
      </c>
    </row>
    <row r="56" spans="2:29">
      <c r="B56" s="142" t="s">
        <v>111</v>
      </c>
      <c r="C56" s="139">
        <v>3.5659999999999998</v>
      </c>
      <c r="D56" s="139">
        <v>6.0129999999999999</v>
      </c>
      <c r="E56" s="155" t="s">
        <v>114</v>
      </c>
      <c r="F56" s="155" t="s">
        <v>114</v>
      </c>
      <c r="G56" s="155">
        <v>3.5560999999999998</v>
      </c>
      <c r="H56" s="155">
        <v>5.9295</v>
      </c>
      <c r="I56" s="155" t="s">
        <v>114</v>
      </c>
      <c r="J56" s="155" t="s">
        <v>114</v>
      </c>
      <c r="K56" s="155" t="s">
        <v>44</v>
      </c>
      <c r="L56" s="155" t="s">
        <v>44</v>
      </c>
      <c r="M56" s="1"/>
      <c r="N56" s="140">
        <v>1.25</v>
      </c>
      <c r="O56" s="140">
        <v>2.5666000000000002</v>
      </c>
      <c r="P56" s="140">
        <v>5.6665000000000001</v>
      </c>
      <c r="Q56" s="140">
        <v>1.2977000000000001</v>
      </c>
      <c r="R56" s="140">
        <v>4.5673000000000004</v>
      </c>
      <c r="S56" s="140">
        <v>3.2591000000000001</v>
      </c>
      <c r="T56" s="140">
        <v>6.3914</v>
      </c>
      <c r="U56" s="140">
        <v>2.9582000000000002</v>
      </c>
      <c r="V56" s="140">
        <v>6.1147999999999998</v>
      </c>
      <c r="W56" s="140">
        <v>1.9094</v>
      </c>
      <c r="X56" s="140">
        <v>4.6047000000000002</v>
      </c>
      <c r="Y56" t="s">
        <v>103</v>
      </c>
      <c r="Z56" s="140">
        <f t="shared" si="0"/>
        <v>15.25753915686121</v>
      </c>
      <c r="AA56" s="140">
        <f t="shared" si="1"/>
        <v>7.9114091590929192</v>
      </c>
      <c r="AB56" s="140">
        <f t="shared" si="2"/>
        <v>-25.605859892464743</v>
      </c>
      <c r="AC56" s="140">
        <f t="shared" si="3"/>
        <v>-18.738198182299481</v>
      </c>
    </row>
    <row r="57" spans="2:29">
      <c r="B57" s="263" t="s">
        <v>33</v>
      </c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1">
        <v>282750870</v>
      </c>
      <c r="N57" s="140">
        <v>1</v>
      </c>
      <c r="O57" s="140">
        <v>2.9868999999999999</v>
      </c>
      <c r="P57" s="140">
        <v>6.2358000000000002</v>
      </c>
      <c r="Q57" s="140">
        <v>2.2040000000000002</v>
      </c>
      <c r="R57" s="140">
        <v>5.4958999999999998</v>
      </c>
      <c r="S57" s="140">
        <v>100</v>
      </c>
      <c r="T57" s="140">
        <v>100</v>
      </c>
      <c r="U57" s="140">
        <v>3.4655999999999998</v>
      </c>
      <c r="V57" s="140">
        <v>6.5353000000000003</v>
      </c>
      <c r="W57" s="140">
        <v>2.2930999999999999</v>
      </c>
      <c r="X57" s="140">
        <v>5.0805999999999996</v>
      </c>
      <c r="Y57" t="s">
        <v>105</v>
      </c>
      <c r="Z57" s="140">
        <f t="shared" si="0"/>
        <v>16.026649703706177</v>
      </c>
      <c r="AA57" s="140">
        <f t="shared" si="1"/>
        <v>4.8029122165560212</v>
      </c>
      <c r="AB57" s="140">
        <f t="shared" si="2"/>
        <v>-23.228096019284205</v>
      </c>
      <c r="AC57" s="140">
        <f t="shared" si="3"/>
        <v>-18.525289457647787</v>
      </c>
    </row>
    <row r="58" spans="2:29">
      <c r="B58" s="139" t="s">
        <v>29</v>
      </c>
      <c r="C58" s="139">
        <v>8.1585000000000001</v>
      </c>
      <c r="D58" s="139">
        <v>11.4902</v>
      </c>
      <c r="E58" s="139" t="s">
        <v>83</v>
      </c>
      <c r="F58" s="139" t="s">
        <v>83</v>
      </c>
      <c r="G58" s="139"/>
      <c r="H58" s="139"/>
      <c r="I58" s="139"/>
      <c r="J58" s="139"/>
      <c r="K58" s="139" t="s">
        <v>83</v>
      </c>
      <c r="L58" s="139" t="s">
        <v>83</v>
      </c>
      <c r="M58" s="1"/>
      <c r="N58" s="140">
        <v>0.75</v>
      </c>
      <c r="O58" s="140">
        <v>4.0206</v>
      </c>
      <c r="P58" s="140">
        <v>7.2027000000000001</v>
      </c>
      <c r="Q58" s="140">
        <v>5.0495000000000001</v>
      </c>
      <c r="R58" s="140">
        <v>8.2972000000000001</v>
      </c>
      <c r="S58" s="140">
        <v>1000</v>
      </c>
      <c r="T58" s="140">
        <v>1000</v>
      </c>
      <c r="U58" s="140">
        <v>4.5223000000000004</v>
      </c>
      <c r="V58" s="140">
        <v>7.6398999999999999</v>
      </c>
      <c r="W58" s="140">
        <v>3.2389999999999999</v>
      </c>
      <c r="X58" s="140">
        <v>6.9344999999999999</v>
      </c>
      <c r="Y58" t="s">
        <v>110</v>
      </c>
      <c r="Z58" s="140">
        <f t="shared" si="0"/>
        <v>12.478237079042941</v>
      </c>
      <c r="AA58" s="140">
        <f t="shared" si="1"/>
        <v>6.0699459924750343</v>
      </c>
      <c r="AB58" s="140">
        <f t="shared" si="2"/>
        <v>-19.439884594339151</v>
      </c>
      <c r="AC58" s="140">
        <f t="shared" si="3"/>
        <v>-3.7236036486317681</v>
      </c>
    </row>
    <row r="59" spans="2:29">
      <c r="B59" s="236" t="s">
        <v>88</v>
      </c>
      <c r="C59" s="139">
        <v>8.4570000000000007</v>
      </c>
      <c r="D59" s="139">
        <v>11.797000000000001</v>
      </c>
      <c r="E59" s="155" t="s">
        <v>115</v>
      </c>
      <c r="F59" s="155" t="s">
        <v>115</v>
      </c>
      <c r="G59" s="155">
        <v>8.9481999999999999</v>
      </c>
      <c r="H59" s="155">
        <v>12.611499999999999</v>
      </c>
      <c r="I59" s="155" t="s">
        <v>115</v>
      </c>
      <c r="J59" s="155" t="s">
        <v>115</v>
      </c>
      <c r="K59" s="155" t="s">
        <v>43</v>
      </c>
      <c r="L59" s="155" t="s">
        <v>43</v>
      </c>
      <c r="M59" s="1"/>
      <c r="N59" s="140">
        <v>0.5</v>
      </c>
      <c r="O59" s="140">
        <v>8.1585000000000001</v>
      </c>
      <c r="P59" s="140">
        <v>11.4902</v>
      </c>
      <c r="Q59" s="140">
        <v>100</v>
      </c>
      <c r="R59" s="140">
        <v>100</v>
      </c>
      <c r="S59" s="140">
        <v>10000</v>
      </c>
      <c r="T59" s="140">
        <v>10000</v>
      </c>
      <c r="U59" s="140">
        <v>8.9481999999999999</v>
      </c>
      <c r="V59" s="140">
        <v>12.611499999999999</v>
      </c>
      <c r="W59" s="140">
        <v>8.9481999999999999</v>
      </c>
      <c r="X59" s="140">
        <v>12.611499999999999</v>
      </c>
      <c r="Y59" t="s">
        <v>88</v>
      </c>
      <c r="Z59" s="140">
        <f t="shared" si="0"/>
        <v>9.6794753937611056</v>
      </c>
      <c r="AA59" s="140">
        <f t="shared" si="1"/>
        <v>9.7587509355798741</v>
      </c>
      <c r="AB59" s="140">
        <f>-100*(1-(W59/O59))</f>
        <v>9.6794753937611056</v>
      </c>
      <c r="AC59" s="140">
        <f t="shared" si="3"/>
        <v>9.7587509355798741</v>
      </c>
    </row>
    <row r="60" spans="2:29">
      <c r="M60" s="1"/>
    </row>
    <row r="61" spans="2:29">
      <c r="B61" s="192"/>
      <c r="C61" s="182"/>
      <c r="D61" s="263" t="s">
        <v>229</v>
      </c>
      <c r="E61" s="263"/>
      <c r="F61" s="263"/>
      <c r="G61" s="263"/>
      <c r="H61" s="263"/>
      <c r="I61" s="263"/>
      <c r="J61" s="263"/>
      <c r="K61" s="263"/>
      <c r="L61" s="263"/>
      <c r="M61" s="237"/>
    </row>
    <row r="62" spans="2:29">
      <c r="B62" s="192"/>
      <c r="C62" s="192"/>
      <c r="D62" s="163" t="s">
        <v>69</v>
      </c>
      <c r="E62" s="184" t="s">
        <v>118</v>
      </c>
      <c r="F62" s="184" t="s">
        <v>121</v>
      </c>
      <c r="G62" s="184"/>
      <c r="H62" s="184"/>
      <c r="I62" s="184" t="s">
        <v>143</v>
      </c>
      <c r="J62" s="184" t="s">
        <v>145</v>
      </c>
      <c r="K62" s="184"/>
      <c r="L62" s="184"/>
      <c r="M62" s="1"/>
    </row>
    <row r="63" spans="2:29">
      <c r="B63" s="192"/>
      <c r="C63" s="192"/>
      <c r="D63" s="163" t="s">
        <v>70</v>
      </c>
      <c r="E63" s="184" t="s">
        <v>119</v>
      </c>
      <c r="F63" s="184" t="s">
        <v>122</v>
      </c>
      <c r="G63" s="184"/>
      <c r="H63" s="184"/>
      <c r="I63" s="184" t="s">
        <v>119</v>
      </c>
      <c r="J63" s="184" t="s">
        <v>122</v>
      </c>
      <c r="K63" s="184"/>
      <c r="L63" s="184"/>
      <c r="M63" s="1"/>
    </row>
    <row r="64" spans="2:29">
      <c r="B64" s="192"/>
      <c r="C64" s="192"/>
      <c r="D64" s="163" t="s">
        <v>71</v>
      </c>
      <c r="E64" s="184" t="s">
        <v>120</v>
      </c>
      <c r="F64" s="184" t="s">
        <v>125</v>
      </c>
      <c r="G64" s="184"/>
      <c r="H64" s="184"/>
      <c r="I64" s="184" t="s">
        <v>144</v>
      </c>
      <c r="J64" s="184" t="s">
        <v>146</v>
      </c>
      <c r="K64" s="184"/>
      <c r="L64" s="184"/>
      <c r="M64" s="1"/>
    </row>
    <row r="65" spans="2:13">
      <c r="B65" s="192"/>
      <c r="C65" s="192"/>
      <c r="D65" s="163" t="s">
        <v>72</v>
      </c>
      <c r="E65" s="184" t="s">
        <v>120</v>
      </c>
      <c r="F65" s="184" t="s">
        <v>119</v>
      </c>
      <c r="G65" s="184"/>
      <c r="H65" s="184"/>
      <c r="I65" s="184" t="s">
        <v>120</v>
      </c>
      <c r="J65" s="184" t="s">
        <v>119</v>
      </c>
      <c r="K65" s="184"/>
      <c r="L65" s="184"/>
      <c r="M65" s="1"/>
    </row>
    <row r="66" spans="2:13">
      <c r="B66" s="192"/>
      <c r="C66" s="192"/>
      <c r="D66" s="163" t="s">
        <v>79</v>
      </c>
      <c r="E66" s="184" t="s">
        <v>124</v>
      </c>
      <c r="F66" s="184" t="s">
        <v>123</v>
      </c>
      <c r="G66" s="184"/>
      <c r="H66" s="184"/>
      <c r="I66" s="184" t="s">
        <v>124</v>
      </c>
      <c r="J66" s="184" t="s">
        <v>123</v>
      </c>
      <c r="K66" s="184"/>
      <c r="L66" s="184"/>
      <c r="M66" s="1"/>
    </row>
    <row r="67" spans="2:13">
      <c r="B67" s="192"/>
      <c r="C67" s="192"/>
      <c r="D67" s="163" t="s">
        <v>80</v>
      </c>
      <c r="E67" s="184" t="s">
        <v>126</v>
      </c>
      <c r="F67" s="184" t="s">
        <v>119</v>
      </c>
      <c r="G67" s="184"/>
      <c r="H67" s="184"/>
      <c r="I67" s="184" t="s">
        <v>126</v>
      </c>
      <c r="J67" s="184" t="s">
        <v>119</v>
      </c>
      <c r="K67" s="184"/>
      <c r="L67" s="184"/>
      <c r="M67" s="1"/>
    </row>
    <row r="68" spans="2:13">
      <c r="B68" s="192"/>
      <c r="C68" s="192"/>
      <c r="D68" s="163" t="s">
        <v>137</v>
      </c>
      <c r="E68" s="164"/>
      <c r="F68" s="164"/>
      <c r="G68" s="164"/>
      <c r="H68" s="164"/>
      <c r="I68" s="162"/>
      <c r="J68" s="162"/>
      <c r="K68" s="184" t="s">
        <v>124</v>
      </c>
      <c r="L68" s="184" t="s">
        <v>123</v>
      </c>
      <c r="M68" s="1"/>
    </row>
    <row r="69" spans="2:13">
      <c r="B69" s="192"/>
      <c r="C69" s="192"/>
      <c r="D69" s="163" t="s">
        <v>138</v>
      </c>
      <c r="E69" s="164"/>
      <c r="F69" s="164"/>
      <c r="G69" s="164"/>
      <c r="H69" s="164"/>
      <c r="I69" s="162"/>
      <c r="J69" s="162"/>
      <c r="K69" s="184" t="s">
        <v>122</v>
      </c>
      <c r="L69" s="184">
        <v>0</v>
      </c>
      <c r="M69" s="1"/>
    </row>
    <row r="70" spans="2:13">
      <c r="B70" s="192"/>
      <c r="C70" s="192"/>
      <c r="D70" s="163" t="s">
        <v>139</v>
      </c>
      <c r="E70" s="164"/>
      <c r="F70" s="164"/>
      <c r="G70" s="164"/>
      <c r="H70" s="164"/>
      <c r="I70" s="162"/>
      <c r="J70" s="162"/>
      <c r="K70" s="184" t="s">
        <v>126</v>
      </c>
      <c r="L70" s="184" t="s">
        <v>119</v>
      </c>
      <c r="M70" s="1"/>
    </row>
    <row r="71" spans="2:13">
      <c r="B71" s="192"/>
      <c r="C71" s="192"/>
      <c r="D71" s="163" t="s">
        <v>140</v>
      </c>
      <c r="E71" s="164"/>
      <c r="F71" s="164"/>
      <c r="G71" s="164"/>
      <c r="H71" s="164"/>
      <c r="I71" s="162"/>
      <c r="J71" s="162"/>
      <c r="K71" s="184">
        <v>0</v>
      </c>
      <c r="L71" s="184">
        <v>0</v>
      </c>
      <c r="M71" s="1"/>
    </row>
    <row r="72" spans="2:13">
      <c r="B72" s="192"/>
      <c r="C72" s="192"/>
      <c r="D72" s="163" t="s">
        <v>47</v>
      </c>
      <c r="E72" s="164"/>
      <c r="F72" s="164"/>
      <c r="G72" s="164"/>
      <c r="H72" s="164"/>
      <c r="I72" s="184"/>
      <c r="J72" s="184"/>
      <c r="K72" s="184">
        <v>1</v>
      </c>
      <c r="L72" s="184">
        <v>1</v>
      </c>
      <c r="M72" s="1"/>
    </row>
    <row r="73" spans="2:13">
      <c r="B73" s="192"/>
      <c r="C73" s="192"/>
      <c r="D73" s="163" t="s">
        <v>46</v>
      </c>
      <c r="E73" s="164"/>
      <c r="F73" s="164"/>
      <c r="G73" s="164"/>
      <c r="H73" s="164"/>
      <c r="I73" s="184"/>
      <c r="J73" s="184"/>
      <c r="K73" s="184">
        <v>1</v>
      </c>
      <c r="L73" s="184">
        <v>1</v>
      </c>
      <c r="M73" s="1"/>
    </row>
    <row r="74" spans="2:13">
      <c r="M74" s="1"/>
    </row>
    <row r="75" spans="2:13">
      <c r="L75" s="250" t="s">
        <v>253</v>
      </c>
      <c r="M75" s="178">
        <f>SUM(M5:M57)/1000</f>
        <v>385181.41800000001</v>
      </c>
    </row>
    <row r="76" spans="2:13">
      <c r="L76" s="251" t="s">
        <v>254</v>
      </c>
      <c r="M76" s="169">
        <f>M75/60</f>
        <v>6419.6903000000002</v>
      </c>
    </row>
    <row r="77" spans="2:13">
      <c r="L77" s="251" t="s">
        <v>255</v>
      </c>
      <c r="M77" s="169">
        <f>M76/60</f>
        <v>106.99483833333333</v>
      </c>
    </row>
    <row r="78" spans="2:13">
      <c r="L78" s="252" t="s">
        <v>55</v>
      </c>
      <c r="M78" s="253">
        <f>ROUNDDOWN(M77/24,0)</f>
        <v>4</v>
      </c>
    </row>
    <row r="79" spans="2:13">
      <c r="L79" s="252" t="s">
        <v>56</v>
      </c>
      <c r="M79" s="253">
        <f>ROUNDDOWN(24*(M77/24-M78),0)</f>
        <v>10</v>
      </c>
    </row>
    <row r="80" spans="2:13">
      <c r="L80" s="254" t="s">
        <v>54</v>
      </c>
      <c r="M80" s="138">
        <f>ROUNDDOWN((24*(M77/24-M78))-M79,0)</f>
        <v>0</v>
      </c>
    </row>
    <row r="81" spans="4:13">
      <c r="D81" s="280" t="s">
        <v>116</v>
      </c>
      <c r="E81" s="280"/>
      <c r="F81" s="280"/>
      <c r="G81" s="158"/>
      <c r="H81" s="158"/>
      <c r="I81" s="158"/>
      <c r="J81" s="158"/>
      <c r="K81" s="156"/>
      <c r="L81" s="156"/>
      <c r="M81" s="237"/>
    </row>
    <row r="82" spans="4:13">
      <c r="D82" s="85" t="s">
        <v>69</v>
      </c>
      <c r="E82" s="1">
        <v>32</v>
      </c>
      <c r="F82" s="1">
        <v>22</v>
      </c>
      <c r="G82" s="1"/>
      <c r="H82" s="1"/>
      <c r="I82" s="1">
        <f>COUNTIF(I$7:I$59,"=A")</f>
        <v>28</v>
      </c>
      <c r="J82" s="1">
        <f>COUNTIF(J$7:J$59,"=A")</f>
        <v>10</v>
      </c>
      <c r="K82" s="1"/>
      <c r="L82" s="1"/>
      <c r="M82" s="1"/>
    </row>
    <row r="83" spans="4:13">
      <c r="D83" s="85" t="s">
        <v>70</v>
      </c>
      <c r="E83" s="1">
        <v>1</v>
      </c>
      <c r="F83" s="1">
        <v>0</v>
      </c>
      <c r="G83" s="1"/>
      <c r="H83" s="1"/>
      <c r="I83" s="1">
        <f>COUNTIF(I$7:I$59,"=P")</f>
        <v>1</v>
      </c>
      <c r="J83" s="1">
        <f>COUNTIF(J$7:J$59,"=P")</f>
        <v>0</v>
      </c>
      <c r="K83" s="1"/>
      <c r="L83" s="1"/>
      <c r="M83" s="1"/>
    </row>
    <row r="84" spans="4:13">
      <c r="D84" s="85" t="s">
        <v>71</v>
      </c>
      <c r="E84" s="1">
        <v>2</v>
      </c>
      <c r="F84" s="1">
        <v>14</v>
      </c>
      <c r="G84" s="1"/>
      <c r="H84" s="1"/>
      <c r="I84" s="1">
        <f>COUNTIF(I$7:I$59,"=NP")</f>
        <v>6</v>
      </c>
      <c r="J84" s="1">
        <f>COUNTIF(J$7:J$59,"=NP")</f>
        <v>26</v>
      </c>
      <c r="K84" s="1"/>
      <c r="L84" s="1"/>
      <c r="M84" s="1"/>
    </row>
    <row r="85" spans="4:13">
      <c r="D85" s="85" t="s">
        <v>72</v>
      </c>
      <c r="E85" s="1">
        <v>2</v>
      </c>
      <c r="F85" s="1">
        <v>1</v>
      </c>
      <c r="G85" s="1"/>
      <c r="H85" s="1"/>
      <c r="I85" s="1">
        <f>COUNTIF(I$7:I$59,"=NA")</f>
        <v>2</v>
      </c>
      <c r="J85" s="1">
        <f>COUNTIF(J$7:J$59,"=NA")</f>
        <v>1</v>
      </c>
      <c r="K85" s="1"/>
      <c r="L85" s="1"/>
      <c r="M85" s="1"/>
    </row>
    <row r="86" spans="4:13">
      <c r="D86" s="85" t="s">
        <v>79</v>
      </c>
      <c r="E86" s="1">
        <f>E82+E84</f>
        <v>34</v>
      </c>
      <c r="F86" s="1">
        <f>F82+F84</f>
        <v>36</v>
      </c>
      <c r="G86" s="1"/>
      <c r="H86" s="1"/>
      <c r="I86" s="1">
        <f>I82+I84</f>
        <v>34</v>
      </c>
      <c r="J86" s="1">
        <f>J82+J84</f>
        <v>36</v>
      </c>
      <c r="K86" s="1"/>
      <c r="L86" s="1"/>
      <c r="M86" s="1"/>
    </row>
    <row r="87" spans="4:13">
      <c r="D87" s="85" t="s">
        <v>80</v>
      </c>
      <c r="E87" s="1">
        <f>E83+E85</f>
        <v>3</v>
      </c>
      <c r="F87" s="1">
        <f>F83+F85</f>
        <v>1</v>
      </c>
      <c r="G87" s="1"/>
      <c r="H87" s="1"/>
      <c r="I87" s="1">
        <f>I83+I85</f>
        <v>3</v>
      </c>
      <c r="J87" s="1">
        <f>J83+J85</f>
        <v>1</v>
      </c>
      <c r="K87" s="1"/>
      <c r="L87" s="1"/>
      <c r="M87" s="1" t="s">
        <v>232</v>
      </c>
    </row>
    <row r="88" spans="4:13">
      <c r="D88" s="85" t="s">
        <v>137</v>
      </c>
      <c r="E88" s="157"/>
      <c r="F88" s="157"/>
      <c r="G88" s="157"/>
      <c r="H88" s="157"/>
      <c r="I88" s="157"/>
      <c r="J88" s="157"/>
      <c r="K88" s="1">
        <f>COUNTIF(K$7:K$59,"=TP")</f>
        <v>34</v>
      </c>
      <c r="L88" s="1">
        <f>COUNTIF(L$7:L$59,"=TP")</f>
        <v>36</v>
      </c>
      <c r="M88" s="1">
        <v>34</v>
      </c>
    </row>
    <row r="89" spans="4:13">
      <c r="D89" s="85" t="s">
        <v>138</v>
      </c>
      <c r="E89" s="157"/>
      <c r="F89" s="157"/>
      <c r="G89" s="157"/>
      <c r="H89" s="157"/>
      <c r="I89" s="157"/>
      <c r="J89" s="157"/>
      <c r="K89" s="1">
        <f>COUNTIF(K$7:K$59,"=FP")</f>
        <v>0</v>
      </c>
      <c r="L89" s="1">
        <f>COUNTIF(L$7:L$59,"=FP")</f>
        <v>0</v>
      </c>
      <c r="M89" s="1"/>
    </row>
    <row r="90" spans="4:13">
      <c r="D90" s="85" t="s">
        <v>139</v>
      </c>
      <c r="E90" s="157"/>
      <c r="F90" s="157"/>
      <c r="G90" s="157"/>
      <c r="H90" s="157"/>
      <c r="I90" s="157"/>
      <c r="J90" s="157"/>
      <c r="K90" s="1">
        <f>COUNTIF(K$7:K$59,"=TN")</f>
        <v>3</v>
      </c>
      <c r="L90" s="1">
        <f>COUNTIF(L$7:L$59,"=TN")</f>
        <v>1</v>
      </c>
      <c r="M90" s="1"/>
    </row>
    <row r="91" spans="4:13">
      <c r="D91" s="85" t="s">
        <v>140</v>
      </c>
      <c r="E91" s="157"/>
      <c r="F91" s="157"/>
      <c r="G91" s="157"/>
      <c r="H91" s="157"/>
      <c r="I91" s="157"/>
      <c r="J91" s="157"/>
      <c r="K91" s="1">
        <f>COUNTIF(K$7:K$59,"=FN")</f>
        <v>0</v>
      </c>
      <c r="L91" s="1">
        <f>COUNTIF(L$7:L$59,"=FN")</f>
        <v>0</v>
      </c>
      <c r="M91" s="1"/>
    </row>
    <row r="92" spans="4:13">
      <c r="D92" s="85" t="s">
        <v>47</v>
      </c>
      <c r="E92" s="157"/>
      <c r="F92" s="157"/>
      <c r="G92" s="157"/>
      <c r="H92" s="157"/>
      <c r="I92" s="157"/>
      <c r="J92" s="157"/>
      <c r="K92" s="1">
        <f>K88/(K88+K91)</f>
        <v>1</v>
      </c>
      <c r="L92" s="1">
        <f>L88/(L88+L91)</f>
        <v>1</v>
      </c>
      <c r="M92" s="1"/>
    </row>
    <row r="93" spans="4:13">
      <c r="D93" s="85" t="s">
        <v>46</v>
      </c>
      <c r="E93" s="157"/>
      <c r="F93" s="157"/>
      <c r="G93" s="157"/>
      <c r="H93" s="157"/>
      <c r="I93" s="157"/>
      <c r="J93" s="157"/>
      <c r="K93" s="1">
        <f>K88/(K88+K89)</f>
        <v>1</v>
      </c>
      <c r="L93" s="1">
        <f>L88/(L88+L89)</f>
        <v>1</v>
      </c>
      <c r="M93" s="1"/>
    </row>
    <row r="95" spans="4:13">
      <c r="D95" s="280" t="s">
        <v>117</v>
      </c>
      <c r="E95" s="280"/>
      <c r="F95" s="280"/>
      <c r="G95" s="158"/>
      <c r="H95" s="158"/>
      <c r="I95" s="158"/>
      <c r="J95" s="158"/>
      <c r="K95" s="156"/>
      <c r="L95" s="156"/>
      <c r="M95" s="156"/>
    </row>
    <row r="96" spans="4:13">
      <c r="D96" s="85" t="s">
        <v>69</v>
      </c>
      <c r="E96" s="1">
        <f>E82*100/SUM($E$82:$E$85)</f>
        <v>86.486486486486484</v>
      </c>
      <c r="F96" s="1">
        <f>F82*100/SUM($F$82:$F$85)</f>
        <v>59.45945945945946</v>
      </c>
      <c r="G96" s="1"/>
      <c r="H96" s="1"/>
      <c r="I96" s="1">
        <f>I82*100/SUM($I$82:$I$85)</f>
        <v>75.675675675675677</v>
      </c>
      <c r="J96" s="1">
        <f>J82*100/SUM($J$82:$J$85)</f>
        <v>27.027027027027028</v>
      </c>
      <c r="K96" s="1"/>
      <c r="L96" s="1"/>
      <c r="M96" s="1"/>
    </row>
    <row r="97" spans="4:13">
      <c r="D97" s="85" t="s">
        <v>70</v>
      </c>
      <c r="E97" s="1">
        <f>E83*100/SUM($E$82:$E$85)</f>
        <v>2.7027027027027026</v>
      </c>
      <c r="F97" s="1">
        <f t="shared" ref="F97:F101" si="4">F83*100/SUM($F$82:$F$85)</f>
        <v>0</v>
      </c>
      <c r="G97" s="1"/>
      <c r="H97" s="1"/>
      <c r="I97" s="1">
        <f>I83*100/SUM($I$82:$I$85)</f>
        <v>2.7027027027027026</v>
      </c>
      <c r="J97" s="1">
        <f t="shared" ref="J97:J101" si="5">J83*100/SUM($J$82:$J$85)</f>
        <v>0</v>
      </c>
      <c r="K97" s="1"/>
      <c r="L97" s="1"/>
      <c r="M97" s="1"/>
    </row>
    <row r="98" spans="4:13">
      <c r="D98" s="85" t="s">
        <v>71</v>
      </c>
      <c r="E98" s="1">
        <f t="shared" ref="E98:E101" si="6">E84*100/SUM($E$82:$E$85)</f>
        <v>5.4054054054054053</v>
      </c>
      <c r="F98" s="1">
        <f t="shared" si="4"/>
        <v>37.837837837837839</v>
      </c>
      <c r="G98" s="1"/>
      <c r="H98" s="1"/>
      <c r="I98" s="1">
        <f t="shared" ref="I98:I101" si="7">I84*100/SUM($I$82:$I$85)</f>
        <v>16.216216216216218</v>
      </c>
      <c r="J98" s="1">
        <f t="shared" si="5"/>
        <v>70.270270270270274</v>
      </c>
      <c r="K98" s="1"/>
      <c r="L98" s="1"/>
      <c r="M98" s="1"/>
    </row>
    <row r="99" spans="4:13">
      <c r="D99" s="85" t="s">
        <v>72</v>
      </c>
      <c r="E99" s="1">
        <f t="shared" si="6"/>
        <v>5.4054054054054053</v>
      </c>
      <c r="F99" s="1">
        <f t="shared" si="4"/>
        <v>2.7027027027027026</v>
      </c>
      <c r="G99" s="1"/>
      <c r="H99" s="1"/>
      <c r="I99" s="1">
        <f t="shared" si="7"/>
        <v>5.4054054054054053</v>
      </c>
      <c r="J99" s="1">
        <f t="shared" si="5"/>
        <v>2.7027027027027026</v>
      </c>
      <c r="K99" s="1"/>
      <c r="L99" s="1"/>
      <c r="M99" s="1"/>
    </row>
    <row r="100" spans="4:13">
      <c r="D100" s="85" t="s">
        <v>79</v>
      </c>
      <c r="E100" s="1">
        <f t="shared" si="6"/>
        <v>91.891891891891888</v>
      </c>
      <c r="F100" s="1">
        <f t="shared" si="4"/>
        <v>97.297297297297291</v>
      </c>
      <c r="G100" s="1"/>
      <c r="H100" s="1"/>
      <c r="I100" s="1">
        <f t="shared" si="7"/>
        <v>91.891891891891888</v>
      </c>
      <c r="J100" s="1">
        <f t="shared" si="5"/>
        <v>97.297297297297291</v>
      </c>
      <c r="K100" s="1"/>
      <c r="L100" s="1"/>
      <c r="M100" s="1"/>
    </row>
    <row r="101" spans="4:13">
      <c r="D101" s="85" t="s">
        <v>80</v>
      </c>
      <c r="E101" s="1">
        <f t="shared" si="6"/>
        <v>8.1081081081081088</v>
      </c>
      <c r="F101" s="1">
        <f t="shared" si="4"/>
        <v>2.7027027027027026</v>
      </c>
      <c r="G101" s="1"/>
      <c r="H101" s="1"/>
      <c r="I101" s="1">
        <f t="shared" si="7"/>
        <v>8.1081081081081088</v>
      </c>
      <c r="J101" s="1">
        <f t="shared" si="5"/>
        <v>2.7027027027027026</v>
      </c>
      <c r="K101" s="1"/>
      <c r="L101" s="1"/>
      <c r="M101" s="1"/>
    </row>
    <row r="102" spans="4:13">
      <c r="D102" s="85" t="s">
        <v>137</v>
      </c>
      <c r="E102" s="157"/>
      <c r="F102" s="157"/>
      <c r="G102" s="157"/>
      <c r="H102" s="157"/>
      <c r="I102" s="157"/>
      <c r="J102" s="157"/>
      <c r="K102" s="1">
        <f>K88*100/SUM(K$88:K$91)</f>
        <v>91.891891891891888</v>
      </c>
      <c r="L102" s="1">
        <f>L88*100/SUM(L$88:L$91)</f>
        <v>97.297297297297291</v>
      </c>
      <c r="M102" s="1">
        <f>100*M88/SUM(K88:K91)</f>
        <v>91.891891891891888</v>
      </c>
    </row>
    <row r="103" spans="4:13">
      <c r="D103" s="85" t="s">
        <v>138</v>
      </c>
      <c r="E103" s="157"/>
      <c r="F103" s="157"/>
      <c r="G103" s="157"/>
      <c r="H103" s="157"/>
      <c r="I103" s="157"/>
      <c r="J103" s="157"/>
      <c r="K103" s="1">
        <f t="shared" ref="K103:K105" si="8">K89*100/SUM(K$88:K$91)</f>
        <v>0</v>
      </c>
      <c r="L103" s="1">
        <f>L89*100/SUM(L$88:L$91)</f>
        <v>0</v>
      </c>
      <c r="M103" s="1"/>
    </row>
    <row r="104" spans="4:13">
      <c r="D104" s="85" t="s">
        <v>139</v>
      </c>
      <c r="E104" s="157"/>
      <c r="F104" s="157"/>
      <c r="G104" s="157"/>
      <c r="H104" s="157"/>
      <c r="I104" s="157"/>
      <c r="J104" s="157"/>
      <c r="K104" s="1">
        <f t="shared" si="8"/>
        <v>8.1081081081081088</v>
      </c>
      <c r="L104" s="1">
        <f>L90*100/SUM(L$88:L$91)</f>
        <v>2.7027027027027026</v>
      </c>
      <c r="M104" s="1"/>
    </row>
    <row r="105" spans="4:13">
      <c r="D105" s="85" t="s">
        <v>140</v>
      </c>
      <c r="E105" s="157"/>
      <c r="F105" s="157"/>
      <c r="G105" s="157"/>
      <c r="H105" s="157"/>
      <c r="I105" s="157"/>
      <c r="J105" s="157"/>
      <c r="K105" s="1">
        <f t="shared" si="8"/>
        <v>0</v>
      </c>
      <c r="L105" s="1">
        <f>L91*100/SUM(L$88:L$91)</f>
        <v>0</v>
      </c>
      <c r="M105" s="1"/>
    </row>
    <row r="130" spans="1:24">
      <c r="X130" s="232" t="s">
        <v>237</v>
      </c>
    </row>
    <row r="139" spans="1:24">
      <c r="A139" s="232" t="s">
        <v>235</v>
      </c>
    </row>
  </sheetData>
  <mergeCells count="50">
    <mergeCell ref="B1:F1"/>
    <mergeCell ref="G1:J1"/>
    <mergeCell ref="K1:L2"/>
    <mergeCell ref="N49:N50"/>
    <mergeCell ref="N47:N48"/>
    <mergeCell ref="B41:L41"/>
    <mergeCell ref="B2:B4"/>
    <mergeCell ref="C2:D2"/>
    <mergeCell ref="E2:F2"/>
    <mergeCell ref="B5:L5"/>
    <mergeCell ref="B45:L45"/>
    <mergeCell ref="B11:L11"/>
    <mergeCell ref="G2:H2"/>
    <mergeCell ref="I2:J2"/>
    <mergeCell ref="B17:L17"/>
    <mergeCell ref="B27:L27"/>
    <mergeCell ref="B35:L35"/>
    <mergeCell ref="Y2:AD2"/>
    <mergeCell ref="AF2:AF3"/>
    <mergeCell ref="AG2:AJ2"/>
    <mergeCell ref="D95:F95"/>
    <mergeCell ref="D81:F81"/>
    <mergeCell ref="B57:L57"/>
    <mergeCell ref="B51:L51"/>
    <mergeCell ref="D61:L61"/>
    <mergeCell ref="N2:N3"/>
    <mergeCell ref="N4:N5"/>
    <mergeCell ref="X4:X5"/>
    <mergeCell ref="O48:P48"/>
    <mergeCell ref="Q48:R48"/>
    <mergeCell ref="S48:T48"/>
    <mergeCell ref="Z47:AC47"/>
    <mergeCell ref="AK2:AL2"/>
    <mergeCell ref="O3:P3"/>
    <mergeCell ref="Q3:R3"/>
    <mergeCell ref="S3:T3"/>
    <mergeCell ref="U3:V3"/>
    <mergeCell ref="Y3:Z3"/>
    <mergeCell ref="AA3:AB3"/>
    <mergeCell ref="X2:X3"/>
    <mergeCell ref="AC3:AD3"/>
    <mergeCell ref="AG3:AH3"/>
    <mergeCell ref="AI3:AL3"/>
    <mergeCell ref="O2:V2"/>
    <mergeCell ref="Z48:AA48"/>
    <mergeCell ref="AB48:AC48"/>
    <mergeCell ref="W48:X48"/>
    <mergeCell ref="AF4:AF5"/>
    <mergeCell ref="O47:X47"/>
    <mergeCell ref="U48:V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94B5-CE94-5541-BD85-3EB7265725DE}">
  <dimension ref="A1:M16"/>
  <sheetViews>
    <sheetView workbookViewId="0">
      <selection activeCell="A17" sqref="A17"/>
    </sheetView>
  </sheetViews>
  <sheetFormatPr baseColWidth="10" defaultRowHeight="16"/>
  <cols>
    <col min="1" max="1" width="10.83203125" style="93"/>
    <col min="2" max="8" width="5.83203125" style="93" customWidth="1"/>
    <col min="9" max="9" width="20.1640625" style="93" bestFit="1" customWidth="1"/>
    <col min="10" max="16384" width="10.83203125" style="93"/>
  </cols>
  <sheetData>
    <row r="1" spans="1:13">
      <c r="A1" s="219" t="s">
        <v>230</v>
      </c>
    </row>
    <row r="2" spans="1:13">
      <c r="A2" s="219" t="s">
        <v>231</v>
      </c>
    </row>
    <row r="3" spans="1:13">
      <c r="A3" s="267" t="s">
        <v>81</v>
      </c>
      <c r="B3" s="268" t="s">
        <v>82</v>
      </c>
      <c r="C3" s="268"/>
      <c r="D3" s="268"/>
      <c r="E3" s="268"/>
      <c r="F3" s="268"/>
      <c r="G3" s="268"/>
      <c r="H3" s="268"/>
      <c r="I3" s="225" t="s">
        <v>56</v>
      </c>
      <c r="J3" s="133">
        <f>J4/60</f>
        <v>756</v>
      </c>
      <c r="K3" s="225">
        <f>ROUNDDOWN(J3/24,0)</f>
        <v>31</v>
      </c>
      <c r="L3" s="225">
        <f>ROUNDDOWN(24*(J3/24-K3),0)</f>
        <v>12</v>
      </c>
      <c r="M3" s="225">
        <f>ROUNDDOWN((24*(J3/24-K3))-L3,0)</f>
        <v>0</v>
      </c>
    </row>
    <row r="4" spans="1:13">
      <c r="A4" s="268"/>
      <c r="B4" s="131">
        <v>60</v>
      </c>
      <c r="C4" s="131">
        <v>180</v>
      </c>
      <c r="D4" s="131">
        <v>360</v>
      </c>
      <c r="E4" s="131">
        <v>720</v>
      </c>
      <c r="F4" s="131">
        <v>1080</v>
      </c>
      <c r="G4" s="131">
        <v>1440</v>
      </c>
      <c r="H4" s="131">
        <v>1800</v>
      </c>
      <c r="I4" s="225" t="s">
        <v>233</v>
      </c>
      <c r="J4" s="133">
        <f>B4*COUNTIF(B5:B15,"&lt;&gt;-")+C4*COUNTIF(C5:C15,"&lt;&gt;-")+D4*COUNTIF(D5:D15,"&lt;&gt;-")+E4*COUNTIF(E5:E15,"&lt;&gt;-")+F4*COUNTIF(F5:F15,"&lt;&gt;-")+G4*COUNTIF(G5:G15,"&lt;&gt;-")+H4*COUNTIF(H5:H15,"&lt;&gt;-")</f>
        <v>45360</v>
      </c>
      <c r="K4" s="225" t="s">
        <v>55</v>
      </c>
      <c r="L4" s="225" t="s">
        <v>56</v>
      </c>
      <c r="M4" s="225" t="s">
        <v>54</v>
      </c>
    </row>
    <row r="5" spans="1:13">
      <c r="A5" s="131">
        <v>10</v>
      </c>
      <c r="B5" s="132">
        <f>IF(MOD(B$4,$A5)=0,B$4/$A5,"-")</f>
        <v>6</v>
      </c>
      <c r="C5" s="132">
        <f t="shared" ref="C5:H15" si="0">IF(MOD(C$4,$A5)=0,C$4/$A5,"-")</f>
        <v>18</v>
      </c>
      <c r="D5" s="132">
        <f t="shared" si="0"/>
        <v>36</v>
      </c>
      <c r="E5" s="132">
        <f t="shared" si="0"/>
        <v>72</v>
      </c>
      <c r="F5" s="132">
        <f t="shared" si="0"/>
        <v>108</v>
      </c>
      <c r="G5" s="132">
        <f t="shared" si="0"/>
        <v>144</v>
      </c>
      <c r="H5" s="132">
        <f t="shared" si="0"/>
        <v>180</v>
      </c>
    </row>
    <row r="6" spans="1:13">
      <c r="A6" s="131">
        <v>30</v>
      </c>
      <c r="B6" s="132">
        <f t="shared" ref="B6:B15" si="1">IF(MOD(B$4,$A6)=0,B$4/$A6,"-")</f>
        <v>2</v>
      </c>
      <c r="C6" s="132">
        <f t="shared" si="0"/>
        <v>6</v>
      </c>
      <c r="D6" s="132">
        <f t="shared" si="0"/>
        <v>12</v>
      </c>
      <c r="E6" s="132">
        <f t="shared" si="0"/>
        <v>24</v>
      </c>
      <c r="F6" s="132">
        <f t="shared" si="0"/>
        <v>36</v>
      </c>
      <c r="G6" s="132">
        <f t="shared" si="0"/>
        <v>48</v>
      </c>
      <c r="H6" s="132">
        <f t="shared" si="0"/>
        <v>60</v>
      </c>
    </row>
    <row r="7" spans="1:13">
      <c r="A7" s="131">
        <v>60</v>
      </c>
      <c r="B7" s="132">
        <f t="shared" si="1"/>
        <v>1</v>
      </c>
      <c r="C7" s="132">
        <f t="shared" si="0"/>
        <v>3</v>
      </c>
      <c r="D7" s="132">
        <f t="shared" si="0"/>
        <v>6</v>
      </c>
      <c r="E7" s="132">
        <f t="shared" si="0"/>
        <v>12</v>
      </c>
      <c r="F7" s="132">
        <f t="shared" si="0"/>
        <v>18</v>
      </c>
      <c r="G7" s="132">
        <f t="shared" si="0"/>
        <v>24</v>
      </c>
      <c r="H7" s="132">
        <f t="shared" si="0"/>
        <v>30</v>
      </c>
    </row>
    <row r="8" spans="1:13">
      <c r="A8" s="131">
        <v>90</v>
      </c>
      <c r="B8" s="132" t="str">
        <f t="shared" si="1"/>
        <v>-</v>
      </c>
      <c r="C8" s="132">
        <f t="shared" si="0"/>
        <v>2</v>
      </c>
      <c r="D8" s="132">
        <f t="shared" si="0"/>
        <v>4</v>
      </c>
      <c r="E8" s="132">
        <f t="shared" si="0"/>
        <v>8</v>
      </c>
      <c r="F8" s="132">
        <f t="shared" si="0"/>
        <v>12</v>
      </c>
      <c r="G8" s="132">
        <f t="shared" si="0"/>
        <v>16</v>
      </c>
      <c r="H8" s="132">
        <f t="shared" si="0"/>
        <v>20</v>
      </c>
    </row>
    <row r="9" spans="1:13">
      <c r="A9" s="131">
        <v>120</v>
      </c>
      <c r="B9" s="132" t="str">
        <f t="shared" si="1"/>
        <v>-</v>
      </c>
      <c r="C9" s="132" t="str">
        <f t="shared" si="0"/>
        <v>-</v>
      </c>
      <c r="D9" s="132">
        <f t="shared" si="0"/>
        <v>3</v>
      </c>
      <c r="E9" s="132">
        <f t="shared" si="0"/>
        <v>6</v>
      </c>
      <c r="F9" s="132">
        <f t="shared" si="0"/>
        <v>9</v>
      </c>
      <c r="G9" s="132">
        <f t="shared" si="0"/>
        <v>12</v>
      </c>
      <c r="H9" s="132">
        <f t="shared" si="0"/>
        <v>15</v>
      </c>
    </row>
    <row r="10" spans="1:13">
      <c r="A10" s="131">
        <v>180</v>
      </c>
      <c r="B10" s="132" t="str">
        <f t="shared" si="1"/>
        <v>-</v>
      </c>
      <c r="C10" s="132">
        <f t="shared" si="0"/>
        <v>1</v>
      </c>
      <c r="D10" s="132">
        <f t="shared" si="0"/>
        <v>2</v>
      </c>
      <c r="E10" s="132">
        <f t="shared" si="0"/>
        <v>4</v>
      </c>
      <c r="F10" s="132">
        <f t="shared" si="0"/>
        <v>6</v>
      </c>
      <c r="G10" s="132">
        <f t="shared" si="0"/>
        <v>8</v>
      </c>
      <c r="H10" s="132">
        <f t="shared" si="0"/>
        <v>10</v>
      </c>
    </row>
    <row r="11" spans="1:13">
      <c r="A11" s="131">
        <v>360</v>
      </c>
      <c r="B11" s="132" t="str">
        <f t="shared" si="1"/>
        <v>-</v>
      </c>
      <c r="C11" s="132" t="str">
        <f t="shared" si="0"/>
        <v>-</v>
      </c>
      <c r="D11" s="132">
        <f t="shared" si="0"/>
        <v>1</v>
      </c>
      <c r="E11" s="132">
        <f t="shared" si="0"/>
        <v>2</v>
      </c>
      <c r="F11" s="132">
        <f t="shared" si="0"/>
        <v>3</v>
      </c>
      <c r="G11" s="132">
        <f t="shared" si="0"/>
        <v>4</v>
      </c>
      <c r="H11" s="132">
        <f t="shared" si="0"/>
        <v>5</v>
      </c>
    </row>
    <row r="12" spans="1:13">
      <c r="A12" s="133">
        <v>720</v>
      </c>
      <c r="B12" s="132" t="str">
        <f t="shared" si="1"/>
        <v>-</v>
      </c>
      <c r="C12" s="132" t="str">
        <f t="shared" si="0"/>
        <v>-</v>
      </c>
      <c r="D12" s="132" t="str">
        <f t="shared" si="0"/>
        <v>-</v>
      </c>
      <c r="E12" s="132">
        <f t="shared" si="0"/>
        <v>1</v>
      </c>
      <c r="F12" s="132" t="str">
        <f t="shared" si="0"/>
        <v>-</v>
      </c>
      <c r="G12" s="132">
        <f t="shared" si="0"/>
        <v>2</v>
      </c>
      <c r="H12" s="132" t="str">
        <f t="shared" si="0"/>
        <v>-</v>
      </c>
    </row>
    <row r="13" spans="1:13">
      <c r="A13" s="133">
        <v>1080</v>
      </c>
      <c r="B13" s="132" t="str">
        <f t="shared" si="1"/>
        <v>-</v>
      </c>
      <c r="C13" s="132" t="str">
        <f t="shared" si="0"/>
        <v>-</v>
      </c>
      <c r="D13" s="132" t="str">
        <f t="shared" si="0"/>
        <v>-</v>
      </c>
      <c r="E13" s="132" t="str">
        <f t="shared" si="0"/>
        <v>-</v>
      </c>
      <c r="F13" s="132">
        <f t="shared" si="0"/>
        <v>1</v>
      </c>
      <c r="G13" s="132" t="str">
        <f t="shared" si="0"/>
        <v>-</v>
      </c>
      <c r="H13" s="132" t="str">
        <f t="shared" si="0"/>
        <v>-</v>
      </c>
    </row>
    <row r="14" spans="1:13">
      <c r="A14" s="133">
        <v>1440</v>
      </c>
      <c r="B14" s="132" t="str">
        <f t="shared" si="1"/>
        <v>-</v>
      </c>
      <c r="C14" s="132" t="str">
        <f t="shared" si="0"/>
        <v>-</v>
      </c>
      <c r="D14" s="132" t="str">
        <f t="shared" si="0"/>
        <v>-</v>
      </c>
      <c r="E14" s="132" t="str">
        <f t="shared" si="0"/>
        <v>-</v>
      </c>
      <c r="F14" s="132" t="str">
        <f t="shared" si="0"/>
        <v>-</v>
      </c>
      <c r="G14" s="132">
        <f t="shared" si="0"/>
        <v>1</v>
      </c>
      <c r="H14" s="132" t="str">
        <f t="shared" si="0"/>
        <v>-</v>
      </c>
    </row>
    <row r="15" spans="1:13">
      <c r="A15" s="133">
        <v>1800</v>
      </c>
      <c r="B15" s="132" t="str">
        <f t="shared" si="1"/>
        <v>-</v>
      </c>
      <c r="C15" s="132" t="str">
        <f t="shared" si="0"/>
        <v>-</v>
      </c>
      <c r="D15" s="132" t="str">
        <f t="shared" si="0"/>
        <v>-</v>
      </c>
      <c r="E15" s="132" t="str">
        <f t="shared" si="0"/>
        <v>-</v>
      </c>
      <c r="F15" s="132" t="str">
        <f t="shared" si="0"/>
        <v>-</v>
      </c>
      <c r="G15" s="132" t="str">
        <f t="shared" si="0"/>
        <v>-</v>
      </c>
      <c r="H15" s="132">
        <f t="shared" si="0"/>
        <v>1</v>
      </c>
    </row>
    <row r="16" spans="1:13">
      <c r="A16" s="315" t="s">
        <v>234</v>
      </c>
    </row>
  </sheetData>
  <mergeCells count="2">
    <mergeCell ref="A3:A4"/>
    <mergeCell ref="B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6744-6921-E645-B0A3-96C6449B1DAE}">
  <dimension ref="A1:BQ396"/>
  <sheetViews>
    <sheetView zoomScale="50" zoomScaleNormal="75" workbookViewId="0">
      <selection activeCell="BC215" sqref="BC215"/>
    </sheetView>
  </sheetViews>
  <sheetFormatPr baseColWidth="10" defaultRowHeight="16"/>
  <cols>
    <col min="1" max="1" width="10.83203125" style="1"/>
    <col min="2" max="2" width="12.83203125" style="1" bestFit="1" customWidth="1"/>
    <col min="3" max="3" width="12.1640625" style="1" bestFit="1" customWidth="1"/>
    <col min="4" max="4" width="12.1640625" style="9" bestFit="1" customWidth="1"/>
    <col min="5" max="17" width="10.83203125" style="1"/>
    <col min="18" max="18" width="12" style="1" customWidth="1"/>
    <col min="19" max="26" width="10.83203125" style="1"/>
    <col min="27" max="27" width="12" style="1" customWidth="1"/>
    <col min="28" max="28" width="11.83203125" style="1" customWidth="1"/>
    <col min="29" max="48" width="10.83203125" style="1"/>
    <col min="49" max="49" width="35" style="11" bestFit="1" customWidth="1"/>
    <col min="50" max="52" width="10.83203125" style="1"/>
    <col min="53" max="53" width="12.83203125" style="1" bestFit="1" customWidth="1"/>
    <col min="54" max="55" width="14" style="1" customWidth="1"/>
    <col min="56" max="56" width="10.83203125" style="1"/>
    <col min="57" max="57" width="11.1640625" style="1" customWidth="1"/>
    <col min="58" max="16384" width="10.83203125" style="1"/>
  </cols>
  <sheetData>
    <row r="1" spans="1:63" s="188" customFormat="1" ht="16" customHeight="1" thickBot="1">
      <c r="A1" s="301" t="s">
        <v>34</v>
      </c>
      <c r="B1" s="301" t="s">
        <v>35</v>
      </c>
      <c r="C1" s="301" t="s">
        <v>36</v>
      </c>
      <c r="D1" s="304" t="s">
        <v>38</v>
      </c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6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83"/>
      <c r="BJ1" s="199"/>
      <c r="BK1" s="199"/>
    </row>
    <row r="2" spans="1:63" s="188" customFormat="1" ht="16" customHeight="1">
      <c r="A2" s="302"/>
      <c r="B2" s="302"/>
      <c r="C2" s="302"/>
      <c r="D2" s="301" t="s">
        <v>37</v>
      </c>
      <c r="E2" s="307" t="s">
        <v>1</v>
      </c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9"/>
      <c r="AC2" s="307" t="s">
        <v>2</v>
      </c>
      <c r="AD2" s="310"/>
      <c r="AE2" s="295" t="s">
        <v>39</v>
      </c>
      <c r="AF2" s="296"/>
      <c r="AG2" s="296"/>
      <c r="AH2" s="296"/>
      <c r="AI2" s="296"/>
      <c r="AJ2" s="296"/>
      <c r="AK2" s="296"/>
      <c r="AL2" s="296"/>
      <c r="AM2" s="297"/>
      <c r="AN2" s="295" t="s">
        <v>40</v>
      </c>
      <c r="AO2" s="296"/>
      <c r="AP2" s="296"/>
      <c r="AQ2" s="296"/>
      <c r="AR2" s="296"/>
      <c r="AS2" s="296"/>
      <c r="AT2" s="296"/>
      <c r="AU2" s="296"/>
      <c r="AV2" s="297"/>
      <c r="AW2" s="83"/>
      <c r="BJ2" s="199"/>
      <c r="BK2" s="199"/>
    </row>
    <row r="3" spans="1:63">
      <c r="A3" s="302"/>
      <c r="B3" s="302"/>
      <c r="C3" s="302"/>
      <c r="D3" s="302"/>
      <c r="E3" s="279" t="s">
        <v>6</v>
      </c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5"/>
      <c r="Q3" s="263" t="s">
        <v>7</v>
      </c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75"/>
      <c r="AC3" s="187" t="s">
        <v>6</v>
      </c>
      <c r="AD3" s="185" t="s">
        <v>7</v>
      </c>
      <c r="AE3" s="298"/>
      <c r="AF3" s="299"/>
      <c r="AG3" s="299"/>
      <c r="AH3" s="299"/>
      <c r="AI3" s="299"/>
      <c r="AJ3" s="299"/>
      <c r="AK3" s="299"/>
      <c r="AL3" s="299"/>
      <c r="AM3" s="300"/>
      <c r="AN3" s="298"/>
      <c r="AO3" s="299"/>
      <c r="AP3" s="299"/>
      <c r="AQ3" s="299"/>
      <c r="AR3" s="299"/>
      <c r="AS3" s="299"/>
      <c r="AT3" s="299"/>
      <c r="AU3" s="299"/>
      <c r="AV3" s="300"/>
      <c r="AW3" s="83"/>
    </row>
    <row r="4" spans="1:63">
      <c r="A4" s="302"/>
      <c r="B4" s="302"/>
      <c r="C4" s="302"/>
      <c r="D4" s="302"/>
      <c r="E4" s="276" t="s">
        <v>9</v>
      </c>
      <c r="F4" s="263"/>
      <c r="G4" s="263"/>
      <c r="H4" s="263" t="s">
        <v>10</v>
      </c>
      <c r="I4" s="263"/>
      <c r="J4" s="263"/>
      <c r="K4" s="263" t="s">
        <v>11</v>
      </c>
      <c r="L4" s="263"/>
      <c r="M4" s="263"/>
      <c r="N4" s="263" t="s">
        <v>12</v>
      </c>
      <c r="O4" s="263"/>
      <c r="P4" s="263"/>
      <c r="Q4" s="263" t="s">
        <v>9</v>
      </c>
      <c r="R4" s="263"/>
      <c r="S4" s="263"/>
      <c r="T4" s="263" t="s">
        <v>10</v>
      </c>
      <c r="U4" s="263"/>
      <c r="V4" s="263"/>
      <c r="W4" s="263" t="s">
        <v>11</v>
      </c>
      <c r="X4" s="263"/>
      <c r="Y4" s="263"/>
      <c r="Z4" s="263" t="s">
        <v>12</v>
      </c>
      <c r="AA4" s="263"/>
      <c r="AB4" s="275"/>
      <c r="AC4" s="276" t="s">
        <v>8</v>
      </c>
      <c r="AD4" s="262" t="s">
        <v>8</v>
      </c>
      <c r="AE4" s="298"/>
      <c r="AF4" s="299"/>
      <c r="AG4" s="299"/>
      <c r="AH4" s="299"/>
      <c r="AI4" s="299"/>
      <c r="AJ4" s="299"/>
      <c r="AK4" s="299"/>
      <c r="AL4" s="299"/>
      <c r="AM4" s="300"/>
      <c r="AN4" s="298"/>
      <c r="AO4" s="299"/>
      <c r="AP4" s="299"/>
      <c r="AQ4" s="299"/>
      <c r="AR4" s="299"/>
      <c r="AS4" s="299"/>
      <c r="AT4" s="299"/>
      <c r="AU4" s="299"/>
      <c r="AV4" s="300"/>
      <c r="AW4" s="83"/>
    </row>
    <row r="5" spans="1:63" ht="17" thickBot="1">
      <c r="A5" s="303"/>
      <c r="B5" s="303"/>
      <c r="C5" s="303"/>
      <c r="D5" s="303"/>
      <c r="E5" s="2" t="s">
        <v>3</v>
      </c>
      <c r="F5" s="3" t="s">
        <v>4</v>
      </c>
      <c r="G5" s="3" t="s">
        <v>5</v>
      </c>
      <c r="H5" s="3" t="s">
        <v>3</v>
      </c>
      <c r="I5" s="3" t="s">
        <v>4</v>
      </c>
      <c r="J5" s="3" t="s">
        <v>5</v>
      </c>
      <c r="K5" s="3" t="s">
        <v>3</v>
      </c>
      <c r="L5" s="3" t="s">
        <v>4</v>
      </c>
      <c r="M5" s="3" t="s">
        <v>5</v>
      </c>
      <c r="N5" s="3" t="s">
        <v>3</v>
      </c>
      <c r="O5" s="3" t="s">
        <v>4</v>
      </c>
      <c r="P5" s="3" t="s">
        <v>5</v>
      </c>
      <c r="Q5" s="3" t="s">
        <v>3</v>
      </c>
      <c r="R5" s="3" t="s">
        <v>4</v>
      </c>
      <c r="S5" s="3" t="s">
        <v>5</v>
      </c>
      <c r="T5" s="3" t="s">
        <v>3</v>
      </c>
      <c r="U5" s="3" t="s">
        <v>4</v>
      </c>
      <c r="V5" s="3" t="s">
        <v>5</v>
      </c>
      <c r="W5" s="3" t="s">
        <v>3</v>
      </c>
      <c r="X5" s="3" t="s">
        <v>4</v>
      </c>
      <c r="Y5" s="3" t="s">
        <v>5</v>
      </c>
      <c r="Z5" s="3" t="s">
        <v>3</v>
      </c>
      <c r="AA5" s="3" t="s">
        <v>4</v>
      </c>
      <c r="AB5" s="4" t="s">
        <v>5</v>
      </c>
      <c r="AC5" s="277"/>
      <c r="AD5" s="287"/>
      <c r="AE5" s="16" t="s">
        <v>33</v>
      </c>
      <c r="AF5" s="186" t="s">
        <v>32</v>
      </c>
      <c r="AG5" s="186" t="s">
        <v>28</v>
      </c>
      <c r="AH5" s="186" t="s">
        <v>17</v>
      </c>
      <c r="AI5" s="186" t="s">
        <v>16</v>
      </c>
      <c r="AJ5" s="186" t="s">
        <v>15</v>
      </c>
      <c r="AK5" s="186" t="s">
        <v>14</v>
      </c>
      <c r="AL5" s="186" t="s">
        <v>13</v>
      </c>
      <c r="AM5" s="13" t="s">
        <v>0</v>
      </c>
      <c r="AN5" s="16" t="s">
        <v>33</v>
      </c>
      <c r="AO5" s="186" t="s">
        <v>32</v>
      </c>
      <c r="AP5" s="186" t="s">
        <v>28</v>
      </c>
      <c r="AQ5" s="186" t="s">
        <v>17</v>
      </c>
      <c r="AR5" s="186" t="s">
        <v>16</v>
      </c>
      <c r="AS5" s="186" t="s">
        <v>15</v>
      </c>
      <c r="AT5" s="186" t="s">
        <v>14</v>
      </c>
      <c r="AU5" s="186" t="s">
        <v>13</v>
      </c>
      <c r="AV5" s="13" t="s">
        <v>0</v>
      </c>
      <c r="AW5" s="83"/>
    </row>
    <row r="6" spans="1:63">
      <c r="A6" s="191"/>
      <c r="B6" s="191"/>
      <c r="C6" s="191"/>
      <c r="D6" s="191" t="s">
        <v>29</v>
      </c>
      <c r="E6" s="240">
        <v>8.1585000000000001</v>
      </c>
      <c r="F6" s="240">
        <v>8.1585000000000001</v>
      </c>
      <c r="G6" s="240">
        <v>8.1585000000000001</v>
      </c>
      <c r="H6" s="240">
        <v>8.1585000000000001</v>
      </c>
      <c r="I6" s="240">
        <v>8.1585000000000001</v>
      </c>
      <c r="J6" s="240">
        <v>8.1585000000000001</v>
      </c>
      <c r="K6" s="240">
        <v>8.1585000000000001</v>
      </c>
      <c r="L6" s="240">
        <v>8.1585000000000001</v>
      </c>
      <c r="M6" s="240">
        <v>8.1585000000000001</v>
      </c>
      <c r="N6" s="240">
        <v>8.1585000000000001</v>
      </c>
      <c r="O6" s="240">
        <v>8.1585000000000001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91"/>
      <c r="AD6" s="191"/>
      <c r="AE6" s="49">
        <v>8.1585000000000001</v>
      </c>
      <c r="AF6" s="50">
        <v>4.0206</v>
      </c>
      <c r="AG6" s="50">
        <v>2.9868999999999999</v>
      </c>
      <c r="AH6" s="50">
        <v>2.5666000000000002</v>
      </c>
      <c r="AI6" s="50">
        <v>2.2624</v>
      </c>
      <c r="AJ6" s="50">
        <v>2.1335999999999999</v>
      </c>
      <c r="AK6" s="50">
        <v>2.1023999999999998</v>
      </c>
      <c r="AL6" s="50">
        <v>1.9391</v>
      </c>
      <c r="AM6" s="51">
        <v>1.9206000000000001</v>
      </c>
      <c r="AN6" s="49">
        <v>11.4902</v>
      </c>
      <c r="AO6" s="50">
        <v>7.2027000000000001</v>
      </c>
      <c r="AP6" s="50">
        <v>6.2358000000000002</v>
      </c>
      <c r="AQ6" s="50">
        <v>5.6665000000000001</v>
      </c>
      <c r="AR6" s="50">
        <v>5.5407000000000002</v>
      </c>
      <c r="AS6" s="50">
        <v>5.3788999999999998</v>
      </c>
      <c r="AT6" s="50">
        <v>5.2</v>
      </c>
      <c r="AU6" s="50">
        <v>5.2549999999999999</v>
      </c>
      <c r="AV6" s="51">
        <v>5.1791999999999998</v>
      </c>
      <c r="AW6" s="83"/>
    </row>
    <row r="7" spans="1:63">
      <c r="A7" s="191"/>
      <c r="B7" s="191"/>
      <c r="C7" s="191"/>
      <c r="D7" s="191" t="s">
        <v>30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91"/>
      <c r="AD7" s="191"/>
      <c r="AE7" s="44">
        <v>100</v>
      </c>
      <c r="AF7" s="12">
        <v>5.0495000000000001</v>
      </c>
      <c r="AG7" s="12">
        <v>2.2040000000000002</v>
      </c>
      <c r="AH7" s="12">
        <v>1.2977000000000001</v>
      </c>
      <c r="AI7" s="12">
        <v>0.92149999999999999</v>
      </c>
      <c r="AJ7" s="12">
        <v>0.71489999999999998</v>
      </c>
      <c r="AK7" s="12">
        <v>0.5242</v>
      </c>
      <c r="AL7" s="12">
        <v>0.4884</v>
      </c>
      <c r="AM7" s="45">
        <v>0.43130000000000002</v>
      </c>
      <c r="AN7" s="44">
        <v>100</v>
      </c>
      <c r="AO7" s="12">
        <v>8.2972000000000001</v>
      </c>
      <c r="AP7" s="12">
        <v>5.4958999999999998</v>
      </c>
      <c r="AQ7" s="12">
        <v>4.5673000000000004</v>
      </c>
      <c r="AR7" s="12">
        <v>4.1554000000000002</v>
      </c>
      <c r="AS7" s="12">
        <v>3.9295</v>
      </c>
      <c r="AT7" s="12">
        <v>3.7195</v>
      </c>
      <c r="AU7" s="12">
        <v>3.7256999999999998</v>
      </c>
      <c r="AV7" s="45">
        <v>3.6488</v>
      </c>
      <c r="AW7" s="83"/>
      <c r="AX7" s="294" t="s">
        <v>135</v>
      </c>
      <c r="AY7" s="280"/>
    </row>
    <row r="8" spans="1:63" ht="17" thickBot="1">
      <c r="A8" s="191"/>
      <c r="B8" s="191"/>
      <c r="C8" s="191"/>
      <c r="D8" s="191" t="s">
        <v>31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91"/>
      <c r="AD8" s="191"/>
      <c r="AE8" s="46">
        <v>10000</v>
      </c>
      <c r="AF8" s="47">
        <v>1000</v>
      </c>
      <c r="AG8" s="47">
        <v>100</v>
      </c>
      <c r="AH8" s="47">
        <v>3.2591000000000001</v>
      </c>
      <c r="AI8" s="47">
        <v>1.4774</v>
      </c>
      <c r="AJ8" s="47">
        <v>0.93820000000000003</v>
      </c>
      <c r="AK8" s="47">
        <v>0.63619999999999999</v>
      </c>
      <c r="AL8" s="47">
        <v>0.5302</v>
      </c>
      <c r="AM8" s="48">
        <v>0.48280000000000001</v>
      </c>
      <c r="AN8" s="46">
        <v>10000</v>
      </c>
      <c r="AO8" s="47">
        <v>1000</v>
      </c>
      <c r="AP8" s="47">
        <v>100</v>
      </c>
      <c r="AQ8" s="47">
        <v>6.3914</v>
      </c>
      <c r="AR8" s="47">
        <v>4.7167000000000003</v>
      </c>
      <c r="AS8" s="47">
        <v>4.0770999999999997</v>
      </c>
      <c r="AT8" s="47">
        <v>3.8854000000000002</v>
      </c>
      <c r="AU8" s="47">
        <v>3.8029000000000002</v>
      </c>
      <c r="AV8" s="48">
        <v>3.6604000000000001</v>
      </c>
      <c r="AW8" s="83"/>
      <c r="AX8" s="280"/>
      <c r="AY8" s="280"/>
      <c r="BD8" s="280" t="s">
        <v>247</v>
      </c>
      <c r="BE8" s="280"/>
    </row>
    <row r="9" spans="1:63">
      <c r="A9" s="17">
        <v>10</v>
      </c>
      <c r="B9" s="18">
        <v>60</v>
      </c>
      <c r="C9" s="18">
        <v>100</v>
      </c>
      <c r="D9" s="19" t="s">
        <v>41</v>
      </c>
      <c r="E9" s="20">
        <v>0.83864221276269102</v>
      </c>
      <c r="F9" s="20">
        <v>1.79092738001221E-2</v>
      </c>
      <c r="G9" s="20">
        <v>0.14344851343718601</v>
      </c>
      <c r="H9" s="20">
        <v>0.97007637892916498</v>
      </c>
      <c r="I9" s="21">
        <v>9.2740852479233902E-5</v>
      </c>
      <c r="J9" s="20">
        <v>2.98308802183553E-2</v>
      </c>
      <c r="K9" s="20">
        <v>0.94512748759056697</v>
      </c>
      <c r="L9" s="20">
        <v>4.0209956069941197E-2</v>
      </c>
      <c r="M9" s="20">
        <v>1.4662556339490899E-2</v>
      </c>
      <c r="N9" s="20">
        <v>0.18653214255136899</v>
      </c>
      <c r="O9" s="20">
        <v>0.67979113502674005</v>
      </c>
      <c r="P9" s="20">
        <v>0.13367672242188999</v>
      </c>
      <c r="Q9" s="20">
        <v>0.97101978602872896</v>
      </c>
      <c r="R9" s="20">
        <v>2.68392509058301E-3</v>
      </c>
      <c r="S9" s="20">
        <v>2.62962888806876E-2</v>
      </c>
      <c r="T9" s="20">
        <v>0.63091224884451202</v>
      </c>
      <c r="U9" s="20">
        <v>8.3663068425551601E-2</v>
      </c>
      <c r="V9" s="20">
        <v>0.28542468272993599</v>
      </c>
      <c r="W9" s="20">
        <v>0.31961717471935702</v>
      </c>
      <c r="X9" s="20">
        <v>8.6737164078159994E-3</v>
      </c>
      <c r="Y9" s="20">
        <v>0.67170910887282598</v>
      </c>
      <c r="Z9" s="20">
        <v>0.342228379746914</v>
      </c>
      <c r="AA9" s="20">
        <v>0.63071689743138903</v>
      </c>
      <c r="AB9" s="20">
        <v>2.7054722821695801E-2</v>
      </c>
      <c r="AC9" s="22">
        <v>802.298</v>
      </c>
      <c r="AD9" s="22">
        <v>3900.2049999999999</v>
      </c>
      <c r="AE9" s="44">
        <v>10000</v>
      </c>
      <c r="AF9" s="12">
        <v>3.1284000000000001</v>
      </c>
      <c r="AG9" s="12">
        <v>1.4802</v>
      </c>
      <c r="AH9" s="12">
        <v>1.1349</v>
      </c>
      <c r="AI9" s="12">
        <v>0.97989999999999999</v>
      </c>
      <c r="AJ9" s="12">
        <v>0.8669</v>
      </c>
      <c r="AK9" s="12">
        <v>0.87390000000000001</v>
      </c>
      <c r="AL9" s="12">
        <v>0.78680000000000005</v>
      </c>
      <c r="AM9" s="45">
        <v>0.72150000000000003</v>
      </c>
      <c r="AN9" s="44">
        <v>10000</v>
      </c>
      <c r="AO9" s="12">
        <v>10.7964</v>
      </c>
      <c r="AP9" s="12">
        <v>6.3559000000000001</v>
      </c>
      <c r="AQ9" s="12">
        <v>5.7695999999999996</v>
      </c>
      <c r="AR9" s="12">
        <v>5.1851000000000003</v>
      </c>
      <c r="AS9" s="12">
        <v>5.2054999999999998</v>
      </c>
      <c r="AT9" s="12">
        <v>4.9607999999999999</v>
      </c>
      <c r="AU9" s="12">
        <v>4.9145000000000003</v>
      </c>
      <c r="AV9" s="45">
        <v>4.7663000000000002</v>
      </c>
      <c r="AW9" s="226" t="str">
        <f>IF(AND(AX9="TP",AY9="TP"),"plot","")</f>
        <v/>
      </c>
      <c r="AX9" s="1" t="s">
        <v>43</v>
      </c>
      <c r="AY9" s="1" t="s">
        <v>43</v>
      </c>
      <c r="BA9" s="1" t="str">
        <f>IF(OR(AE9&gt;=100,AN9&gt;=100),"sat","")</f>
        <v>sat</v>
      </c>
      <c r="BB9" s="1">
        <f>IF(BA9="sat",MAX(W9:Y9),"")</f>
        <v>0.67170910887282598</v>
      </c>
      <c r="BC9" s="1" t="str">
        <f>IF(AND(AX9="TP",AY9="TP"),MAX(W9:Y9),"")</f>
        <v/>
      </c>
      <c r="BD9" s="1" t="b">
        <f>IF(AX9="FP",IF($BA9="sat","FP sat","FP no sat"))</f>
        <v>0</v>
      </c>
      <c r="BE9" s="1" t="b">
        <f>IF(AY9="FP",IF($BA9="sat","FP sat","FP no sat"))</f>
        <v>0</v>
      </c>
    </row>
    <row r="10" spans="1:63">
      <c r="A10" s="24">
        <v>10</v>
      </c>
      <c r="B10" s="14">
        <v>60</v>
      </c>
      <c r="C10" s="14"/>
      <c r="D10" s="25" t="s">
        <v>19</v>
      </c>
      <c r="E10" s="26">
        <v>8.64475755415791E-2</v>
      </c>
      <c r="F10" s="26">
        <v>0.74218326415023195</v>
      </c>
      <c r="G10" s="26">
        <v>0.171369160308188</v>
      </c>
      <c r="H10" s="26">
        <v>3.2544441635630299E-2</v>
      </c>
      <c r="I10" s="26">
        <v>0.75888802504075803</v>
      </c>
      <c r="J10" s="26">
        <v>0.208567533323611</v>
      </c>
      <c r="K10" s="26">
        <v>0.48605937125548099</v>
      </c>
      <c r="L10" s="26">
        <v>0.36857806944136901</v>
      </c>
      <c r="M10" s="26">
        <v>0.14536255930314901</v>
      </c>
      <c r="N10" s="26">
        <v>0.11290413741985</v>
      </c>
      <c r="O10" s="26">
        <v>0.60493330581729698</v>
      </c>
      <c r="P10" s="26">
        <v>0.28216255676285201</v>
      </c>
      <c r="Q10" s="26">
        <v>0.96574459132689505</v>
      </c>
      <c r="R10" s="26">
        <v>1.65093502645614E-2</v>
      </c>
      <c r="S10" s="26">
        <v>1.7746058408543399E-2</v>
      </c>
      <c r="T10" s="26">
        <v>0.31475353772988801</v>
      </c>
      <c r="U10" s="26">
        <v>0.64794031075901004</v>
      </c>
      <c r="V10" s="26">
        <v>3.7306151511101303E-2</v>
      </c>
      <c r="W10" s="27">
        <v>0.17791274833469001</v>
      </c>
      <c r="X10" s="27">
        <v>0.19105834519791901</v>
      </c>
      <c r="Y10" s="27">
        <v>0.63102890646738996</v>
      </c>
      <c r="Z10" s="27">
        <v>0.37116303549778101</v>
      </c>
      <c r="AA10" s="27">
        <v>8.5449403798287804E-2</v>
      </c>
      <c r="AB10" s="27">
        <v>0.54338756070393102</v>
      </c>
      <c r="AC10" s="28">
        <v>1398.213</v>
      </c>
      <c r="AD10" s="28">
        <v>3136.0619999999999</v>
      </c>
      <c r="AE10" s="44">
        <v>10000</v>
      </c>
      <c r="AF10" s="12">
        <v>4.6871999999999998</v>
      </c>
      <c r="AG10" s="12">
        <v>2.3736999999999999</v>
      </c>
      <c r="AH10" s="12">
        <v>1.871</v>
      </c>
      <c r="AI10" s="12">
        <v>1.5815999999999999</v>
      </c>
      <c r="AJ10" s="12">
        <v>1.4211</v>
      </c>
      <c r="AK10" s="12">
        <v>1.3044</v>
      </c>
      <c r="AL10" s="12">
        <v>1.2082999999999999</v>
      </c>
      <c r="AM10" s="45">
        <v>1.2265999999999999</v>
      </c>
      <c r="AN10" s="44">
        <v>10000</v>
      </c>
      <c r="AO10" s="12">
        <v>9.9368999999999996</v>
      </c>
      <c r="AP10" s="12">
        <v>6.3098000000000001</v>
      </c>
      <c r="AQ10" s="12">
        <v>5.7664999999999997</v>
      </c>
      <c r="AR10" s="12">
        <v>5.5404</v>
      </c>
      <c r="AS10" s="12">
        <v>5.2910000000000004</v>
      </c>
      <c r="AT10" s="12">
        <v>5.1134000000000004</v>
      </c>
      <c r="AU10" s="12">
        <v>5.0979999999999999</v>
      </c>
      <c r="AV10" s="45">
        <v>4.9532999999999996</v>
      </c>
      <c r="AW10" s="226" t="str">
        <f t="shared" ref="AW10" si="0">IF(AND(AX10="TP",AY10="TP"),"plot","")</f>
        <v/>
      </c>
      <c r="AX10" s="1" t="s">
        <v>43</v>
      </c>
      <c r="AY10" s="1" t="s">
        <v>43</v>
      </c>
      <c r="BA10" s="1" t="str">
        <f t="shared" ref="BA10:BA43" si="1">IF(OR(AE10&gt;=100,AN10&gt;=100),"sat","")</f>
        <v>sat</v>
      </c>
      <c r="BB10" s="1">
        <f t="shared" ref="BB10:BB53" si="2">IF(BA10="sat",MAX(W10:Y10),"")</f>
        <v>0.63102890646738996</v>
      </c>
      <c r="BC10" s="1" t="str">
        <f t="shared" ref="BC10:BC53" si="3">IF(AND(AX10="TP",AY10="TP"),MAX(W10:Y10),"")</f>
        <v/>
      </c>
      <c r="BD10" s="1" t="b">
        <f t="shared" ref="BD10:BD73" si="4">IF(AX10="FP",IF($BA10="sat","FP sat","FP no sat"))</f>
        <v>0</v>
      </c>
      <c r="BE10" s="1" t="b">
        <f t="shared" ref="BE10:BE73" si="5">IF(AY10="FP",IF($BA10="sat","FP sat","FP no sat"))</f>
        <v>0</v>
      </c>
    </row>
    <row r="11" spans="1:63">
      <c r="A11" s="24">
        <v>10</v>
      </c>
      <c r="B11" s="14">
        <v>60</v>
      </c>
      <c r="C11" s="14"/>
      <c r="D11" s="25" t="s">
        <v>20</v>
      </c>
      <c r="E11" s="30">
        <v>3.8930828046069503E-2</v>
      </c>
      <c r="F11" s="30">
        <v>0.33218905474020399</v>
      </c>
      <c r="G11" s="30">
        <v>0.62888011721372605</v>
      </c>
      <c r="H11" s="30">
        <v>0.94061552870446696</v>
      </c>
      <c r="I11" s="30">
        <v>1.5818849463725099E-2</v>
      </c>
      <c r="J11" s="30">
        <v>4.3565621831806997E-2</v>
      </c>
      <c r="K11" s="30">
        <v>0.81589755107907602</v>
      </c>
      <c r="L11" s="30">
        <v>1.4829820810260101E-2</v>
      </c>
      <c r="M11" s="30">
        <v>0.16927262811066199</v>
      </c>
      <c r="N11" s="30">
        <v>0.55141514862577501</v>
      </c>
      <c r="O11" s="30">
        <v>0.13517962898482899</v>
      </c>
      <c r="P11" s="30">
        <v>0.313405222389395</v>
      </c>
      <c r="Q11" s="30">
        <v>0.180578659686568</v>
      </c>
      <c r="R11" s="30">
        <v>0.28616470712562497</v>
      </c>
      <c r="S11" s="30">
        <v>0.53325663318780603</v>
      </c>
      <c r="T11" s="30">
        <v>0.97757376640918603</v>
      </c>
      <c r="U11" s="30">
        <v>4.5221044010676998E-3</v>
      </c>
      <c r="V11" s="30">
        <v>1.7904129189745599E-2</v>
      </c>
      <c r="W11" s="27">
        <v>0.17791274833469001</v>
      </c>
      <c r="X11" s="27">
        <v>0.19105834519791901</v>
      </c>
      <c r="Y11" s="27">
        <v>0.63102890646738996</v>
      </c>
      <c r="Z11" s="31">
        <v>0.13853177469282699</v>
      </c>
      <c r="AA11" s="31">
        <v>0.67221249141370998</v>
      </c>
      <c r="AB11" s="31">
        <v>0.18925573389346201</v>
      </c>
      <c r="AC11" s="28">
        <v>1477.8679999999999</v>
      </c>
      <c r="AD11" s="28">
        <v>2559.308</v>
      </c>
      <c r="AE11" s="44">
        <v>10000</v>
      </c>
      <c r="AF11" s="12">
        <v>5.5321999999999996</v>
      </c>
      <c r="AG11" s="12">
        <v>3.0760999999999998</v>
      </c>
      <c r="AH11" s="12">
        <v>2.4882</v>
      </c>
      <c r="AI11" s="12">
        <v>2.1454</v>
      </c>
      <c r="AJ11" s="12">
        <v>1.9594</v>
      </c>
      <c r="AK11" s="12">
        <v>1.798</v>
      </c>
      <c r="AL11" s="12">
        <v>1.7821</v>
      </c>
      <c r="AM11" s="45">
        <v>1.6696</v>
      </c>
      <c r="AN11" s="44">
        <v>10000</v>
      </c>
      <c r="AO11" s="12">
        <v>9.5846</v>
      </c>
      <c r="AP11" s="12">
        <v>6.7835999999999999</v>
      </c>
      <c r="AQ11" s="12">
        <v>6.0410000000000004</v>
      </c>
      <c r="AR11" s="12">
        <v>5.5589000000000004</v>
      </c>
      <c r="AS11" s="12">
        <v>5.5058999999999996</v>
      </c>
      <c r="AT11" s="12">
        <v>5.3685</v>
      </c>
      <c r="AU11" s="12">
        <v>5.3086000000000002</v>
      </c>
      <c r="AV11" s="45">
        <v>5.2160000000000002</v>
      </c>
      <c r="AW11" s="226"/>
      <c r="AX11" s="1" t="s">
        <v>43</v>
      </c>
      <c r="AY11" s="1" t="s">
        <v>43</v>
      </c>
      <c r="BA11" s="1" t="str">
        <f t="shared" si="1"/>
        <v>sat</v>
      </c>
      <c r="BB11" s="1">
        <f t="shared" si="2"/>
        <v>0.63102890646738996</v>
      </c>
      <c r="BC11" s="1" t="str">
        <f t="shared" si="3"/>
        <v/>
      </c>
      <c r="BD11" s="1" t="b">
        <f t="shared" si="4"/>
        <v>0</v>
      </c>
      <c r="BE11" s="1" t="b">
        <f t="shared" si="5"/>
        <v>0</v>
      </c>
    </row>
    <row r="12" spans="1:63">
      <c r="A12" s="24">
        <v>10</v>
      </c>
      <c r="B12" s="14">
        <v>60</v>
      </c>
      <c r="C12" s="14"/>
      <c r="D12" s="25" t="s">
        <v>21</v>
      </c>
      <c r="E12" s="31">
        <v>7.7520203025095297E-2</v>
      </c>
      <c r="F12" s="31">
        <v>0.64582988659798202</v>
      </c>
      <c r="G12" s="31">
        <v>0.27664991037692199</v>
      </c>
      <c r="H12" s="31">
        <v>0.250702349531086</v>
      </c>
      <c r="I12" s="31">
        <v>0.205972483521523</v>
      </c>
      <c r="J12" s="31">
        <v>0.54332516694738997</v>
      </c>
      <c r="K12" s="31">
        <v>4.0122662960994503E-2</v>
      </c>
      <c r="L12" s="31">
        <v>0.40790458275762598</v>
      </c>
      <c r="M12" s="31">
        <v>0.55197275428137904</v>
      </c>
      <c r="N12" s="31">
        <v>0.48771009931040799</v>
      </c>
      <c r="O12" s="31">
        <v>6.7005808181877693E-2</v>
      </c>
      <c r="P12" s="31">
        <v>0.445284092507713</v>
      </c>
      <c r="Q12" s="31">
        <v>0.43971773853152801</v>
      </c>
      <c r="R12" s="31">
        <v>0.34546599297200797</v>
      </c>
      <c r="S12" s="31">
        <v>0.21481626849646299</v>
      </c>
      <c r="T12" s="31">
        <v>0.95859526670015305</v>
      </c>
      <c r="U12" s="31">
        <v>1.02814831819311E-2</v>
      </c>
      <c r="V12" s="31">
        <v>3.1123250117915301E-2</v>
      </c>
      <c r="W12" s="31">
        <v>0.60370912408903998</v>
      </c>
      <c r="X12" s="31">
        <v>0.27353079440685202</v>
      </c>
      <c r="Y12" s="31">
        <v>0.122760081504106</v>
      </c>
      <c r="Z12" s="31">
        <v>0.13853177469282699</v>
      </c>
      <c r="AA12" s="31">
        <v>0.67221249141370998</v>
      </c>
      <c r="AB12" s="31">
        <v>0.18925573389346201</v>
      </c>
      <c r="AC12" s="28">
        <v>1173.886</v>
      </c>
      <c r="AD12" s="28">
        <v>3741.6010000000001</v>
      </c>
      <c r="AE12" s="44">
        <v>10000</v>
      </c>
      <c r="AF12" s="12">
        <v>4.5819999999999999</v>
      </c>
      <c r="AG12" s="12">
        <v>3.3199000000000001</v>
      </c>
      <c r="AH12" s="12">
        <v>2.8820999999999999</v>
      </c>
      <c r="AI12" s="12">
        <v>2.6737000000000002</v>
      </c>
      <c r="AJ12" s="12">
        <v>2.5310000000000001</v>
      </c>
      <c r="AK12" s="12">
        <v>2.5015000000000001</v>
      </c>
      <c r="AL12" s="12">
        <v>2.3355999999999999</v>
      </c>
      <c r="AM12" s="45">
        <v>2.3317999999999999</v>
      </c>
      <c r="AN12" s="44">
        <v>10000</v>
      </c>
      <c r="AO12" s="12">
        <v>7.9622000000000002</v>
      </c>
      <c r="AP12" s="12">
        <v>5.5811000000000002</v>
      </c>
      <c r="AQ12" s="12">
        <v>4.9042000000000003</v>
      </c>
      <c r="AR12" s="12">
        <v>4.7141000000000002</v>
      </c>
      <c r="AS12" s="12">
        <v>4.4682000000000004</v>
      </c>
      <c r="AT12" s="12">
        <v>4.4109999999999996</v>
      </c>
      <c r="AU12" s="12">
        <v>4.3407</v>
      </c>
      <c r="AV12" s="45">
        <v>4.2511999999999999</v>
      </c>
      <c r="AW12" s="226"/>
      <c r="AX12" s="1" t="s">
        <v>43</v>
      </c>
      <c r="AY12" s="1" t="s">
        <v>43</v>
      </c>
      <c r="BA12" s="1" t="str">
        <f t="shared" si="1"/>
        <v>sat</v>
      </c>
      <c r="BB12" s="1">
        <f t="shared" si="2"/>
        <v>0.60370912408903998</v>
      </c>
      <c r="BC12" s="1" t="str">
        <f t="shared" si="3"/>
        <v/>
      </c>
      <c r="BD12" s="1" t="b">
        <f t="shared" si="4"/>
        <v>0</v>
      </c>
      <c r="BE12" s="1" t="b">
        <f t="shared" si="5"/>
        <v>0</v>
      </c>
    </row>
    <row r="13" spans="1:63" ht="17" thickBot="1">
      <c r="A13" s="34">
        <v>10</v>
      </c>
      <c r="B13" s="35">
        <v>60</v>
      </c>
      <c r="C13" s="35"/>
      <c r="D13" s="36" t="s">
        <v>23</v>
      </c>
      <c r="E13" s="37">
        <v>0.83864221276269102</v>
      </c>
      <c r="F13" s="37">
        <v>1.79092738001221E-2</v>
      </c>
      <c r="G13" s="37">
        <v>0.14344851343718601</v>
      </c>
      <c r="H13" s="37">
        <v>0.97007637892916498</v>
      </c>
      <c r="I13" s="38">
        <v>9.2740852479233902E-5</v>
      </c>
      <c r="J13" s="37">
        <v>2.98308802183553E-2</v>
      </c>
      <c r="K13" s="37">
        <v>0.94512748759056697</v>
      </c>
      <c r="L13" s="37">
        <v>4.0209956069941197E-2</v>
      </c>
      <c r="M13" s="37">
        <v>1.4662556339490899E-2</v>
      </c>
      <c r="N13" s="37">
        <v>0.18653214255136899</v>
      </c>
      <c r="O13" s="37">
        <v>0.67979113502674005</v>
      </c>
      <c r="P13" s="37">
        <v>0.13367672242188999</v>
      </c>
      <c r="Q13" s="39">
        <v>0.180578659686568</v>
      </c>
      <c r="R13" s="39">
        <v>0.28616470712562497</v>
      </c>
      <c r="S13" s="39">
        <v>0.53325663318780603</v>
      </c>
      <c r="T13" s="39">
        <v>0.97757376640918603</v>
      </c>
      <c r="U13" s="39">
        <v>4.5221044010676998E-3</v>
      </c>
      <c r="V13" s="39">
        <v>1.7904129189745599E-2</v>
      </c>
      <c r="W13" s="39">
        <v>0.17791274833469001</v>
      </c>
      <c r="X13" s="39">
        <v>0.19105834519791901</v>
      </c>
      <c r="Y13" s="39">
        <v>0.63102890646738996</v>
      </c>
      <c r="Z13" s="39">
        <v>0.37116303549778101</v>
      </c>
      <c r="AA13" s="39">
        <v>8.5449403798287804E-2</v>
      </c>
      <c r="AB13" s="39">
        <v>0.54338756070393102</v>
      </c>
      <c r="AC13" s="40">
        <v>678.56700000000001</v>
      </c>
      <c r="AD13" s="40">
        <v>5512.7039999999997</v>
      </c>
      <c r="AE13" s="46">
        <v>10000</v>
      </c>
      <c r="AF13" s="47">
        <v>2.2315999999999998</v>
      </c>
      <c r="AG13" s="47">
        <v>1.3785000000000001</v>
      </c>
      <c r="AH13" s="47">
        <v>1.1012</v>
      </c>
      <c r="AI13" s="47">
        <v>0.97799999999999998</v>
      </c>
      <c r="AJ13" s="47">
        <v>0.88519999999999999</v>
      </c>
      <c r="AK13" s="47">
        <v>0.79469999999999996</v>
      </c>
      <c r="AL13" s="47">
        <v>0.79930000000000001</v>
      </c>
      <c r="AM13" s="48">
        <v>0.74629999999999996</v>
      </c>
      <c r="AN13" s="46">
        <v>10000</v>
      </c>
      <c r="AO13" s="47">
        <v>10.6503</v>
      </c>
      <c r="AP13" s="47">
        <v>7.7188999999999997</v>
      </c>
      <c r="AQ13" s="47">
        <v>6.6196000000000002</v>
      </c>
      <c r="AR13" s="47">
        <v>6.2708000000000004</v>
      </c>
      <c r="AS13" s="47">
        <v>5.9692999999999996</v>
      </c>
      <c r="AT13" s="47">
        <v>5.7603999999999997</v>
      </c>
      <c r="AU13" s="47">
        <v>5.6741999999999999</v>
      </c>
      <c r="AV13" s="48">
        <v>5.7668999999999997</v>
      </c>
      <c r="AW13" s="226"/>
      <c r="AX13" s="1" t="s">
        <v>43</v>
      </c>
      <c r="AY13" s="1" t="s">
        <v>43</v>
      </c>
      <c r="BA13" s="1" t="str">
        <f t="shared" si="1"/>
        <v>sat</v>
      </c>
      <c r="BB13" s="1">
        <f t="shared" si="2"/>
        <v>0.63102890646738996</v>
      </c>
      <c r="BC13" s="1" t="str">
        <f t="shared" si="3"/>
        <v/>
      </c>
      <c r="BD13" s="1" t="b">
        <f t="shared" si="4"/>
        <v>0</v>
      </c>
      <c r="BE13" s="1" t="b">
        <f t="shared" si="5"/>
        <v>0</v>
      </c>
    </row>
    <row r="14" spans="1:63">
      <c r="A14" s="17">
        <v>10</v>
      </c>
      <c r="B14" s="18">
        <v>180</v>
      </c>
      <c r="C14" s="18">
        <v>100</v>
      </c>
      <c r="D14" s="19" t="s">
        <v>18</v>
      </c>
      <c r="E14" s="42">
        <v>0.73209800829327498</v>
      </c>
      <c r="F14" s="42">
        <v>2.4486974406241001E-2</v>
      </c>
      <c r="G14" s="42">
        <v>0.24341501730048301</v>
      </c>
      <c r="H14" s="42">
        <v>0.438835672960462</v>
      </c>
      <c r="I14" s="42">
        <v>0.27798366380064199</v>
      </c>
      <c r="J14" s="42">
        <v>0.28318066323889501</v>
      </c>
      <c r="K14" s="42">
        <v>0.46025095566834101</v>
      </c>
      <c r="L14" s="42">
        <v>0.25996689194518902</v>
      </c>
      <c r="M14" s="42">
        <v>0.27978215238646797</v>
      </c>
      <c r="N14" s="42">
        <v>0.85362999897153302</v>
      </c>
      <c r="O14" s="42">
        <v>6.73971458413202E-2</v>
      </c>
      <c r="P14" s="42">
        <v>7.8972855187146196E-2</v>
      </c>
      <c r="Q14" s="20">
        <v>0.69842273277014599</v>
      </c>
      <c r="R14" s="20">
        <v>2.04504206421958E-2</v>
      </c>
      <c r="S14" s="20">
        <v>0.28112684658765702</v>
      </c>
      <c r="T14" s="20">
        <v>0.403615671201076</v>
      </c>
      <c r="U14" s="20">
        <v>0.586898075018356</v>
      </c>
      <c r="V14" s="20">
        <v>9.4862537805671093E-3</v>
      </c>
      <c r="W14" s="20">
        <v>0.13007401652872699</v>
      </c>
      <c r="X14" s="20">
        <v>0.61440432018576696</v>
      </c>
      <c r="Y14" s="20">
        <v>0.25552166328550502</v>
      </c>
      <c r="Z14" s="20">
        <v>0.72228306186324098</v>
      </c>
      <c r="AA14" s="20">
        <v>0.134781506822783</v>
      </c>
      <c r="AB14" s="20">
        <v>0.14293543131397399</v>
      </c>
      <c r="AC14" s="22">
        <v>7.851</v>
      </c>
      <c r="AD14" s="23">
        <v>10.25</v>
      </c>
      <c r="AE14" s="49">
        <v>100</v>
      </c>
      <c r="AF14" s="50">
        <v>3.5586000000000002</v>
      </c>
      <c r="AG14" s="50">
        <v>2.1894999999999998</v>
      </c>
      <c r="AH14" s="50">
        <v>1.8148</v>
      </c>
      <c r="AI14" s="50">
        <v>1.6102000000000001</v>
      </c>
      <c r="AJ14" s="50">
        <v>1.4896</v>
      </c>
      <c r="AK14" s="50">
        <v>1.4397</v>
      </c>
      <c r="AL14" s="50">
        <v>1.3834</v>
      </c>
      <c r="AM14" s="51">
        <v>1.3284</v>
      </c>
      <c r="AN14" s="49">
        <v>100</v>
      </c>
      <c r="AO14" s="50">
        <v>8.1785999999999994</v>
      </c>
      <c r="AP14" s="50">
        <v>5.7984999999999998</v>
      </c>
      <c r="AQ14" s="50">
        <v>5.1523000000000003</v>
      </c>
      <c r="AR14" s="50">
        <v>4.8287000000000004</v>
      </c>
      <c r="AS14" s="50">
        <v>4.7084000000000001</v>
      </c>
      <c r="AT14" s="50">
        <v>4.5171000000000001</v>
      </c>
      <c r="AU14" s="50">
        <v>4.4545000000000003</v>
      </c>
      <c r="AV14" s="51">
        <v>4.4939</v>
      </c>
      <c r="AW14" s="226"/>
      <c r="AX14" s="1" t="s">
        <v>45</v>
      </c>
      <c r="AY14" s="1" t="s">
        <v>45</v>
      </c>
      <c r="BA14" s="261" t="str">
        <f t="shared" si="1"/>
        <v>sat</v>
      </c>
      <c r="BB14" s="1">
        <f t="shared" si="2"/>
        <v>0.61440432018576696</v>
      </c>
      <c r="BC14" s="1" t="str">
        <f t="shared" si="3"/>
        <v/>
      </c>
      <c r="BD14" s="1" t="str">
        <f t="shared" si="4"/>
        <v>FP sat</v>
      </c>
      <c r="BE14" s="1" t="str">
        <f t="shared" si="5"/>
        <v>FP sat</v>
      </c>
    </row>
    <row r="15" spans="1:63" ht="17" thickBot="1">
      <c r="A15" s="24"/>
      <c r="B15" s="14"/>
      <c r="C15" s="14"/>
      <c r="D15" s="25" t="s">
        <v>48</v>
      </c>
      <c r="E15" s="32">
        <v>0.91873892126894696</v>
      </c>
      <c r="F15" s="32">
        <v>6.6031530539119102E-2</v>
      </c>
      <c r="G15" s="32">
        <v>1.5229548191933701E-2</v>
      </c>
      <c r="H15" s="32">
        <v>0.42271776598571897</v>
      </c>
      <c r="I15" s="32">
        <v>0.51036483227156704</v>
      </c>
      <c r="J15" s="32">
        <v>6.6917401742713101E-2</v>
      </c>
      <c r="K15" s="32">
        <v>0.96527152974630603</v>
      </c>
      <c r="L15" s="32">
        <v>1.8234665940683299E-2</v>
      </c>
      <c r="M15" s="32">
        <v>1.6493804313010001E-2</v>
      </c>
      <c r="N15" s="32">
        <v>0.85347957842371203</v>
      </c>
      <c r="O15" s="32">
        <v>0.103675367228106</v>
      </c>
      <c r="P15" s="32">
        <v>4.2845054348181699E-2</v>
      </c>
      <c r="Q15" s="32">
        <v>0.69842273277014599</v>
      </c>
      <c r="R15" s="32">
        <v>2.04504206421958E-2</v>
      </c>
      <c r="S15" s="32">
        <v>0.28112684658765702</v>
      </c>
      <c r="T15" s="32">
        <v>0.403615671201076</v>
      </c>
      <c r="U15" s="32">
        <v>0.586898075018356</v>
      </c>
      <c r="V15" s="32">
        <v>9.4862537805671093E-3</v>
      </c>
      <c r="W15" s="32">
        <v>0.13007401652872699</v>
      </c>
      <c r="X15" s="32">
        <v>0.61440432018576696</v>
      </c>
      <c r="Y15" s="32">
        <v>0.25552166328550502</v>
      </c>
      <c r="Z15" s="32">
        <v>0.72228306186324098</v>
      </c>
      <c r="AA15" s="32">
        <v>0.134781506822783</v>
      </c>
      <c r="AB15" s="32">
        <v>0.14293543131397399</v>
      </c>
      <c r="AC15" s="28">
        <v>4.91</v>
      </c>
      <c r="AD15" s="29">
        <v>10.545</v>
      </c>
      <c r="AE15" s="44">
        <v>100</v>
      </c>
      <c r="AF15" s="12">
        <v>2.5935000000000001</v>
      </c>
      <c r="AG15" s="12">
        <v>1.3073999999999999</v>
      </c>
      <c r="AH15" s="12">
        <v>0.95499999999999996</v>
      </c>
      <c r="AI15" s="12">
        <v>0.79500000000000004</v>
      </c>
      <c r="AJ15" s="12">
        <v>0.68810000000000004</v>
      </c>
      <c r="AK15" s="12">
        <v>0.62680000000000002</v>
      </c>
      <c r="AL15" s="12">
        <v>0.56659999999999999</v>
      </c>
      <c r="AM15" s="45">
        <v>0.55149999999999999</v>
      </c>
      <c r="AN15" s="44">
        <v>100</v>
      </c>
      <c r="AO15" s="12">
        <v>8.0139999999999993</v>
      </c>
      <c r="AP15" s="12">
        <v>5.5892999999999997</v>
      </c>
      <c r="AQ15" s="12">
        <v>5.0358999999999998</v>
      </c>
      <c r="AR15" s="12">
        <v>4.7914000000000003</v>
      </c>
      <c r="AS15" s="12">
        <v>4.6449999999999996</v>
      </c>
      <c r="AT15" s="12">
        <v>4.5570000000000004</v>
      </c>
      <c r="AU15" s="12">
        <v>4.5133000000000001</v>
      </c>
      <c r="AV15" s="45">
        <v>4.5290999999999997</v>
      </c>
      <c r="AW15" s="226"/>
      <c r="AX15" s="1" t="s">
        <v>45</v>
      </c>
      <c r="AY15" s="1" t="s">
        <v>45</v>
      </c>
      <c r="BA15" s="1" t="str">
        <f t="shared" si="1"/>
        <v>sat</v>
      </c>
      <c r="BB15" s="1">
        <f t="shared" si="2"/>
        <v>0.61440432018576696</v>
      </c>
      <c r="BC15" s="1" t="str">
        <f t="shared" si="3"/>
        <v/>
      </c>
      <c r="BD15" s="1" t="str">
        <f t="shared" si="4"/>
        <v>FP sat</v>
      </c>
      <c r="BE15" s="1" t="str">
        <f t="shared" si="5"/>
        <v>FP sat</v>
      </c>
    </row>
    <row r="16" spans="1:63">
      <c r="A16" s="17">
        <v>10</v>
      </c>
      <c r="B16" s="18">
        <v>360</v>
      </c>
      <c r="C16" s="18">
        <v>100</v>
      </c>
      <c r="D16" s="19" t="s">
        <v>18</v>
      </c>
      <c r="E16" s="81">
        <v>0.76148600126113197</v>
      </c>
      <c r="F16" s="81">
        <v>0.17649088660118201</v>
      </c>
      <c r="G16" s="81">
        <v>6.2023112137684903E-2</v>
      </c>
      <c r="H16" s="81">
        <v>0.54963908986444499</v>
      </c>
      <c r="I16" s="81">
        <v>0.29302271727434098</v>
      </c>
      <c r="J16" s="81">
        <v>0.15733819286121201</v>
      </c>
      <c r="K16" s="81">
        <v>0.89778789791303903</v>
      </c>
      <c r="L16" s="81">
        <v>6.9644347297193807E-2</v>
      </c>
      <c r="M16" s="81">
        <v>3.2567754789766201E-2</v>
      </c>
      <c r="N16" s="81">
        <v>0.46435309029948901</v>
      </c>
      <c r="O16" s="81">
        <v>2.5792973704817E-2</v>
      </c>
      <c r="P16" s="81">
        <v>0.50985393599569395</v>
      </c>
      <c r="Q16" s="81">
        <v>0.64618644412668103</v>
      </c>
      <c r="R16" s="81">
        <v>0.101372533807868</v>
      </c>
      <c r="S16" s="81">
        <v>0.25244102206544899</v>
      </c>
      <c r="T16" s="81">
        <v>0.34805068379585902</v>
      </c>
      <c r="U16" s="81">
        <v>0.548199475582276</v>
      </c>
      <c r="V16" s="81">
        <v>0.103749840621864</v>
      </c>
      <c r="W16" s="81">
        <v>0.35734753322409801</v>
      </c>
      <c r="X16" s="81">
        <v>0.38123573166028701</v>
      </c>
      <c r="Y16" s="81">
        <v>0.26141673511561397</v>
      </c>
      <c r="Z16" s="81">
        <v>0.65594215856285498</v>
      </c>
      <c r="AA16" s="81">
        <v>0.31141672025699502</v>
      </c>
      <c r="AB16" s="81">
        <v>3.2641121180149599E-2</v>
      </c>
      <c r="AC16" s="22">
        <v>6.492</v>
      </c>
      <c r="AD16" s="23">
        <v>10.018000000000001</v>
      </c>
      <c r="AE16" s="49">
        <v>8.5309000000000008</v>
      </c>
      <c r="AF16" s="50">
        <v>3.1166</v>
      </c>
      <c r="AG16" s="50">
        <v>2.1387</v>
      </c>
      <c r="AH16" s="50">
        <v>1.7827</v>
      </c>
      <c r="AI16" s="50">
        <v>1.5533999999999999</v>
      </c>
      <c r="AJ16" s="50">
        <v>1.427</v>
      </c>
      <c r="AK16" s="50">
        <v>1.3703000000000001</v>
      </c>
      <c r="AL16" s="50">
        <v>1.3008</v>
      </c>
      <c r="AM16" s="51">
        <v>1.1909000000000001</v>
      </c>
      <c r="AN16" s="49">
        <v>12.3247</v>
      </c>
      <c r="AO16" s="50">
        <v>6.3834999999999997</v>
      </c>
      <c r="AP16" s="50">
        <v>5.3113999999999999</v>
      </c>
      <c r="AQ16" s="50">
        <v>4.9836</v>
      </c>
      <c r="AR16" s="50">
        <v>4.7637999999999998</v>
      </c>
      <c r="AS16" s="50">
        <v>4.5458999999999996</v>
      </c>
      <c r="AT16" s="50">
        <v>4.4295</v>
      </c>
      <c r="AU16" s="50">
        <v>4.4614000000000003</v>
      </c>
      <c r="AV16" s="51">
        <v>4.3813000000000004</v>
      </c>
      <c r="AW16" s="226"/>
      <c r="AX16" s="1" t="s">
        <v>45</v>
      </c>
      <c r="AY16" s="1" t="s">
        <v>45</v>
      </c>
      <c r="BA16" s="1" t="str">
        <f t="shared" si="1"/>
        <v/>
      </c>
      <c r="BB16" s="1" t="str">
        <f t="shared" si="2"/>
        <v/>
      </c>
      <c r="BC16" s="1" t="str">
        <f t="shared" si="3"/>
        <v/>
      </c>
      <c r="BD16" s="1" t="str">
        <f t="shared" si="4"/>
        <v>FP no sat</v>
      </c>
      <c r="BE16" s="1" t="str">
        <f t="shared" si="5"/>
        <v>FP no sat</v>
      </c>
    </row>
    <row r="17" spans="1:57">
      <c r="A17" s="24"/>
      <c r="B17" s="14"/>
      <c r="C17" s="14"/>
      <c r="D17" s="25" t="s">
        <v>19</v>
      </c>
      <c r="E17" s="32">
        <v>0.70369679727893697</v>
      </c>
      <c r="F17" s="32">
        <v>9.9514234783413702E-2</v>
      </c>
      <c r="G17" s="32">
        <v>0.196788967937649</v>
      </c>
      <c r="H17" s="27">
        <v>0.54963908986444499</v>
      </c>
      <c r="I17" s="27">
        <v>0.29302271727434098</v>
      </c>
      <c r="J17" s="27">
        <v>0.15733819286121201</v>
      </c>
      <c r="K17" s="27">
        <v>0.89778789791303903</v>
      </c>
      <c r="L17" s="27">
        <v>6.9644347297193807E-2</v>
      </c>
      <c r="M17" s="27">
        <v>3.2567754789766201E-2</v>
      </c>
      <c r="N17" s="27">
        <v>0.46435309029948901</v>
      </c>
      <c r="O17" s="27">
        <v>2.5792973704817E-2</v>
      </c>
      <c r="P17" s="27">
        <v>0.50985393599569395</v>
      </c>
      <c r="Q17" s="27">
        <v>0.64618644412668103</v>
      </c>
      <c r="R17" s="27">
        <v>0.101372533807868</v>
      </c>
      <c r="S17" s="27">
        <v>0.25244102206544899</v>
      </c>
      <c r="T17" s="27">
        <v>0.34805068379585902</v>
      </c>
      <c r="U17" s="27">
        <v>0.548199475582276</v>
      </c>
      <c r="V17" s="27">
        <v>0.103749840621864</v>
      </c>
      <c r="W17" s="27">
        <v>0.35734753322409801</v>
      </c>
      <c r="X17" s="27">
        <v>0.38123573166028701</v>
      </c>
      <c r="Y17" s="27">
        <v>0.26141673511561397</v>
      </c>
      <c r="Z17" s="27">
        <v>0.65594215856285498</v>
      </c>
      <c r="AA17" s="27">
        <v>0.31141672025699502</v>
      </c>
      <c r="AB17" s="27">
        <v>3.2641121180149599E-2</v>
      </c>
      <c r="AC17" s="28">
        <v>6.2309999999999999</v>
      </c>
      <c r="AD17" s="29">
        <v>10.148</v>
      </c>
      <c r="AE17" s="44">
        <v>8.1546000000000003</v>
      </c>
      <c r="AF17" s="12">
        <v>3.1886999999999999</v>
      </c>
      <c r="AG17" s="12">
        <v>2.3711000000000002</v>
      </c>
      <c r="AH17" s="12">
        <v>1.9117</v>
      </c>
      <c r="AI17" s="12">
        <v>1.6798</v>
      </c>
      <c r="AJ17" s="12">
        <v>1.5548999999999999</v>
      </c>
      <c r="AK17" s="12">
        <v>1.4716</v>
      </c>
      <c r="AL17" s="12">
        <v>1.4120999999999999</v>
      </c>
      <c r="AM17" s="45">
        <v>1.3956999999999999</v>
      </c>
      <c r="AN17" s="44">
        <v>12.4353</v>
      </c>
      <c r="AO17" s="12">
        <v>6.6501000000000001</v>
      </c>
      <c r="AP17" s="12">
        <v>5.3689999999999998</v>
      </c>
      <c r="AQ17" s="12">
        <v>4.8571999999999997</v>
      </c>
      <c r="AR17" s="12">
        <v>4.8536999999999999</v>
      </c>
      <c r="AS17" s="12">
        <v>4.6379999999999999</v>
      </c>
      <c r="AT17" s="12">
        <v>4.5464000000000002</v>
      </c>
      <c r="AU17" s="12">
        <v>4.4610000000000003</v>
      </c>
      <c r="AV17" s="45">
        <v>4.3109999999999999</v>
      </c>
      <c r="AW17" s="226"/>
      <c r="AX17" s="1" t="s">
        <v>44</v>
      </c>
      <c r="AY17" s="1" t="s">
        <v>45</v>
      </c>
      <c r="BA17" s="1" t="str">
        <f t="shared" si="1"/>
        <v/>
      </c>
      <c r="BB17" s="1" t="str">
        <f t="shared" si="2"/>
        <v/>
      </c>
      <c r="BC17" s="1" t="str">
        <f t="shared" si="3"/>
        <v/>
      </c>
      <c r="BD17" s="1" t="b">
        <f t="shared" si="4"/>
        <v>0</v>
      </c>
      <c r="BE17" s="1" t="str">
        <f t="shared" si="5"/>
        <v>FP no sat</v>
      </c>
    </row>
    <row r="18" spans="1:57">
      <c r="A18" s="24"/>
      <c r="B18" s="14"/>
      <c r="C18" s="14"/>
      <c r="D18" s="25" t="s">
        <v>20</v>
      </c>
      <c r="E18" s="27">
        <v>0.76148600126113197</v>
      </c>
      <c r="F18" s="27">
        <v>0.17649088660118201</v>
      </c>
      <c r="G18" s="27">
        <v>6.2023112137684903E-2</v>
      </c>
      <c r="H18" s="26">
        <v>0.73775271161445499</v>
      </c>
      <c r="I18" s="26">
        <v>5.4086891017885101E-2</v>
      </c>
      <c r="J18" s="26">
        <v>0.20816039736765901</v>
      </c>
      <c r="K18" s="26">
        <v>0.98780119488804297</v>
      </c>
      <c r="L18" s="26">
        <v>1.11408522186855E-2</v>
      </c>
      <c r="M18" s="26">
        <v>1.05795289327081E-3</v>
      </c>
      <c r="N18" s="26">
        <v>0.87754505920589998</v>
      </c>
      <c r="O18" s="26">
        <v>9.32940505210587E-2</v>
      </c>
      <c r="P18" s="26">
        <v>2.9160890273040301E-2</v>
      </c>
      <c r="Q18" s="26">
        <v>0.98351889433511297</v>
      </c>
      <c r="R18" s="26">
        <v>1.2552247389150201E-2</v>
      </c>
      <c r="S18" s="26">
        <v>3.9288582757367402E-3</v>
      </c>
      <c r="T18" s="26">
        <v>0.278795706826796</v>
      </c>
      <c r="U18" s="26">
        <v>0.69836476370043399</v>
      </c>
      <c r="V18" s="26">
        <v>2.2839529472768998E-2</v>
      </c>
      <c r="W18" s="27">
        <v>0.35734753322409801</v>
      </c>
      <c r="X18" s="27">
        <v>0.38123573166028701</v>
      </c>
      <c r="Y18" s="27">
        <v>0.26141673511561397</v>
      </c>
      <c r="Z18" s="26">
        <v>0.22059508350109999</v>
      </c>
      <c r="AA18" s="26">
        <v>0.74063944716171004</v>
      </c>
      <c r="AB18" s="26">
        <v>3.8765469337188302E-2</v>
      </c>
      <c r="AC18" s="28">
        <v>6.13</v>
      </c>
      <c r="AD18" s="29">
        <v>11.227</v>
      </c>
      <c r="AE18" s="44">
        <v>7.1497000000000002</v>
      </c>
      <c r="AF18" s="12">
        <v>2.1793</v>
      </c>
      <c r="AG18" s="12">
        <v>1.4266000000000001</v>
      </c>
      <c r="AH18" s="12">
        <v>1.0632999999999999</v>
      </c>
      <c r="AI18" s="12">
        <v>0.90920000000000001</v>
      </c>
      <c r="AJ18" s="12">
        <v>0.7843</v>
      </c>
      <c r="AK18" s="12">
        <v>0.74480000000000002</v>
      </c>
      <c r="AL18" s="12">
        <v>0.72550000000000003</v>
      </c>
      <c r="AM18" s="45">
        <v>0.69830000000000003</v>
      </c>
      <c r="AN18" s="44">
        <v>12.404500000000001</v>
      </c>
      <c r="AO18" s="12">
        <v>6.1311999999999998</v>
      </c>
      <c r="AP18" s="12">
        <v>5.1478999999999999</v>
      </c>
      <c r="AQ18" s="12">
        <v>4.5911999999999997</v>
      </c>
      <c r="AR18" s="12">
        <v>4.3551000000000002</v>
      </c>
      <c r="AS18" s="12">
        <v>4.1967999999999996</v>
      </c>
      <c r="AT18" s="12">
        <v>4.0850999999999997</v>
      </c>
      <c r="AU18" s="12">
        <v>3.9386999999999999</v>
      </c>
      <c r="AV18" s="45">
        <v>4.0065999999999997</v>
      </c>
      <c r="AW18" s="226"/>
      <c r="AX18" s="1" t="s">
        <v>44</v>
      </c>
      <c r="AY18" s="1" t="s">
        <v>45</v>
      </c>
      <c r="BA18" s="1" t="str">
        <f t="shared" si="1"/>
        <v/>
      </c>
      <c r="BB18" s="1" t="str">
        <f t="shared" si="2"/>
        <v/>
      </c>
      <c r="BC18" s="1" t="str">
        <f t="shared" si="3"/>
        <v/>
      </c>
      <c r="BD18" s="1" t="b">
        <f t="shared" si="4"/>
        <v>0</v>
      </c>
      <c r="BE18" s="1" t="str">
        <f t="shared" si="5"/>
        <v>FP no sat</v>
      </c>
    </row>
    <row r="19" spans="1:57" ht="17" thickBot="1">
      <c r="A19" s="34"/>
      <c r="B19" s="35"/>
      <c r="C19" s="35"/>
      <c r="D19" s="36" t="s">
        <v>21</v>
      </c>
      <c r="E19" s="39">
        <v>0.76148600126113197</v>
      </c>
      <c r="F19" s="39">
        <v>0.17649088660118201</v>
      </c>
      <c r="G19" s="39">
        <v>6.2023112137684903E-2</v>
      </c>
      <c r="H19" s="43">
        <v>0.73775271161445499</v>
      </c>
      <c r="I19" s="43">
        <v>5.4086891017885101E-2</v>
      </c>
      <c r="J19" s="43">
        <v>0.20816039736765901</v>
      </c>
      <c r="K19" s="43">
        <v>0.98780119488804297</v>
      </c>
      <c r="L19" s="43">
        <v>1.11408522186855E-2</v>
      </c>
      <c r="M19" s="43">
        <v>1.05795289327081E-3</v>
      </c>
      <c r="N19" s="43">
        <v>0.87754505920589998</v>
      </c>
      <c r="O19" s="43">
        <v>9.32940505210587E-2</v>
      </c>
      <c r="P19" s="43">
        <v>2.9160890273040301E-2</v>
      </c>
      <c r="Q19" s="43">
        <v>0.98351889433511297</v>
      </c>
      <c r="R19" s="43">
        <v>1.2552247389150201E-2</v>
      </c>
      <c r="S19" s="43">
        <v>3.9288582757367402E-3</v>
      </c>
      <c r="T19" s="58">
        <v>0.507203615477268</v>
      </c>
      <c r="U19" s="58">
        <v>0.39886508676889498</v>
      </c>
      <c r="V19" s="58">
        <v>9.3931297753835505E-2</v>
      </c>
      <c r="W19" s="58">
        <v>0.74379503280405401</v>
      </c>
      <c r="X19" s="58">
        <v>0.194016752415374</v>
      </c>
      <c r="Y19" s="58">
        <v>6.2188214780571502E-2</v>
      </c>
      <c r="Z19" s="39">
        <v>0.65594215856285498</v>
      </c>
      <c r="AA19" s="39">
        <v>0.31141672025699502</v>
      </c>
      <c r="AB19" s="39">
        <v>3.2641121180149599E-2</v>
      </c>
      <c r="AC19" s="40">
        <v>4.9420000000000002</v>
      </c>
      <c r="AD19" s="41">
        <v>11.606999999999999</v>
      </c>
      <c r="AE19" s="46">
        <v>1000</v>
      </c>
      <c r="AF19" s="47">
        <v>100</v>
      </c>
      <c r="AG19" s="47">
        <v>3.4952999999999999</v>
      </c>
      <c r="AH19" s="47">
        <v>1.7690999999999999</v>
      </c>
      <c r="AI19" s="47">
        <v>1.2727999999999999</v>
      </c>
      <c r="AJ19" s="47">
        <v>1.0268999999999999</v>
      </c>
      <c r="AK19" s="47">
        <v>0.89539999999999997</v>
      </c>
      <c r="AL19" s="47">
        <v>0.79659999999999997</v>
      </c>
      <c r="AM19" s="48">
        <v>0.73580000000000001</v>
      </c>
      <c r="AN19" s="46">
        <v>1000</v>
      </c>
      <c r="AO19" s="47">
        <v>100</v>
      </c>
      <c r="AP19" s="47">
        <v>6.3921000000000001</v>
      </c>
      <c r="AQ19" s="47">
        <v>4.9160000000000004</v>
      </c>
      <c r="AR19" s="47">
        <v>4.4089999999999998</v>
      </c>
      <c r="AS19" s="47">
        <v>4.1147</v>
      </c>
      <c r="AT19" s="47">
        <v>4.0446</v>
      </c>
      <c r="AU19" s="47">
        <v>3.9277000000000002</v>
      </c>
      <c r="AV19" s="48">
        <v>3.9306000000000001</v>
      </c>
      <c r="AW19" s="226"/>
      <c r="AX19" s="1" t="s">
        <v>45</v>
      </c>
      <c r="AY19" s="1" t="s">
        <v>43</v>
      </c>
      <c r="BA19" s="1" t="str">
        <f t="shared" si="1"/>
        <v>sat</v>
      </c>
      <c r="BB19" s="1">
        <f t="shared" si="2"/>
        <v>0.74379503280405401</v>
      </c>
      <c r="BC19" s="1" t="str">
        <f t="shared" si="3"/>
        <v/>
      </c>
      <c r="BD19" s="1" t="str">
        <f t="shared" si="4"/>
        <v>FP sat</v>
      </c>
      <c r="BE19" s="1" t="b">
        <f t="shared" si="5"/>
        <v>0</v>
      </c>
    </row>
    <row r="20" spans="1:57">
      <c r="A20" s="17">
        <v>10</v>
      </c>
      <c r="B20" s="18">
        <v>720</v>
      </c>
      <c r="C20" s="18">
        <v>97.92</v>
      </c>
      <c r="D20" s="19" t="s">
        <v>18</v>
      </c>
      <c r="E20" s="42">
        <v>0.35860314649865799</v>
      </c>
      <c r="F20" s="42">
        <v>0.13580654156815</v>
      </c>
      <c r="G20" s="42">
        <v>0.50559031193319004</v>
      </c>
      <c r="H20" s="42">
        <v>0.41802058819663601</v>
      </c>
      <c r="I20" s="42">
        <v>0.16565801880147099</v>
      </c>
      <c r="J20" s="42">
        <v>0.41632139300189203</v>
      </c>
      <c r="K20" s="42">
        <v>3.0037253997932799E-2</v>
      </c>
      <c r="L20" s="42">
        <v>0.43431745633680202</v>
      </c>
      <c r="M20" s="42">
        <v>0.53564528966526403</v>
      </c>
      <c r="N20" s="42">
        <v>0.81072898043601804</v>
      </c>
      <c r="O20" s="42">
        <v>0.10173450675833499</v>
      </c>
      <c r="P20" s="42">
        <v>8.7536512805646199E-2</v>
      </c>
      <c r="Q20" s="20">
        <v>0.48281727195926299</v>
      </c>
      <c r="R20" s="20">
        <v>3.3207539032495799E-2</v>
      </c>
      <c r="S20" s="20">
        <v>0.48397518900823999</v>
      </c>
      <c r="T20" s="20">
        <v>0.103407017080744</v>
      </c>
      <c r="U20" s="20">
        <v>0.67064806867502103</v>
      </c>
      <c r="V20" s="20">
        <v>0.22594491424423299</v>
      </c>
      <c r="W20" s="20">
        <v>0.567387751289397</v>
      </c>
      <c r="X20" s="20">
        <v>0.41652703712637701</v>
      </c>
      <c r="Y20" s="20">
        <v>1.6085211584224799E-2</v>
      </c>
      <c r="Z20" s="20">
        <v>0.16232479367435901</v>
      </c>
      <c r="AA20" s="20">
        <v>0.27691345698145098</v>
      </c>
      <c r="AB20" s="20">
        <v>0.56076174934418899</v>
      </c>
      <c r="AC20" s="22">
        <v>8.1219999999999999</v>
      </c>
      <c r="AD20" s="23">
        <v>9.3290000000000006</v>
      </c>
      <c r="AE20" s="49">
        <v>100</v>
      </c>
      <c r="AF20" s="50">
        <v>5.7573999999999996</v>
      </c>
      <c r="AG20" s="50">
        <v>3.5337000000000001</v>
      </c>
      <c r="AH20" s="50">
        <v>2.9058999999999999</v>
      </c>
      <c r="AI20" s="50">
        <v>2.5333999999999999</v>
      </c>
      <c r="AJ20" s="50">
        <v>2.3851</v>
      </c>
      <c r="AK20" s="50">
        <v>2.2339000000000002</v>
      </c>
      <c r="AL20" s="50">
        <v>2.1919</v>
      </c>
      <c r="AM20" s="51">
        <v>2.1109</v>
      </c>
      <c r="AN20" s="49">
        <v>100</v>
      </c>
      <c r="AO20" s="50">
        <v>8.9797999999999991</v>
      </c>
      <c r="AP20" s="50">
        <v>6.4637000000000002</v>
      </c>
      <c r="AQ20" s="50">
        <v>5.4699</v>
      </c>
      <c r="AR20" s="50">
        <v>5.4935999999999998</v>
      </c>
      <c r="AS20" s="50">
        <v>5.3186999999999998</v>
      </c>
      <c r="AT20" s="50">
        <v>5.1642000000000001</v>
      </c>
      <c r="AU20" s="50">
        <v>5.1100000000000003</v>
      </c>
      <c r="AV20" s="51">
        <v>5.1131000000000002</v>
      </c>
      <c r="AW20" s="226"/>
      <c r="AX20" s="1" t="s">
        <v>45</v>
      </c>
      <c r="AY20" s="1" t="s">
        <v>45</v>
      </c>
      <c r="BA20" s="1" t="str">
        <f t="shared" si="1"/>
        <v>sat</v>
      </c>
      <c r="BB20" s="1">
        <f t="shared" si="2"/>
        <v>0.567387751289397</v>
      </c>
      <c r="BC20" s="1" t="str">
        <f t="shared" si="3"/>
        <v/>
      </c>
      <c r="BD20" s="1" t="str">
        <f t="shared" si="4"/>
        <v>FP sat</v>
      </c>
      <c r="BE20" s="1" t="str">
        <f t="shared" si="5"/>
        <v>FP sat</v>
      </c>
    </row>
    <row r="21" spans="1:57">
      <c r="A21" s="24"/>
      <c r="B21" s="14"/>
      <c r="C21" s="14"/>
      <c r="D21" s="25" t="s">
        <v>51</v>
      </c>
      <c r="E21" s="32">
        <v>0.18812493236677</v>
      </c>
      <c r="F21" s="32">
        <v>0.64233488923738202</v>
      </c>
      <c r="G21" s="32">
        <v>0.16954017839584701</v>
      </c>
      <c r="H21" s="32">
        <v>0.67073195310764999</v>
      </c>
      <c r="I21" s="32">
        <v>0.10417102343687699</v>
      </c>
      <c r="J21" s="32">
        <v>0.225097023455472</v>
      </c>
      <c r="K21" s="32">
        <v>0.73197183754661999</v>
      </c>
      <c r="L21" s="32">
        <v>2.6846135321484499E-2</v>
      </c>
      <c r="M21" s="32">
        <v>0.24118202713189499</v>
      </c>
      <c r="N21" s="32">
        <v>0.14958844535806301</v>
      </c>
      <c r="O21" s="32">
        <v>0.148134052624772</v>
      </c>
      <c r="P21" s="32">
        <v>0.70227750201716299</v>
      </c>
      <c r="Q21" s="32">
        <v>0.48281727195926299</v>
      </c>
      <c r="R21" s="32">
        <v>3.3207539032495799E-2</v>
      </c>
      <c r="S21" s="32">
        <v>0.48397518900823999</v>
      </c>
      <c r="T21" s="32">
        <v>0.103407017080744</v>
      </c>
      <c r="U21" s="32">
        <v>0.67064806867502103</v>
      </c>
      <c r="V21" s="32">
        <v>0.22594491424423299</v>
      </c>
      <c r="W21" s="32">
        <v>0.567387751289397</v>
      </c>
      <c r="X21" s="32">
        <v>0.41652703712637701</v>
      </c>
      <c r="Y21" s="32">
        <v>1.6085211584224799E-2</v>
      </c>
      <c r="Z21" s="32">
        <v>0.16232479367435901</v>
      </c>
      <c r="AA21" s="32">
        <v>0.27691345698145098</v>
      </c>
      <c r="AB21" s="32">
        <v>0.56076174934418899</v>
      </c>
      <c r="AC21" s="28">
        <v>4.7489999999999997</v>
      </c>
      <c r="AD21" s="29">
        <v>10.021000000000001</v>
      </c>
      <c r="AE21" s="44">
        <v>100</v>
      </c>
      <c r="AF21" s="12">
        <v>5.8714000000000004</v>
      </c>
      <c r="AG21" s="12">
        <v>3.4251999999999998</v>
      </c>
      <c r="AH21" s="12">
        <v>2.6974</v>
      </c>
      <c r="AI21" s="12">
        <v>2.3933</v>
      </c>
      <c r="AJ21" s="12">
        <v>2.1661999999999999</v>
      </c>
      <c r="AK21" s="12">
        <v>2.0952999999999999</v>
      </c>
      <c r="AL21" s="12">
        <v>1.9548000000000001</v>
      </c>
      <c r="AM21" s="45">
        <v>1.9279999999999999</v>
      </c>
      <c r="AN21" s="44">
        <v>100</v>
      </c>
      <c r="AO21" s="12">
        <v>8.3920999999999992</v>
      </c>
      <c r="AP21" s="12">
        <v>6.6094999999999997</v>
      </c>
      <c r="AQ21" s="12">
        <v>5.9074</v>
      </c>
      <c r="AR21" s="12">
        <v>5.4027000000000003</v>
      </c>
      <c r="AS21" s="12">
        <v>5.3064</v>
      </c>
      <c r="AT21" s="12">
        <v>5.2003000000000004</v>
      </c>
      <c r="AU21" s="12">
        <v>5.0743999999999998</v>
      </c>
      <c r="AV21" s="45">
        <v>5.1304999999999996</v>
      </c>
      <c r="AW21" s="226"/>
      <c r="AX21" s="1" t="s">
        <v>45</v>
      </c>
      <c r="AY21" s="1" t="s">
        <v>45</v>
      </c>
      <c r="BA21" s="1" t="str">
        <f t="shared" si="1"/>
        <v>sat</v>
      </c>
      <c r="BB21" s="1">
        <f t="shared" si="2"/>
        <v>0.567387751289397</v>
      </c>
      <c r="BC21" s="1" t="str">
        <f t="shared" si="3"/>
        <v/>
      </c>
      <c r="BD21" s="1" t="str">
        <f t="shared" si="4"/>
        <v>FP sat</v>
      </c>
      <c r="BE21" s="1" t="str">
        <f t="shared" si="5"/>
        <v>FP sat</v>
      </c>
    </row>
    <row r="22" spans="1:57">
      <c r="A22" s="24"/>
      <c r="B22" s="14"/>
      <c r="C22" s="14"/>
      <c r="D22" s="25" t="s">
        <v>52</v>
      </c>
      <c r="E22" s="32">
        <v>0.18812493236677</v>
      </c>
      <c r="F22" s="32">
        <v>0.64233488923738202</v>
      </c>
      <c r="G22" s="32">
        <v>0.16954017839584701</v>
      </c>
      <c r="H22" s="32">
        <v>0.67073195310764999</v>
      </c>
      <c r="I22" s="32">
        <v>0.10417102343687699</v>
      </c>
      <c r="J22" s="32">
        <v>0.225097023455472</v>
      </c>
      <c r="K22" s="32">
        <v>0.73197183754661999</v>
      </c>
      <c r="L22" s="32">
        <v>2.6846135321484499E-2</v>
      </c>
      <c r="M22" s="32">
        <v>0.24118202713189499</v>
      </c>
      <c r="N22" s="27">
        <v>0.81072898043601804</v>
      </c>
      <c r="O22" s="27">
        <v>0.10173450675833499</v>
      </c>
      <c r="P22" s="27">
        <v>8.7536512805646199E-2</v>
      </c>
      <c r="Q22" s="32">
        <v>0.48281727195926299</v>
      </c>
      <c r="R22" s="32">
        <v>3.3207539032495799E-2</v>
      </c>
      <c r="S22" s="32">
        <v>0.48397518900823999</v>
      </c>
      <c r="T22" s="32">
        <v>0.103407017080744</v>
      </c>
      <c r="U22" s="32">
        <v>0.67064806867502103</v>
      </c>
      <c r="V22" s="32">
        <v>0.22594491424423299</v>
      </c>
      <c r="W22" s="32">
        <v>0.567387751289397</v>
      </c>
      <c r="X22" s="32">
        <v>0.41652703712637701</v>
      </c>
      <c r="Y22" s="32">
        <v>1.6085211584224799E-2</v>
      </c>
      <c r="Z22" s="32">
        <v>0.16232479367435901</v>
      </c>
      <c r="AA22" s="32">
        <v>0.27691345698145098</v>
      </c>
      <c r="AB22" s="32">
        <v>0.56076174934418899</v>
      </c>
      <c r="AC22" s="28">
        <v>4.7510000000000003</v>
      </c>
      <c r="AD22" s="29">
        <v>9.5009999999999994</v>
      </c>
      <c r="AE22" s="44">
        <v>1000</v>
      </c>
      <c r="AF22" s="12">
        <v>6.4076000000000004</v>
      </c>
      <c r="AG22" s="12">
        <v>3.0703</v>
      </c>
      <c r="AH22" s="12">
        <v>2.2322000000000002</v>
      </c>
      <c r="AI22" s="12">
        <v>1.8714</v>
      </c>
      <c r="AJ22" s="12">
        <v>1.5940000000000001</v>
      </c>
      <c r="AK22" s="12">
        <v>1.4749000000000001</v>
      </c>
      <c r="AL22" s="12">
        <v>1.3422000000000001</v>
      </c>
      <c r="AM22" s="45">
        <v>1.3068</v>
      </c>
      <c r="AN22" s="44">
        <v>100</v>
      </c>
      <c r="AO22" s="12">
        <v>8.8556000000000008</v>
      </c>
      <c r="AP22" s="12">
        <v>6.6740000000000004</v>
      </c>
      <c r="AQ22" s="12">
        <v>5.8837000000000002</v>
      </c>
      <c r="AR22" s="12">
        <v>5.4714999999999998</v>
      </c>
      <c r="AS22" s="12">
        <v>5.3163999999999998</v>
      </c>
      <c r="AT22" s="12">
        <v>5.2244000000000002</v>
      </c>
      <c r="AU22" s="12">
        <v>5.1214000000000004</v>
      </c>
      <c r="AV22" s="45">
        <v>5.0472999999999999</v>
      </c>
      <c r="AW22" s="226"/>
      <c r="AX22" s="1" t="s">
        <v>45</v>
      </c>
      <c r="AY22" s="1" t="s">
        <v>45</v>
      </c>
      <c r="BA22" s="1" t="str">
        <f t="shared" si="1"/>
        <v>sat</v>
      </c>
      <c r="BB22" s="1">
        <f t="shared" si="2"/>
        <v>0.567387751289397</v>
      </c>
      <c r="BC22" s="1" t="str">
        <f t="shared" si="3"/>
        <v/>
      </c>
      <c r="BD22" s="1" t="str">
        <f t="shared" si="4"/>
        <v>FP sat</v>
      </c>
      <c r="BE22" s="1" t="str">
        <f t="shared" si="5"/>
        <v>FP sat</v>
      </c>
    </row>
    <row r="23" spans="1:57">
      <c r="A23" s="24"/>
      <c r="B23" s="14"/>
      <c r="C23" s="14"/>
      <c r="D23" s="25" t="s">
        <v>22</v>
      </c>
      <c r="E23" s="32">
        <v>0.18812493236677</v>
      </c>
      <c r="F23" s="32">
        <v>0.64233488923738202</v>
      </c>
      <c r="G23" s="32">
        <v>0.16954017839584701</v>
      </c>
      <c r="H23" s="32">
        <v>0.67073195310764999</v>
      </c>
      <c r="I23" s="32">
        <v>0.10417102343687699</v>
      </c>
      <c r="J23" s="32">
        <v>0.225097023455472</v>
      </c>
      <c r="K23" s="27">
        <v>3.0037253997932799E-2</v>
      </c>
      <c r="L23" s="27">
        <v>0.43431745633680202</v>
      </c>
      <c r="M23" s="27">
        <v>0.53564528966526403</v>
      </c>
      <c r="N23" s="27">
        <v>0.81072898043601804</v>
      </c>
      <c r="O23" s="27">
        <v>0.10173450675833499</v>
      </c>
      <c r="P23" s="27">
        <v>8.7536512805646199E-2</v>
      </c>
      <c r="Q23" s="32">
        <v>0.48281727195926299</v>
      </c>
      <c r="R23" s="32">
        <v>3.3207539032495799E-2</v>
      </c>
      <c r="S23" s="32">
        <v>0.48397518900823999</v>
      </c>
      <c r="T23" s="32">
        <v>0.103407017080744</v>
      </c>
      <c r="U23" s="32">
        <v>0.67064806867502103</v>
      </c>
      <c r="V23" s="32">
        <v>0.22594491424423299</v>
      </c>
      <c r="W23" s="32">
        <v>0.567387751289397</v>
      </c>
      <c r="X23" s="32">
        <v>0.41652703712637701</v>
      </c>
      <c r="Y23" s="32">
        <v>1.6085211584224799E-2</v>
      </c>
      <c r="Z23" s="32">
        <v>0.16232479367435901</v>
      </c>
      <c r="AA23" s="32">
        <v>0.27691345698145098</v>
      </c>
      <c r="AB23" s="32">
        <v>0.56076174934418899</v>
      </c>
      <c r="AC23" s="28">
        <v>4.5940000000000003</v>
      </c>
      <c r="AD23" s="29">
        <v>10.323</v>
      </c>
      <c r="AE23" s="44">
        <v>100</v>
      </c>
      <c r="AF23" s="12">
        <v>5.6950000000000003</v>
      </c>
      <c r="AG23" s="12">
        <v>3.2669000000000001</v>
      </c>
      <c r="AH23" s="12">
        <v>2.4698000000000002</v>
      </c>
      <c r="AI23" s="12">
        <v>2.1589999999999998</v>
      </c>
      <c r="AJ23" s="12">
        <v>1.9401999999999999</v>
      </c>
      <c r="AK23" s="12">
        <v>1.8115000000000001</v>
      </c>
      <c r="AL23" s="12">
        <v>1.6942999999999999</v>
      </c>
      <c r="AM23" s="45">
        <v>1.6173999999999999</v>
      </c>
      <c r="AN23" s="44">
        <v>100</v>
      </c>
      <c r="AO23" s="12">
        <v>8.6484000000000005</v>
      </c>
      <c r="AP23" s="12">
        <v>6.7298999999999998</v>
      </c>
      <c r="AQ23" s="12">
        <v>5.7537000000000003</v>
      </c>
      <c r="AR23" s="12">
        <v>5.5826000000000002</v>
      </c>
      <c r="AS23" s="12">
        <v>5.3334000000000001</v>
      </c>
      <c r="AT23" s="12">
        <v>5.2079000000000004</v>
      </c>
      <c r="AU23" s="12">
        <v>5.1631999999999998</v>
      </c>
      <c r="AV23" s="45">
        <v>5.1592000000000002</v>
      </c>
      <c r="AW23" s="226"/>
      <c r="AX23" s="1" t="s">
        <v>45</v>
      </c>
      <c r="AY23" s="1" t="s">
        <v>45</v>
      </c>
      <c r="BA23" s="1" t="str">
        <f t="shared" si="1"/>
        <v>sat</v>
      </c>
      <c r="BB23" s="1">
        <f t="shared" si="2"/>
        <v>0.567387751289397</v>
      </c>
      <c r="BC23" s="1" t="str">
        <f t="shared" si="3"/>
        <v/>
      </c>
      <c r="BD23" s="1" t="str">
        <f t="shared" si="4"/>
        <v>FP sat</v>
      </c>
      <c r="BE23" s="1" t="str">
        <f t="shared" si="5"/>
        <v>FP sat</v>
      </c>
    </row>
    <row r="24" spans="1:57" ht="17" thickBot="1">
      <c r="A24" s="34"/>
      <c r="B24" s="35"/>
      <c r="C24" s="35"/>
      <c r="D24" s="36" t="s">
        <v>50</v>
      </c>
      <c r="E24" s="37">
        <v>0.18812493236677</v>
      </c>
      <c r="F24" s="37">
        <v>0.64233488923738202</v>
      </c>
      <c r="G24" s="37">
        <v>0.16954017839584701</v>
      </c>
      <c r="H24" s="37">
        <v>0.67073195310764999</v>
      </c>
      <c r="I24" s="37">
        <v>0.10417102343687699</v>
      </c>
      <c r="J24" s="37">
        <v>0.225097023455472</v>
      </c>
      <c r="K24" s="37">
        <v>0.73197183754661999</v>
      </c>
      <c r="L24" s="37">
        <v>2.6846135321484499E-2</v>
      </c>
      <c r="M24" s="37">
        <v>0.24118202713189499</v>
      </c>
      <c r="N24" s="39">
        <v>0.81072898043601804</v>
      </c>
      <c r="O24" s="39">
        <v>0.10173450675833499</v>
      </c>
      <c r="P24" s="39">
        <v>8.7536512805646199E-2</v>
      </c>
      <c r="Q24" s="37">
        <v>0.48281727195926299</v>
      </c>
      <c r="R24" s="37">
        <v>3.3207539032495799E-2</v>
      </c>
      <c r="S24" s="37">
        <v>0.48397518900823999</v>
      </c>
      <c r="T24" s="37">
        <v>0.103407017080744</v>
      </c>
      <c r="U24" s="37">
        <v>0.67064806867502103</v>
      </c>
      <c r="V24" s="37">
        <v>0.22594491424423299</v>
      </c>
      <c r="W24" s="43">
        <v>0.26132385701454602</v>
      </c>
      <c r="X24" s="43">
        <v>0.43759507088268601</v>
      </c>
      <c r="Y24" s="43">
        <v>0.30108107210276702</v>
      </c>
      <c r="Z24" s="37">
        <v>0.16232479367435901</v>
      </c>
      <c r="AA24" s="37">
        <v>0.27691345698145098</v>
      </c>
      <c r="AB24" s="37">
        <v>0.56076174934418899</v>
      </c>
      <c r="AC24" s="40">
        <v>4.0419999999999998</v>
      </c>
      <c r="AD24" s="41">
        <v>11.802</v>
      </c>
      <c r="AE24" s="46">
        <v>8.5334000000000003</v>
      </c>
      <c r="AF24" s="47">
        <v>3.1796000000000002</v>
      </c>
      <c r="AG24" s="47">
        <v>2.2561</v>
      </c>
      <c r="AH24" s="47">
        <v>1.8360000000000001</v>
      </c>
      <c r="AI24" s="47">
        <v>1.6184000000000001</v>
      </c>
      <c r="AJ24" s="47">
        <v>1.4548000000000001</v>
      </c>
      <c r="AK24" s="47">
        <v>1.3547</v>
      </c>
      <c r="AL24" s="47">
        <v>1.2971999999999999</v>
      </c>
      <c r="AM24" s="48">
        <v>1.2606999999999999</v>
      </c>
      <c r="AN24" s="46">
        <v>14.1701</v>
      </c>
      <c r="AO24" s="47">
        <v>7.8146000000000004</v>
      </c>
      <c r="AP24" s="47">
        <v>6.6707000000000001</v>
      </c>
      <c r="AQ24" s="47">
        <v>6.1069000000000004</v>
      </c>
      <c r="AR24" s="47">
        <v>5.6852999999999998</v>
      </c>
      <c r="AS24" s="47">
        <v>5.6559999999999997</v>
      </c>
      <c r="AT24" s="47">
        <v>5.6040999999999999</v>
      </c>
      <c r="AU24" s="47">
        <v>5.2320000000000002</v>
      </c>
      <c r="AV24" s="48">
        <v>5.2840999999999996</v>
      </c>
      <c r="AW24" s="226"/>
      <c r="AX24" s="1" t="s">
        <v>45</v>
      </c>
      <c r="AY24" s="1" t="s">
        <v>43</v>
      </c>
      <c r="BA24" s="1" t="str">
        <f t="shared" si="1"/>
        <v/>
      </c>
      <c r="BB24" s="1" t="str">
        <f t="shared" si="2"/>
        <v/>
      </c>
      <c r="BC24" s="1" t="str">
        <f t="shared" si="3"/>
        <v/>
      </c>
      <c r="BD24" s="1" t="str">
        <f t="shared" si="4"/>
        <v>FP no sat</v>
      </c>
      <c r="BE24" s="1" t="b">
        <f t="shared" si="5"/>
        <v>0</v>
      </c>
    </row>
    <row r="25" spans="1:57">
      <c r="A25" s="24">
        <v>10</v>
      </c>
      <c r="B25" s="14">
        <v>1080</v>
      </c>
      <c r="C25" s="14">
        <v>99.907399999999996</v>
      </c>
      <c r="D25" s="25" t="s">
        <v>63</v>
      </c>
      <c r="E25" s="95">
        <v>0.94989230811278003</v>
      </c>
      <c r="F25" s="95">
        <v>4.61259273674645E-2</v>
      </c>
      <c r="G25" s="95">
        <v>3.9817645197547302E-3</v>
      </c>
      <c r="H25" s="95">
        <v>0.98964465240205002</v>
      </c>
      <c r="I25" s="95">
        <v>7.8034607742089E-3</v>
      </c>
      <c r="J25" s="95">
        <v>2.5518868237410699E-3</v>
      </c>
      <c r="K25" s="95">
        <v>0.28266988060595799</v>
      </c>
      <c r="L25" s="95">
        <v>0.47111647596119599</v>
      </c>
      <c r="M25" s="95">
        <v>0.24621364343284399</v>
      </c>
      <c r="N25" s="95">
        <v>0.91260691259229298</v>
      </c>
      <c r="O25" s="95">
        <v>6.7759259150085502E-2</v>
      </c>
      <c r="P25" s="95">
        <v>1.9633828257620601E-2</v>
      </c>
      <c r="Q25" s="95">
        <v>0.59263744679500696</v>
      </c>
      <c r="R25" s="95">
        <v>0.14590208235559399</v>
      </c>
      <c r="S25" s="95">
        <v>0.261460470849398</v>
      </c>
      <c r="T25" s="95">
        <v>0.36179726329227302</v>
      </c>
      <c r="U25" s="95">
        <v>0.24100556863281999</v>
      </c>
      <c r="V25" s="95">
        <v>0.39719716807490602</v>
      </c>
      <c r="W25" s="95">
        <v>0.63195498327728095</v>
      </c>
      <c r="X25" s="95">
        <v>0.18445077683691799</v>
      </c>
      <c r="Y25" s="95">
        <v>0.18359423988580001</v>
      </c>
      <c r="Z25" s="95">
        <v>0.58872604508874704</v>
      </c>
      <c r="AA25" s="95">
        <v>0.30365385720703197</v>
      </c>
      <c r="AB25" s="95">
        <v>0.10762009770422</v>
      </c>
      <c r="AC25" s="28">
        <v>7.3</v>
      </c>
      <c r="AD25" s="28">
        <v>10.554</v>
      </c>
      <c r="AE25" s="44">
        <v>1000</v>
      </c>
      <c r="AF25" s="12">
        <v>7.7538999999999998</v>
      </c>
      <c r="AG25" s="12">
        <v>2.6941999999999999</v>
      </c>
      <c r="AH25" s="12">
        <v>1.7306999999999999</v>
      </c>
      <c r="AI25" s="12">
        <v>1.3528</v>
      </c>
      <c r="AJ25" s="12">
        <v>1.0995999999999999</v>
      </c>
      <c r="AK25" s="12">
        <v>0.97419999999999995</v>
      </c>
      <c r="AL25" s="12">
        <v>0.87519999999999998</v>
      </c>
      <c r="AM25" s="45">
        <v>0.83350000000000002</v>
      </c>
      <c r="AN25" s="44">
        <v>1000</v>
      </c>
      <c r="AO25" s="12">
        <v>10.197100000000001</v>
      </c>
      <c r="AP25" s="12">
        <v>6.5496999999999996</v>
      </c>
      <c r="AQ25" s="12">
        <v>5.6407999999999996</v>
      </c>
      <c r="AR25" s="12">
        <v>5.2469000000000001</v>
      </c>
      <c r="AS25" s="12">
        <v>4.9756999999999998</v>
      </c>
      <c r="AT25" s="12">
        <v>4.9878</v>
      </c>
      <c r="AU25" s="12">
        <v>4.9370000000000003</v>
      </c>
      <c r="AV25" s="45">
        <v>4.7960000000000003</v>
      </c>
      <c r="AW25" s="226"/>
      <c r="AX25" s="1" t="s">
        <v>45</v>
      </c>
      <c r="AY25" s="1" t="s">
        <v>45</v>
      </c>
      <c r="BA25" s="1" t="str">
        <f t="shared" si="1"/>
        <v>sat</v>
      </c>
      <c r="BB25" s="1">
        <f t="shared" si="2"/>
        <v>0.63195498327728095</v>
      </c>
      <c r="BC25" s="1" t="str">
        <f t="shared" si="3"/>
        <v/>
      </c>
      <c r="BD25" s="1" t="str">
        <f t="shared" si="4"/>
        <v>FP sat</v>
      </c>
      <c r="BE25" s="1" t="str">
        <f t="shared" si="5"/>
        <v>FP sat</v>
      </c>
    </row>
    <row r="26" spans="1:57" ht="17" thickBot="1">
      <c r="A26" s="24"/>
      <c r="B26" s="14"/>
      <c r="C26" s="14"/>
      <c r="D26" s="25" t="s">
        <v>64</v>
      </c>
      <c r="E26" s="7">
        <v>0.32869628198695899</v>
      </c>
      <c r="F26" s="7">
        <v>0.215726236902826</v>
      </c>
      <c r="G26" s="7">
        <v>0.45557748111021301</v>
      </c>
      <c r="H26" s="95">
        <v>0.98964465240205002</v>
      </c>
      <c r="I26" s="95">
        <v>7.8034607742089E-3</v>
      </c>
      <c r="J26" s="95">
        <v>2.5518868237410699E-3</v>
      </c>
      <c r="K26" s="95">
        <v>0.28266988060595799</v>
      </c>
      <c r="L26" s="95">
        <v>0.47111647596119599</v>
      </c>
      <c r="M26" s="95">
        <v>0.24621364343284399</v>
      </c>
      <c r="N26" s="95">
        <v>0.91260691259229298</v>
      </c>
      <c r="O26" s="95">
        <v>6.7759259150085502E-2</v>
      </c>
      <c r="P26" s="95">
        <v>1.9633828257620601E-2</v>
      </c>
      <c r="Q26" s="95">
        <v>0.59263744679500696</v>
      </c>
      <c r="R26" s="95">
        <v>0.14590208235559399</v>
      </c>
      <c r="S26" s="95">
        <v>0.261460470849398</v>
      </c>
      <c r="T26" s="95">
        <v>0.36179726329227302</v>
      </c>
      <c r="U26" s="95">
        <v>0.24100556863281999</v>
      </c>
      <c r="V26" s="95">
        <v>0.39719716807490602</v>
      </c>
      <c r="W26" s="95">
        <v>0.63195498327728095</v>
      </c>
      <c r="X26" s="95">
        <v>0.18445077683691799</v>
      </c>
      <c r="Y26" s="95">
        <v>0.18359423988580001</v>
      </c>
      <c r="Z26" s="95">
        <v>0.58872604508874704</v>
      </c>
      <c r="AA26" s="95">
        <v>0.30365385720703197</v>
      </c>
      <c r="AB26" s="95">
        <v>0.10762009770422</v>
      </c>
      <c r="AC26" s="28">
        <v>8.0749999999999993</v>
      </c>
      <c r="AD26" s="28">
        <v>10.379</v>
      </c>
      <c r="AE26" s="44">
        <v>1000</v>
      </c>
      <c r="AF26" s="12">
        <v>7.6246999999999998</v>
      </c>
      <c r="AG26" s="12">
        <v>3.0327999999999999</v>
      </c>
      <c r="AH26" s="12">
        <v>2.0182000000000002</v>
      </c>
      <c r="AI26" s="12">
        <v>1.7971999999999999</v>
      </c>
      <c r="AJ26" s="12">
        <v>1.5792999999999999</v>
      </c>
      <c r="AK26" s="12">
        <v>1.4441999999999999</v>
      </c>
      <c r="AL26" s="12">
        <v>1.3317000000000001</v>
      </c>
      <c r="AM26" s="45">
        <v>1.3149</v>
      </c>
      <c r="AN26" s="44">
        <v>1000</v>
      </c>
      <c r="AO26" s="12">
        <v>10.414999999999999</v>
      </c>
      <c r="AP26" s="12">
        <v>6.3726000000000003</v>
      </c>
      <c r="AQ26" s="12">
        <v>5.5077999999999996</v>
      </c>
      <c r="AR26" s="12">
        <v>5.2008000000000001</v>
      </c>
      <c r="AS26" s="12">
        <v>5.0896999999999997</v>
      </c>
      <c r="AT26" s="12">
        <v>4.7205000000000004</v>
      </c>
      <c r="AU26" s="12">
        <v>4.8949999999999996</v>
      </c>
      <c r="AV26" s="45">
        <v>4.7908999999999997</v>
      </c>
      <c r="AW26" s="226"/>
      <c r="AX26" s="1" t="s">
        <v>45</v>
      </c>
      <c r="AY26" s="1" t="s">
        <v>45</v>
      </c>
      <c r="BA26" s="1" t="str">
        <f t="shared" si="1"/>
        <v>sat</v>
      </c>
      <c r="BB26" s="1">
        <f t="shared" si="2"/>
        <v>0.63195498327728095</v>
      </c>
      <c r="BC26" s="1" t="str">
        <f t="shared" si="3"/>
        <v/>
      </c>
      <c r="BD26" s="1" t="str">
        <f t="shared" si="4"/>
        <v>FP sat</v>
      </c>
      <c r="BE26" s="1" t="str">
        <f t="shared" si="5"/>
        <v>FP sat</v>
      </c>
    </row>
    <row r="27" spans="1:57" ht="17" thickBot="1">
      <c r="A27" s="196">
        <v>10</v>
      </c>
      <c r="B27" s="71">
        <v>1440</v>
      </c>
      <c r="C27" s="71">
        <v>99.861000000000004</v>
      </c>
      <c r="D27" s="72" t="s">
        <v>62</v>
      </c>
      <c r="E27" s="197">
        <v>0.22925887160983799</v>
      </c>
      <c r="F27" s="197">
        <v>0.724545532072292</v>
      </c>
      <c r="G27" s="197">
        <v>4.6195596317869202E-2</v>
      </c>
      <c r="H27" s="197">
        <v>0.77685927504399099</v>
      </c>
      <c r="I27" s="197">
        <v>0.217110005714129</v>
      </c>
      <c r="J27" s="197">
        <v>6.0307192418788099E-3</v>
      </c>
      <c r="K27" s="197">
        <v>0.36544205785174999</v>
      </c>
      <c r="L27" s="197">
        <v>0.36332881310682502</v>
      </c>
      <c r="M27" s="197">
        <v>0.27122912904142399</v>
      </c>
      <c r="N27" s="197">
        <v>0.30144711419905501</v>
      </c>
      <c r="O27" s="197">
        <v>0.46034899704654503</v>
      </c>
      <c r="P27" s="197">
        <v>0.23820388875439899</v>
      </c>
      <c r="Q27" s="197">
        <v>0.47879537426468799</v>
      </c>
      <c r="R27" s="197">
        <v>0.34623661889384</v>
      </c>
      <c r="S27" s="197">
        <v>0.17496800684147101</v>
      </c>
      <c r="T27" s="197">
        <v>8.3404624479157197E-2</v>
      </c>
      <c r="U27" s="197">
        <v>0.490490587487593</v>
      </c>
      <c r="V27" s="197">
        <v>0.42610478803324803</v>
      </c>
      <c r="W27" s="197">
        <v>0.91101317387912695</v>
      </c>
      <c r="X27" s="197">
        <v>6.4020187691259695E-2</v>
      </c>
      <c r="Y27" s="197">
        <v>2.4966638429612598E-2</v>
      </c>
      <c r="Z27" s="197">
        <v>0.269999578475007</v>
      </c>
      <c r="AA27" s="197">
        <v>0.12738417629670301</v>
      </c>
      <c r="AB27" s="197">
        <v>0.60261624522828805</v>
      </c>
      <c r="AC27" s="73">
        <v>5.8070000000000004</v>
      </c>
      <c r="AD27" s="198">
        <v>11.351000000000001</v>
      </c>
      <c r="AE27" s="65">
        <v>1000</v>
      </c>
      <c r="AF27" s="66">
        <v>1000</v>
      </c>
      <c r="AG27" s="66">
        <v>7.0353000000000003</v>
      </c>
      <c r="AH27" s="66">
        <v>2.6996000000000002</v>
      </c>
      <c r="AI27" s="66">
        <v>1.9492</v>
      </c>
      <c r="AJ27" s="66">
        <v>1.5697000000000001</v>
      </c>
      <c r="AK27" s="66">
        <v>1.3435999999999999</v>
      </c>
      <c r="AL27" s="66">
        <v>1.2126999999999999</v>
      </c>
      <c r="AM27" s="67">
        <v>1.1456</v>
      </c>
      <c r="AN27" s="65">
        <v>1000</v>
      </c>
      <c r="AO27" s="66">
        <v>1000</v>
      </c>
      <c r="AP27" s="66">
        <v>11.049099999999999</v>
      </c>
      <c r="AQ27" s="66">
        <v>6.7590000000000003</v>
      </c>
      <c r="AR27" s="66">
        <v>5.8356000000000003</v>
      </c>
      <c r="AS27" s="66">
        <v>5.5004</v>
      </c>
      <c r="AT27" s="66">
        <v>5.2721</v>
      </c>
      <c r="AU27" s="66">
        <v>5.1459999999999999</v>
      </c>
      <c r="AV27" s="67">
        <v>5.1215000000000002</v>
      </c>
      <c r="AW27" s="226"/>
      <c r="AX27" s="1" t="s">
        <v>45</v>
      </c>
      <c r="AY27" s="1" t="s">
        <v>45</v>
      </c>
      <c r="BA27" s="1" t="str">
        <f t="shared" si="1"/>
        <v>sat</v>
      </c>
      <c r="BB27" s="1">
        <f t="shared" si="2"/>
        <v>0.91101317387912695</v>
      </c>
      <c r="BC27" s="1" t="str">
        <f t="shared" si="3"/>
        <v/>
      </c>
      <c r="BD27" s="1" t="str">
        <f t="shared" si="4"/>
        <v>FP sat</v>
      </c>
      <c r="BE27" s="1" t="str">
        <f t="shared" si="5"/>
        <v>FP sat</v>
      </c>
    </row>
    <row r="28" spans="1:57" ht="17" thickBot="1">
      <c r="A28" s="24">
        <v>10</v>
      </c>
      <c r="B28" s="14">
        <v>1800</v>
      </c>
      <c r="C28" s="14">
        <v>99.555999999999997</v>
      </c>
      <c r="D28" s="25" t="s">
        <v>65</v>
      </c>
      <c r="E28" s="95">
        <v>0.55835969814765096</v>
      </c>
      <c r="F28" s="95">
        <v>0.14674010110038899</v>
      </c>
      <c r="G28" s="95">
        <v>0.294900200751958</v>
      </c>
      <c r="H28" s="95">
        <v>0.54290989331274597</v>
      </c>
      <c r="I28" s="95">
        <v>0.403011248283073</v>
      </c>
      <c r="J28" s="95">
        <v>5.4078858404179697E-2</v>
      </c>
      <c r="K28" s="95">
        <v>0.55908455316445305</v>
      </c>
      <c r="L28" s="95">
        <v>0.16244770581077</v>
      </c>
      <c r="M28" s="95">
        <v>0.27846774102477501</v>
      </c>
      <c r="N28" s="95">
        <v>5.6093581504875201E-2</v>
      </c>
      <c r="O28" s="95">
        <v>0.90085315136218203</v>
      </c>
      <c r="P28" s="95">
        <v>4.3053267132942399E-2</v>
      </c>
      <c r="Q28" s="95">
        <v>0.38277537828102198</v>
      </c>
      <c r="R28" s="95">
        <v>0.28504564320921899</v>
      </c>
      <c r="S28" s="95">
        <v>0.33217897850975697</v>
      </c>
      <c r="T28" s="95">
        <v>0.226527294349328</v>
      </c>
      <c r="U28" s="95">
        <v>9.8333192274263098E-2</v>
      </c>
      <c r="V28" s="95">
        <v>0.67513951337640798</v>
      </c>
      <c r="W28" s="95">
        <v>0.96028769021543403</v>
      </c>
      <c r="X28" s="95">
        <v>1.09963493150228E-2</v>
      </c>
      <c r="Y28" s="95">
        <v>2.8715960469542501E-2</v>
      </c>
      <c r="Z28" s="95">
        <v>0.93836072662931402</v>
      </c>
      <c r="AA28" s="95">
        <v>3.22677746758269E-2</v>
      </c>
      <c r="AB28" s="95">
        <v>2.9371498694858701E-2</v>
      </c>
      <c r="AC28" s="28">
        <v>6.7140000000000004</v>
      </c>
      <c r="AD28" s="29">
        <v>11.513999999999999</v>
      </c>
      <c r="AE28" s="44">
        <v>1000</v>
      </c>
      <c r="AF28" s="12">
        <v>1000</v>
      </c>
      <c r="AG28" s="12">
        <v>15.7867</v>
      </c>
      <c r="AH28" s="12">
        <v>3.2890000000000001</v>
      </c>
      <c r="AI28" s="12">
        <v>2.1412</v>
      </c>
      <c r="AJ28" s="12">
        <v>1.7364999999999999</v>
      </c>
      <c r="AK28" s="12">
        <v>1.4970000000000001</v>
      </c>
      <c r="AL28" s="12">
        <v>1.3935</v>
      </c>
      <c r="AM28" s="45">
        <v>1.2945</v>
      </c>
      <c r="AN28" s="44">
        <v>1000</v>
      </c>
      <c r="AO28" s="12">
        <v>1000</v>
      </c>
      <c r="AP28" s="12">
        <v>23.719899999999999</v>
      </c>
      <c r="AQ28" s="12">
        <v>7.8048999999999999</v>
      </c>
      <c r="AR28" s="12">
        <v>6.4459</v>
      </c>
      <c r="AS28" s="12">
        <v>5.6433</v>
      </c>
      <c r="AT28" s="12">
        <v>5.2104999999999997</v>
      </c>
      <c r="AU28" s="12">
        <v>5.1227999999999998</v>
      </c>
      <c r="AV28" s="45">
        <v>5.1307999999999998</v>
      </c>
      <c r="AW28" s="226"/>
      <c r="AX28" s="1" t="s">
        <v>45</v>
      </c>
      <c r="AY28" s="1" t="s">
        <v>43</v>
      </c>
      <c r="BA28" s="1" t="str">
        <f>IF(OR(AE28&gt;=100,AN28&gt;=100),"sat","")</f>
        <v>sat</v>
      </c>
      <c r="BB28" s="1">
        <f>IF(BA28="sat",MAX(W28:Y28),"")</f>
        <v>0.96028769021543403</v>
      </c>
      <c r="BC28" s="1" t="str">
        <f t="shared" si="3"/>
        <v/>
      </c>
      <c r="BD28" s="1" t="str">
        <f t="shared" si="4"/>
        <v>FP sat</v>
      </c>
      <c r="BE28" s="1" t="b">
        <f t="shared" si="5"/>
        <v>0</v>
      </c>
    </row>
    <row r="29" spans="1:57">
      <c r="A29" s="17">
        <v>30</v>
      </c>
      <c r="B29" s="18">
        <v>60</v>
      </c>
      <c r="C29" s="18">
        <v>100</v>
      </c>
      <c r="D29" s="19" t="s">
        <v>18</v>
      </c>
      <c r="E29" s="20">
        <v>0.13393128264265</v>
      </c>
      <c r="F29" s="20">
        <v>0.448227553477478</v>
      </c>
      <c r="G29" s="20">
        <v>0.41784116387987003</v>
      </c>
      <c r="H29" s="20">
        <v>0.45552319999070001</v>
      </c>
      <c r="I29" s="20">
        <v>0.115347006872629</v>
      </c>
      <c r="J29" s="20">
        <v>0.42912979313666999</v>
      </c>
      <c r="K29" s="20">
        <v>0.40916005848964399</v>
      </c>
      <c r="L29" s="20">
        <v>0.33100339665863299</v>
      </c>
      <c r="M29" s="20">
        <v>0.25983654485172197</v>
      </c>
      <c r="N29" s="20">
        <v>0.581188027458864</v>
      </c>
      <c r="O29" s="20">
        <v>0.40500841555734501</v>
      </c>
      <c r="P29" s="20">
        <v>1.38035569837908E-2</v>
      </c>
      <c r="Q29" s="20">
        <v>0.88336501077609297</v>
      </c>
      <c r="R29" s="20">
        <v>3.4238782777430997E-2</v>
      </c>
      <c r="S29" s="20">
        <v>8.2396206446475495E-2</v>
      </c>
      <c r="T29" s="20">
        <v>0.37617996757891697</v>
      </c>
      <c r="U29" s="20">
        <v>0.55360438636869802</v>
      </c>
      <c r="V29" s="20">
        <v>7.0215646052384506E-2</v>
      </c>
      <c r="W29" s="20">
        <v>0.44361512423079602</v>
      </c>
      <c r="X29" s="20">
        <v>0.277341709840769</v>
      </c>
      <c r="Y29" s="20">
        <v>0.27904316592843298</v>
      </c>
      <c r="Z29" s="20">
        <v>6.4590864546612101E-2</v>
      </c>
      <c r="AA29" s="20">
        <v>0.81046360840682496</v>
      </c>
      <c r="AB29" s="20">
        <v>0.124945527046562</v>
      </c>
      <c r="AC29" s="22">
        <v>9.9930000000000003</v>
      </c>
      <c r="AD29" s="23">
        <v>15.881</v>
      </c>
      <c r="AE29" s="49">
        <v>11.0837</v>
      </c>
      <c r="AF29" s="50">
        <v>3.7058</v>
      </c>
      <c r="AG29" s="50">
        <v>2.6625999999999999</v>
      </c>
      <c r="AH29" s="50">
        <v>2.2071999999999998</v>
      </c>
      <c r="AI29" s="50">
        <v>1.9917</v>
      </c>
      <c r="AJ29" s="50">
        <v>1.8001</v>
      </c>
      <c r="AK29" s="50">
        <v>1.7426999999999999</v>
      </c>
      <c r="AL29" s="50">
        <v>1.6706000000000001</v>
      </c>
      <c r="AM29" s="51">
        <v>1.6024</v>
      </c>
      <c r="AN29" s="49">
        <v>14.3103</v>
      </c>
      <c r="AO29" s="50">
        <v>6.3644999999999996</v>
      </c>
      <c r="AP29" s="50">
        <v>5.2215999999999996</v>
      </c>
      <c r="AQ29" s="50">
        <v>4.8379000000000003</v>
      </c>
      <c r="AR29" s="50">
        <v>4.6093000000000002</v>
      </c>
      <c r="AS29" s="50">
        <v>4.4401999999999999</v>
      </c>
      <c r="AT29" s="50">
        <v>4.3765999999999998</v>
      </c>
      <c r="AU29" s="50">
        <v>4.2861000000000002</v>
      </c>
      <c r="AV29" s="51">
        <v>4.4143999999999997</v>
      </c>
      <c r="AW29" s="226"/>
      <c r="AX29" s="1" t="s">
        <v>43</v>
      </c>
      <c r="AY29" s="1" t="s">
        <v>43</v>
      </c>
      <c r="BA29" s="1" t="str">
        <f t="shared" si="1"/>
        <v/>
      </c>
      <c r="BB29" s="1" t="str">
        <f t="shared" si="2"/>
        <v/>
      </c>
      <c r="BC29" s="1" t="str">
        <f t="shared" si="3"/>
        <v/>
      </c>
      <c r="BD29" s="1" t="b">
        <f t="shared" si="4"/>
        <v>0</v>
      </c>
      <c r="BE29" s="1" t="b">
        <f t="shared" si="5"/>
        <v>0</v>
      </c>
    </row>
    <row r="30" spans="1:57" ht="17" thickBot="1">
      <c r="A30" s="34">
        <v>30</v>
      </c>
      <c r="B30" s="35">
        <v>60</v>
      </c>
      <c r="C30" s="35"/>
      <c r="D30" s="36" t="s">
        <v>19</v>
      </c>
      <c r="E30" s="39">
        <v>0.66785996893275601</v>
      </c>
      <c r="F30" s="39">
        <v>0.12731214066877899</v>
      </c>
      <c r="G30" s="39">
        <v>0.204827890398463</v>
      </c>
      <c r="H30" s="37">
        <v>0.45552319999070001</v>
      </c>
      <c r="I30" s="37">
        <v>0.115347006872629</v>
      </c>
      <c r="J30" s="37">
        <v>0.42912979313666999</v>
      </c>
      <c r="K30" s="37">
        <v>0.40916005848964399</v>
      </c>
      <c r="L30" s="37">
        <v>0.33100339665863299</v>
      </c>
      <c r="M30" s="37">
        <v>0.25983654485172197</v>
      </c>
      <c r="N30" s="37">
        <v>0.581188027458864</v>
      </c>
      <c r="O30" s="37">
        <v>0.40500841555734501</v>
      </c>
      <c r="P30" s="37">
        <v>1.38035569837908E-2</v>
      </c>
      <c r="Q30" s="37">
        <v>0.88336501077609297</v>
      </c>
      <c r="R30" s="37">
        <v>3.4238782777430997E-2</v>
      </c>
      <c r="S30" s="37">
        <v>8.2396206446475495E-2</v>
      </c>
      <c r="T30" s="37">
        <v>0.37617996757891697</v>
      </c>
      <c r="U30" s="37">
        <v>0.55360438636869802</v>
      </c>
      <c r="V30" s="37">
        <v>7.0215646052384506E-2</v>
      </c>
      <c r="W30" s="37">
        <v>0.44361512423079602</v>
      </c>
      <c r="X30" s="37">
        <v>0.277341709840769</v>
      </c>
      <c r="Y30" s="37">
        <v>0.27904316592843298</v>
      </c>
      <c r="Z30" s="37">
        <v>6.4590864546612101E-2</v>
      </c>
      <c r="AA30" s="37">
        <v>0.81046360840682496</v>
      </c>
      <c r="AB30" s="37">
        <v>0.124945527046562</v>
      </c>
      <c r="AC30" s="40">
        <v>12.787000000000001</v>
      </c>
      <c r="AD30" s="41">
        <v>15.196</v>
      </c>
      <c r="AE30" s="46">
        <v>12.942299999999999</v>
      </c>
      <c r="AF30" s="47">
        <v>3.64</v>
      </c>
      <c r="AG30" s="47">
        <v>2.4275000000000002</v>
      </c>
      <c r="AH30" s="47">
        <v>1.9777</v>
      </c>
      <c r="AI30" s="47">
        <v>1.7286999999999999</v>
      </c>
      <c r="AJ30" s="47">
        <v>1.6180000000000001</v>
      </c>
      <c r="AK30" s="47">
        <v>1.5111000000000001</v>
      </c>
      <c r="AL30" s="47">
        <v>1.4222999999999999</v>
      </c>
      <c r="AM30" s="48">
        <v>1.3577999999999999</v>
      </c>
      <c r="AN30" s="46">
        <v>15.170500000000001</v>
      </c>
      <c r="AO30" s="47">
        <v>6.4349999999999996</v>
      </c>
      <c r="AP30" s="47">
        <v>5.1749999999999998</v>
      </c>
      <c r="AQ30" s="47">
        <v>4.8188000000000004</v>
      </c>
      <c r="AR30" s="47">
        <v>4.5923999999999996</v>
      </c>
      <c r="AS30" s="47">
        <v>4.5098000000000003</v>
      </c>
      <c r="AT30" s="47">
        <v>4.2247000000000003</v>
      </c>
      <c r="AU30" s="47">
        <v>4.3815999999999997</v>
      </c>
      <c r="AV30" s="48">
        <v>4.2835000000000001</v>
      </c>
      <c r="AW30" s="226"/>
      <c r="AX30" s="1" t="s">
        <v>43</v>
      </c>
      <c r="AY30" s="1" t="s">
        <v>43</v>
      </c>
      <c r="BA30" s="1" t="str">
        <f t="shared" si="1"/>
        <v/>
      </c>
      <c r="BB30" s="1" t="str">
        <f t="shared" si="2"/>
        <v/>
      </c>
      <c r="BC30" s="1" t="str">
        <f t="shared" si="3"/>
        <v/>
      </c>
      <c r="BD30" s="1" t="b">
        <f t="shared" si="4"/>
        <v>0</v>
      </c>
      <c r="BE30" s="1" t="b">
        <f t="shared" si="5"/>
        <v>0</v>
      </c>
    </row>
    <row r="31" spans="1:57">
      <c r="A31" s="24">
        <v>30</v>
      </c>
      <c r="B31" s="14">
        <v>180</v>
      </c>
      <c r="C31" s="14">
        <v>99.44</v>
      </c>
      <c r="D31" s="25" t="s">
        <v>18</v>
      </c>
      <c r="E31" s="8">
        <v>2.7080124450948598E-2</v>
      </c>
      <c r="F31" s="8">
        <v>0.86534373742762405</v>
      </c>
      <c r="G31" s="8">
        <v>0.107576138121426</v>
      </c>
      <c r="H31" s="8">
        <v>0.953946945375444</v>
      </c>
      <c r="I31" s="8">
        <v>4.9082661916450797E-3</v>
      </c>
      <c r="J31" s="8">
        <v>4.1144788432910598E-2</v>
      </c>
      <c r="K31" s="8">
        <v>0.94804963502732997</v>
      </c>
      <c r="L31" s="8">
        <v>2.5280554691332301E-2</v>
      </c>
      <c r="M31" s="8">
        <v>2.66698102813369E-2</v>
      </c>
      <c r="N31" s="8">
        <v>0.72054696389677297</v>
      </c>
      <c r="O31" s="8">
        <v>0.163413687211859</v>
      </c>
      <c r="P31" s="8">
        <v>0.11603934889136799</v>
      </c>
      <c r="Q31" s="8">
        <v>0.56008357884917204</v>
      </c>
      <c r="R31" s="8">
        <v>9.8015088561994503E-3</v>
      </c>
      <c r="S31" s="8">
        <v>0.430114912294628</v>
      </c>
      <c r="T31" s="8">
        <v>0.85044042102312001</v>
      </c>
      <c r="U31" s="8">
        <v>8.4762825526632807E-2</v>
      </c>
      <c r="V31" s="8">
        <v>6.47967534502467E-2</v>
      </c>
      <c r="W31" s="8">
        <v>0.27563953700764299</v>
      </c>
      <c r="X31" s="8">
        <v>0.26226852764720099</v>
      </c>
      <c r="Y31" s="8">
        <v>0.46209193534515403</v>
      </c>
      <c r="Z31" s="8">
        <v>0.46933151527394301</v>
      </c>
      <c r="AA31" s="8">
        <v>0.18449204909809</v>
      </c>
      <c r="AB31" s="8">
        <v>0.34617643562796502</v>
      </c>
      <c r="AC31" s="28">
        <v>7.6790000000000003</v>
      </c>
      <c r="AD31" s="29">
        <v>17.198</v>
      </c>
      <c r="AE31" s="44">
        <v>6.5552999999999999</v>
      </c>
      <c r="AF31" s="12">
        <v>2.1534</v>
      </c>
      <c r="AG31" s="12">
        <v>1.4517</v>
      </c>
      <c r="AH31" s="12">
        <v>1.1848000000000001</v>
      </c>
      <c r="AI31" s="12">
        <v>1.0209999999999999</v>
      </c>
      <c r="AJ31" s="12">
        <v>0.89429999999999998</v>
      </c>
      <c r="AK31" s="12">
        <v>0.87590000000000001</v>
      </c>
      <c r="AL31" s="12">
        <v>0.78510000000000002</v>
      </c>
      <c r="AM31" s="45">
        <v>0.75039999999999996</v>
      </c>
      <c r="AN31" s="44">
        <v>19.038599999999999</v>
      </c>
      <c r="AO31" s="12">
        <v>7.3186999999999998</v>
      </c>
      <c r="AP31" s="12">
        <v>6.2004000000000001</v>
      </c>
      <c r="AQ31" s="12">
        <v>5.7257999999999996</v>
      </c>
      <c r="AR31" s="12">
        <v>5.5387000000000004</v>
      </c>
      <c r="AS31" s="12">
        <v>5.4320000000000004</v>
      </c>
      <c r="AT31" s="12">
        <v>5.2248000000000001</v>
      </c>
      <c r="AU31" s="12">
        <v>5.1932</v>
      </c>
      <c r="AV31" s="45">
        <v>5.0536000000000003</v>
      </c>
      <c r="AW31" s="226"/>
      <c r="AX31" s="1" t="s">
        <v>44</v>
      </c>
      <c r="AY31" s="1" t="s">
        <v>43</v>
      </c>
      <c r="BA31" s="1" t="str">
        <f t="shared" si="1"/>
        <v/>
      </c>
      <c r="BB31" s="1" t="str">
        <f t="shared" si="2"/>
        <v/>
      </c>
      <c r="BC31" s="1" t="str">
        <f t="shared" si="3"/>
        <v/>
      </c>
      <c r="BD31" s="1" t="b">
        <f t="shared" si="4"/>
        <v>0</v>
      </c>
      <c r="BE31" s="1" t="b">
        <f t="shared" si="5"/>
        <v>0</v>
      </c>
    </row>
    <row r="32" spans="1:57">
      <c r="A32" s="24"/>
      <c r="B32" s="14"/>
      <c r="C32" s="14"/>
      <c r="D32" s="25" t="s">
        <v>19</v>
      </c>
      <c r="E32" s="7">
        <v>0.16670079862349299</v>
      </c>
      <c r="F32" s="7">
        <v>0.69185690614150597</v>
      </c>
      <c r="G32" s="7">
        <v>0.14144229523499999</v>
      </c>
      <c r="H32" s="7">
        <v>0.11092103721567199</v>
      </c>
      <c r="I32" s="7">
        <v>7.0474509538794999E-2</v>
      </c>
      <c r="J32" s="7">
        <v>0.81860445324553199</v>
      </c>
      <c r="K32" s="7">
        <v>1.11722440910211E-3</v>
      </c>
      <c r="L32" s="7">
        <v>0.59308254817559902</v>
      </c>
      <c r="M32" s="7">
        <v>0.40580022741529798</v>
      </c>
      <c r="N32" s="7">
        <v>0.181761398957862</v>
      </c>
      <c r="O32" s="7">
        <v>0.75221160255063102</v>
      </c>
      <c r="P32" s="7">
        <v>6.60269984915067E-2</v>
      </c>
      <c r="Q32" s="7">
        <v>0.72394435315399397</v>
      </c>
      <c r="R32" s="7">
        <v>0.111157308553304</v>
      </c>
      <c r="S32" s="7">
        <v>0.16489833829270001</v>
      </c>
      <c r="T32" s="7">
        <v>0.58745296840985795</v>
      </c>
      <c r="U32" s="7">
        <v>2.02522059242712E-2</v>
      </c>
      <c r="V32" s="7">
        <v>0.39229482566586998</v>
      </c>
      <c r="W32" s="7">
        <v>0.40225394408911003</v>
      </c>
      <c r="X32" s="7">
        <v>0.31194333914293898</v>
      </c>
      <c r="Y32" s="7">
        <v>0.28580271676794999</v>
      </c>
      <c r="Z32" s="7">
        <v>0.149056987873147</v>
      </c>
      <c r="AA32" s="7">
        <v>0.382538561691245</v>
      </c>
      <c r="AB32" s="7">
        <v>0.46840445043560702</v>
      </c>
      <c r="AC32" s="28">
        <v>7.7290000000000001</v>
      </c>
      <c r="AD32" s="29">
        <v>11.577</v>
      </c>
      <c r="AE32" s="44">
        <v>7.9862000000000002</v>
      </c>
      <c r="AF32" s="12">
        <v>3.9409000000000001</v>
      </c>
      <c r="AG32" s="12">
        <v>3.0390000000000001</v>
      </c>
      <c r="AH32" s="12">
        <v>2.5821000000000001</v>
      </c>
      <c r="AI32" s="12">
        <v>2.3277999999999999</v>
      </c>
      <c r="AJ32" s="12">
        <v>2.2511999999999999</v>
      </c>
      <c r="AK32" s="12">
        <v>2.0977999999999999</v>
      </c>
      <c r="AL32" s="12">
        <v>2.0076999999999998</v>
      </c>
      <c r="AM32" s="45">
        <v>1.9957</v>
      </c>
      <c r="AN32" s="44">
        <v>11.7987</v>
      </c>
      <c r="AO32" s="12">
        <v>7.0648999999999997</v>
      </c>
      <c r="AP32" s="12">
        <v>6.1174999999999997</v>
      </c>
      <c r="AQ32" s="12">
        <v>5.8057999999999996</v>
      </c>
      <c r="AR32" s="12">
        <v>5.5054999999999996</v>
      </c>
      <c r="AS32" s="12">
        <v>5.3478000000000003</v>
      </c>
      <c r="AT32" s="12">
        <v>5.2828999999999997</v>
      </c>
      <c r="AU32" s="12">
        <v>5.1382000000000003</v>
      </c>
      <c r="AV32" s="45">
        <v>5.0808999999999997</v>
      </c>
      <c r="AW32" s="226"/>
      <c r="AX32" s="1" t="s">
        <v>44</v>
      </c>
      <c r="AY32" s="1" t="s">
        <v>43</v>
      </c>
      <c r="BA32" s="1" t="str">
        <f t="shared" si="1"/>
        <v/>
      </c>
      <c r="BB32" s="1" t="str">
        <f t="shared" si="2"/>
        <v/>
      </c>
      <c r="BC32" s="1" t="str">
        <f t="shared" si="3"/>
        <v/>
      </c>
      <c r="BD32" s="1" t="b">
        <f t="shared" si="4"/>
        <v>0</v>
      </c>
      <c r="BE32" s="1" t="b">
        <f t="shared" si="5"/>
        <v>0</v>
      </c>
    </row>
    <row r="33" spans="1:57" ht="17" thickBot="1">
      <c r="A33" s="24"/>
      <c r="B33" s="14"/>
      <c r="C33" s="14"/>
      <c r="D33" s="25" t="s">
        <v>20</v>
      </c>
      <c r="E33" s="8">
        <v>2.7080124450948598E-2</v>
      </c>
      <c r="F33" s="8">
        <v>0.86534373742762405</v>
      </c>
      <c r="G33" s="8">
        <v>0.107576138121426</v>
      </c>
      <c r="H33" s="8">
        <v>0.953946945375444</v>
      </c>
      <c r="I33" s="8">
        <v>4.9082661916450797E-3</v>
      </c>
      <c r="J33" s="8">
        <v>4.1144788432910598E-2</v>
      </c>
      <c r="K33" s="6">
        <v>0.74235735272352499</v>
      </c>
      <c r="L33" s="6">
        <v>8.96182434372787E-2</v>
      </c>
      <c r="M33" s="6">
        <v>0.16802440383919601</v>
      </c>
      <c r="N33" s="6">
        <v>0.17165212457266699</v>
      </c>
      <c r="O33" s="6">
        <v>0.81699963354815996</v>
      </c>
      <c r="P33" s="6">
        <v>1.1348241879172299E-2</v>
      </c>
      <c r="Q33" s="6">
        <v>0.16857252859962099</v>
      </c>
      <c r="R33" s="6">
        <v>0.464471131126444</v>
      </c>
      <c r="S33" s="6">
        <v>0.36695634027393398</v>
      </c>
      <c r="T33" s="8">
        <v>0.85044042102312001</v>
      </c>
      <c r="U33" s="8">
        <v>8.4762825526632807E-2</v>
      </c>
      <c r="V33" s="8">
        <v>6.47967534502467E-2</v>
      </c>
      <c r="W33" s="8">
        <v>0.27563953700764299</v>
      </c>
      <c r="X33" s="8">
        <v>0.26226852764720099</v>
      </c>
      <c r="Y33" s="8">
        <v>0.46209193534515403</v>
      </c>
      <c r="Z33" s="8">
        <v>0.46933151527394301</v>
      </c>
      <c r="AA33" s="8">
        <v>0.18449204909809</v>
      </c>
      <c r="AB33" s="8">
        <v>0.34617643562796502</v>
      </c>
      <c r="AC33" s="28">
        <v>7.0229999999999997</v>
      </c>
      <c r="AD33" s="29">
        <v>17.794</v>
      </c>
      <c r="AE33" s="44">
        <v>7.1692</v>
      </c>
      <c r="AF33" s="12">
        <v>2.4256000000000002</v>
      </c>
      <c r="AG33" s="12">
        <v>1.6164000000000001</v>
      </c>
      <c r="AH33" s="12">
        <v>1.208</v>
      </c>
      <c r="AI33" s="12">
        <v>1.1002000000000001</v>
      </c>
      <c r="AJ33" s="12">
        <v>0.98870000000000002</v>
      </c>
      <c r="AK33" s="12">
        <v>0.88360000000000005</v>
      </c>
      <c r="AL33" s="12">
        <v>0.79920000000000002</v>
      </c>
      <c r="AM33" s="45">
        <v>0.80079999999999996</v>
      </c>
      <c r="AN33" s="44">
        <v>18.657800000000002</v>
      </c>
      <c r="AO33" s="12">
        <v>7.2965</v>
      </c>
      <c r="AP33" s="12">
        <v>6.3681999999999999</v>
      </c>
      <c r="AQ33" s="12">
        <v>5.7087000000000003</v>
      </c>
      <c r="AR33" s="12">
        <v>5.5948000000000002</v>
      </c>
      <c r="AS33" s="12">
        <v>5.2880000000000003</v>
      </c>
      <c r="AT33" s="12">
        <v>5.1383999999999999</v>
      </c>
      <c r="AU33" s="12">
        <v>5.0003000000000002</v>
      </c>
      <c r="AV33" s="45">
        <v>5.0277000000000003</v>
      </c>
      <c r="AW33" s="226"/>
      <c r="AX33" s="1" t="s">
        <v>44</v>
      </c>
      <c r="AY33" s="1" t="s">
        <v>43</v>
      </c>
      <c r="BA33" s="1" t="str">
        <f t="shared" si="1"/>
        <v/>
      </c>
      <c r="BB33" s="1" t="str">
        <f t="shared" si="2"/>
        <v/>
      </c>
      <c r="BC33" s="1" t="str">
        <f t="shared" si="3"/>
        <v/>
      </c>
      <c r="BD33" s="1" t="b">
        <f t="shared" si="4"/>
        <v>0</v>
      </c>
      <c r="BE33" s="1" t="b">
        <f t="shared" si="5"/>
        <v>0</v>
      </c>
    </row>
    <row r="34" spans="1:57">
      <c r="A34" s="17">
        <v>30</v>
      </c>
      <c r="B34" s="18">
        <v>360</v>
      </c>
      <c r="C34" s="18">
        <v>100</v>
      </c>
      <c r="D34" s="19" t="s">
        <v>18</v>
      </c>
      <c r="E34" s="88">
        <v>0.76926411149134899</v>
      </c>
      <c r="F34" s="88">
        <v>0.21682161929056601</v>
      </c>
      <c r="G34" s="88">
        <v>1.39142692180842E-2</v>
      </c>
      <c r="H34" s="88">
        <v>0.221594451306908</v>
      </c>
      <c r="I34" s="88">
        <v>6.7835159950198204E-2</v>
      </c>
      <c r="J34" s="88">
        <v>0.71057038874289302</v>
      </c>
      <c r="K34" s="88">
        <v>5.6155704210423797E-2</v>
      </c>
      <c r="L34" s="88">
        <v>0.13827187693860701</v>
      </c>
      <c r="M34" s="88">
        <v>0.80557241885096798</v>
      </c>
      <c r="N34" s="88">
        <v>0.112766413810758</v>
      </c>
      <c r="O34" s="88">
        <v>0.218175877906613</v>
      </c>
      <c r="P34" s="88">
        <v>0.66905770828262801</v>
      </c>
      <c r="Q34" s="88">
        <v>0.88179566080850003</v>
      </c>
      <c r="R34" s="88">
        <v>9.4955762676176406E-2</v>
      </c>
      <c r="S34" s="88">
        <v>2.3248576515322601E-2</v>
      </c>
      <c r="T34" s="88">
        <v>0.611751218544064</v>
      </c>
      <c r="U34" s="88">
        <v>0.378712003078719</v>
      </c>
      <c r="V34" s="88">
        <v>9.53677837721611E-3</v>
      </c>
      <c r="W34" s="88">
        <v>0.92036864772677796</v>
      </c>
      <c r="X34" s="88">
        <v>6.8095754421865495E-2</v>
      </c>
      <c r="Y34" s="88">
        <v>1.15355978513558E-2</v>
      </c>
      <c r="Z34" s="88">
        <v>0.97024526908220998</v>
      </c>
      <c r="AA34" s="88">
        <v>2.5868915958962901E-2</v>
      </c>
      <c r="AB34" s="88">
        <v>3.88581495882633E-3</v>
      </c>
      <c r="AC34" s="22">
        <v>6.6479999999999997</v>
      </c>
      <c r="AD34" s="23">
        <v>11.169</v>
      </c>
      <c r="AE34" s="49">
        <v>1000</v>
      </c>
      <c r="AF34" s="50">
        <v>1000</v>
      </c>
      <c r="AG34" s="50">
        <v>6.0842999999999998</v>
      </c>
      <c r="AH34" s="50">
        <v>3.5541</v>
      </c>
      <c r="AI34" s="50">
        <v>3.1575000000000002</v>
      </c>
      <c r="AJ34" s="50">
        <v>2.9308999999999998</v>
      </c>
      <c r="AK34" s="50">
        <v>2.8260999999999998</v>
      </c>
      <c r="AL34" s="50">
        <v>2.7145999999999999</v>
      </c>
      <c r="AM34" s="51">
        <v>2.7122000000000002</v>
      </c>
      <c r="AN34" s="49">
        <v>1000</v>
      </c>
      <c r="AO34" s="50">
        <v>1000</v>
      </c>
      <c r="AP34" s="50">
        <v>11.747199999999999</v>
      </c>
      <c r="AQ34" s="50">
        <v>5.468</v>
      </c>
      <c r="AR34" s="50">
        <v>4.5561999999999996</v>
      </c>
      <c r="AS34" s="50">
        <v>4.0095999999999998</v>
      </c>
      <c r="AT34" s="50">
        <v>3.9741</v>
      </c>
      <c r="AU34" s="50">
        <v>3.8197000000000001</v>
      </c>
      <c r="AV34" s="51">
        <v>3.7042000000000002</v>
      </c>
      <c r="AW34" s="226"/>
      <c r="AX34" s="1" t="s">
        <v>45</v>
      </c>
      <c r="AY34" s="1" t="s">
        <v>45</v>
      </c>
      <c r="BA34" s="1" t="str">
        <f t="shared" si="1"/>
        <v>sat</v>
      </c>
      <c r="BB34" s="1">
        <f t="shared" si="2"/>
        <v>0.92036864772677796</v>
      </c>
      <c r="BC34" s="1" t="str">
        <f t="shared" si="3"/>
        <v/>
      </c>
      <c r="BD34" s="1" t="str">
        <f t="shared" si="4"/>
        <v>FP sat</v>
      </c>
      <c r="BE34" s="1" t="str">
        <f t="shared" si="5"/>
        <v>FP sat</v>
      </c>
    </row>
    <row r="35" spans="1:57" ht="17" thickBot="1">
      <c r="A35" s="24"/>
      <c r="B35" s="14"/>
      <c r="C35" s="14"/>
      <c r="D35" s="25" t="s">
        <v>48</v>
      </c>
      <c r="E35" s="27">
        <v>0.93911540310680997</v>
      </c>
      <c r="F35" s="27">
        <v>4.9358212154256099E-2</v>
      </c>
      <c r="G35" s="27">
        <v>1.15263847389335E-2</v>
      </c>
      <c r="H35" s="26">
        <v>0.221594451306908</v>
      </c>
      <c r="I35" s="26">
        <v>6.7835159950198204E-2</v>
      </c>
      <c r="J35" s="26">
        <v>0.71057038874289302</v>
      </c>
      <c r="K35" s="26">
        <v>5.6155704210423797E-2</v>
      </c>
      <c r="L35" s="26">
        <v>0.13827187693860701</v>
      </c>
      <c r="M35" s="26">
        <v>0.80557241885096798</v>
      </c>
      <c r="N35" s="26">
        <v>0.112766413810758</v>
      </c>
      <c r="O35" s="26">
        <v>0.218175877906613</v>
      </c>
      <c r="P35" s="26">
        <v>0.66905770828262801</v>
      </c>
      <c r="Q35" s="26">
        <v>0.88179566080850003</v>
      </c>
      <c r="R35" s="26">
        <v>9.4955762676176406E-2</v>
      </c>
      <c r="S35" s="26">
        <v>2.3248576515322601E-2</v>
      </c>
      <c r="T35" s="26">
        <v>0.611751218544064</v>
      </c>
      <c r="U35" s="26">
        <v>0.378712003078719</v>
      </c>
      <c r="V35" s="26">
        <v>9.53677837721611E-3</v>
      </c>
      <c r="W35" s="26">
        <v>0.92036864772677796</v>
      </c>
      <c r="X35" s="26">
        <v>6.8095754421865495E-2</v>
      </c>
      <c r="Y35" s="26">
        <v>1.15355978513558E-2</v>
      </c>
      <c r="Z35" s="26">
        <v>0.97024526908220998</v>
      </c>
      <c r="AA35" s="26">
        <v>2.5868915958962901E-2</v>
      </c>
      <c r="AB35" s="26">
        <v>3.88581495882633E-3</v>
      </c>
      <c r="AC35" s="28">
        <v>5.6879999999999997</v>
      </c>
      <c r="AD35" s="29">
        <v>11.477</v>
      </c>
      <c r="AE35" s="44">
        <v>1000</v>
      </c>
      <c r="AF35" s="12">
        <v>1000</v>
      </c>
      <c r="AG35" s="12">
        <v>6.7209000000000003</v>
      </c>
      <c r="AH35" s="12">
        <v>3.6901999999999999</v>
      </c>
      <c r="AI35" s="12">
        <v>3.2158000000000002</v>
      </c>
      <c r="AJ35" s="12">
        <v>2.9171999999999998</v>
      </c>
      <c r="AK35" s="12">
        <v>2.8405</v>
      </c>
      <c r="AL35" s="12">
        <v>2.7686000000000002</v>
      </c>
      <c r="AM35" s="45">
        <v>2.7094999999999998</v>
      </c>
      <c r="AN35" s="44">
        <v>1000</v>
      </c>
      <c r="AO35" s="12">
        <v>1000</v>
      </c>
      <c r="AP35" s="12">
        <v>13.037699999999999</v>
      </c>
      <c r="AQ35" s="12">
        <v>5.3783000000000003</v>
      </c>
      <c r="AR35" s="12">
        <v>4.4608999999999996</v>
      </c>
      <c r="AS35" s="12">
        <v>4.0759999999999996</v>
      </c>
      <c r="AT35" s="12">
        <v>3.8908999999999998</v>
      </c>
      <c r="AU35" s="12">
        <v>3.7953999999999999</v>
      </c>
      <c r="AV35" s="45">
        <v>3.7665999999999999</v>
      </c>
      <c r="AW35" s="226"/>
      <c r="AX35" s="1" t="s">
        <v>45</v>
      </c>
      <c r="AY35" s="1" t="s">
        <v>45</v>
      </c>
      <c r="BA35" s="1" t="str">
        <f t="shared" si="1"/>
        <v>sat</v>
      </c>
      <c r="BB35" s="1">
        <f t="shared" si="2"/>
        <v>0.92036864772677796</v>
      </c>
      <c r="BC35" s="1" t="str">
        <f t="shared" si="3"/>
        <v/>
      </c>
      <c r="BD35" s="1" t="str">
        <f t="shared" si="4"/>
        <v>FP sat</v>
      </c>
      <c r="BE35" s="1" t="str">
        <f t="shared" si="5"/>
        <v>FP sat</v>
      </c>
    </row>
    <row r="36" spans="1:57">
      <c r="A36" s="17">
        <v>30</v>
      </c>
      <c r="B36" s="18">
        <v>720</v>
      </c>
      <c r="C36" s="18">
        <v>100</v>
      </c>
      <c r="D36" s="19" t="s">
        <v>18</v>
      </c>
      <c r="E36" s="20">
        <v>5.0300134424443199E-2</v>
      </c>
      <c r="F36" s="20">
        <v>0.87360727209934197</v>
      </c>
      <c r="G36" s="20">
        <v>7.6092593476214596E-2</v>
      </c>
      <c r="H36" s="20">
        <v>0.121648287033136</v>
      </c>
      <c r="I36" s="20">
        <v>0.47748524284856297</v>
      </c>
      <c r="J36" s="20">
        <v>0.40086647011830001</v>
      </c>
      <c r="K36" s="20">
        <v>0.92700051109638004</v>
      </c>
      <c r="L36" s="20">
        <v>1.34855881800597E-2</v>
      </c>
      <c r="M36" s="20">
        <v>5.95139007235597E-2</v>
      </c>
      <c r="N36" s="20">
        <v>0.13405094825995401</v>
      </c>
      <c r="O36" s="20">
        <v>0.128300585408791</v>
      </c>
      <c r="P36" s="20">
        <v>0.73764846633125303</v>
      </c>
      <c r="Q36" s="20">
        <v>6.6619234173937003E-2</v>
      </c>
      <c r="R36" s="20">
        <v>0.73763809942137404</v>
      </c>
      <c r="S36" s="20">
        <v>0.19574266640468799</v>
      </c>
      <c r="T36" s="20">
        <v>0.35709528831904902</v>
      </c>
      <c r="U36" s="20">
        <v>0.63576432840822195</v>
      </c>
      <c r="V36" s="20">
        <v>7.1403832727279203E-3</v>
      </c>
      <c r="W36" s="20">
        <v>4.1283720776450497E-2</v>
      </c>
      <c r="X36" s="20">
        <v>0.64645526721619595</v>
      </c>
      <c r="Y36" s="20">
        <v>0.31226101200735301</v>
      </c>
      <c r="Z36" s="20">
        <v>0.71079825163550203</v>
      </c>
      <c r="AA36" s="20">
        <v>0.27362270520241899</v>
      </c>
      <c r="AB36" s="20">
        <v>1.5579043162077999E-2</v>
      </c>
      <c r="AC36" s="22">
        <v>8.6530000000000005</v>
      </c>
      <c r="AD36" s="23">
        <v>17.658000000000001</v>
      </c>
      <c r="AE36" s="49">
        <v>1000</v>
      </c>
      <c r="AF36" s="50">
        <v>6.3997999999999999</v>
      </c>
      <c r="AG36" s="50">
        <v>3.2360000000000002</v>
      </c>
      <c r="AH36" s="50">
        <v>2.5337999999999998</v>
      </c>
      <c r="AI36" s="50">
        <v>2.2362000000000002</v>
      </c>
      <c r="AJ36" s="50">
        <v>2.0204</v>
      </c>
      <c r="AK36" s="50">
        <v>1.9194</v>
      </c>
      <c r="AL36" s="50">
        <v>1.8281000000000001</v>
      </c>
      <c r="AM36" s="51">
        <v>1.8007</v>
      </c>
      <c r="AN36" s="49">
        <v>1000</v>
      </c>
      <c r="AO36" s="50">
        <v>9.8513000000000002</v>
      </c>
      <c r="AP36" s="50">
        <v>5.7407000000000004</v>
      </c>
      <c r="AQ36" s="50">
        <v>4.8354999999999997</v>
      </c>
      <c r="AR36" s="50">
        <v>4.6242000000000001</v>
      </c>
      <c r="AS36" s="50">
        <v>4.4515000000000002</v>
      </c>
      <c r="AT36" s="50">
        <v>4.3539000000000003</v>
      </c>
      <c r="AU36" s="50">
        <v>4.4044999999999996</v>
      </c>
      <c r="AV36" s="51">
        <v>4.2283999999999997</v>
      </c>
      <c r="AW36" s="226"/>
      <c r="AX36" s="1" t="s">
        <v>43</v>
      </c>
      <c r="AY36" s="1" t="s">
        <v>43</v>
      </c>
      <c r="BA36" s="1" t="str">
        <f t="shared" si="1"/>
        <v>sat</v>
      </c>
      <c r="BB36" s="1">
        <f t="shared" si="2"/>
        <v>0.64645526721619595</v>
      </c>
      <c r="BC36" s="1" t="str">
        <f t="shared" si="3"/>
        <v/>
      </c>
      <c r="BD36" s="1" t="b">
        <f t="shared" si="4"/>
        <v>0</v>
      </c>
      <c r="BE36" s="1" t="b">
        <f t="shared" si="5"/>
        <v>0</v>
      </c>
    </row>
    <row r="37" spans="1:57">
      <c r="A37" s="24"/>
      <c r="B37" s="14"/>
      <c r="C37" s="14"/>
      <c r="D37" s="25" t="s">
        <v>19</v>
      </c>
      <c r="E37" s="31">
        <v>0.13122384011045701</v>
      </c>
      <c r="F37" s="31">
        <v>0.78330480195650898</v>
      </c>
      <c r="G37" s="31">
        <v>8.5471357933033107E-2</v>
      </c>
      <c r="H37" s="31">
        <v>6.8089741512485397E-2</v>
      </c>
      <c r="I37" s="31">
        <v>0.44779496386094902</v>
      </c>
      <c r="J37" s="31">
        <v>0.484115294626565</v>
      </c>
      <c r="K37" s="31">
        <v>0.23198562435446399</v>
      </c>
      <c r="L37" s="31">
        <v>0.28402998623498499</v>
      </c>
      <c r="M37" s="31">
        <v>0.483984389410549</v>
      </c>
      <c r="N37" s="31">
        <v>0.60553483814017595</v>
      </c>
      <c r="O37" s="31">
        <v>0.28871780829316201</v>
      </c>
      <c r="P37" s="31">
        <v>0.105747353566661</v>
      </c>
      <c r="Q37" s="31">
        <v>0.34642452447317501</v>
      </c>
      <c r="R37" s="31">
        <v>0.13474500070731801</v>
      </c>
      <c r="S37" s="31">
        <v>0.51883047481950495</v>
      </c>
      <c r="T37" s="31">
        <v>0.306551893992552</v>
      </c>
      <c r="U37" s="31">
        <v>0.67280767658165297</v>
      </c>
      <c r="V37" s="31">
        <v>2.06404294257942E-2</v>
      </c>
      <c r="W37" s="31">
        <v>0.954895761415955</v>
      </c>
      <c r="X37" s="31">
        <v>1.7442467821675099E-2</v>
      </c>
      <c r="Y37" s="31">
        <v>2.7661770762369E-2</v>
      </c>
      <c r="Z37" s="31">
        <v>0.88424033234756505</v>
      </c>
      <c r="AA37" s="31">
        <v>2.8113907480349799E-2</v>
      </c>
      <c r="AB37" s="31">
        <v>8.7645760172084905E-2</v>
      </c>
      <c r="AC37" s="28">
        <v>9.9890000000000008</v>
      </c>
      <c r="AD37" s="29">
        <v>16.437000000000001</v>
      </c>
      <c r="AE37" s="44">
        <v>1000</v>
      </c>
      <c r="AF37" s="12">
        <v>1000</v>
      </c>
      <c r="AG37" s="12">
        <v>8.5638000000000005</v>
      </c>
      <c r="AH37" s="12">
        <v>2.7873999999999999</v>
      </c>
      <c r="AI37" s="12">
        <v>2.1568000000000001</v>
      </c>
      <c r="AJ37" s="12">
        <v>2.0114000000000001</v>
      </c>
      <c r="AK37" s="12">
        <v>1.8095000000000001</v>
      </c>
      <c r="AL37" s="12">
        <v>1.7132000000000001</v>
      </c>
      <c r="AM37" s="45">
        <v>1.6143000000000001</v>
      </c>
      <c r="AN37" s="44">
        <v>1000</v>
      </c>
      <c r="AO37" s="12">
        <v>1000</v>
      </c>
      <c r="AP37" s="12">
        <v>20.844799999999999</v>
      </c>
      <c r="AQ37" s="12">
        <v>6.8630000000000004</v>
      </c>
      <c r="AR37" s="12">
        <v>5.5578000000000003</v>
      </c>
      <c r="AS37" s="12">
        <v>5.1067999999999998</v>
      </c>
      <c r="AT37" s="12">
        <v>4.7870999999999997</v>
      </c>
      <c r="AU37" s="12">
        <v>4.6017000000000001</v>
      </c>
      <c r="AV37" s="45">
        <v>4.4084000000000003</v>
      </c>
      <c r="AW37" s="226"/>
      <c r="AX37" s="1" t="s">
        <v>43</v>
      </c>
      <c r="AY37" s="1" t="s">
        <v>43</v>
      </c>
      <c r="BA37" s="1" t="str">
        <f t="shared" si="1"/>
        <v>sat</v>
      </c>
      <c r="BB37" s="1">
        <f t="shared" si="2"/>
        <v>0.954895761415955</v>
      </c>
      <c r="BC37" s="1" t="str">
        <f t="shared" si="3"/>
        <v/>
      </c>
      <c r="BD37" s="1" t="b">
        <f t="shared" si="4"/>
        <v>0</v>
      </c>
      <c r="BE37" s="1" t="b">
        <f t="shared" si="5"/>
        <v>0</v>
      </c>
    </row>
    <row r="38" spans="1:57">
      <c r="A38" s="24"/>
      <c r="B38" s="14"/>
      <c r="C38" s="14"/>
      <c r="D38" s="25" t="s">
        <v>20</v>
      </c>
      <c r="E38" s="27">
        <v>0.31413975855586601</v>
      </c>
      <c r="F38" s="27">
        <v>0.22953108828206301</v>
      </c>
      <c r="G38" s="27">
        <v>0.45632915316207001</v>
      </c>
      <c r="H38" s="27">
        <v>0.28386405665474901</v>
      </c>
      <c r="I38" s="27">
        <v>0.32691899364339599</v>
      </c>
      <c r="J38" s="27">
        <v>0.389216949701854</v>
      </c>
      <c r="K38" s="27">
        <v>0.457714205159714</v>
      </c>
      <c r="L38" s="27">
        <v>0.21478994875894</v>
      </c>
      <c r="M38" s="27">
        <v>0.32749584608134402</v>
      </c>
      <c r="N38" s="32">
        <v>0.13405094825995401</v>
      </c>
      <c r="O38" s="32">
        <v>0.128300585408791</v>
      </c>
      <c r="P38" s="32">
        <v>0.73764846633125303</v>
      </c>
      <c r="Q38" s="27">
        <v>0.707805334485622</v>
      </c>
      <c r="R38" s="27">
        <v>0.180793981316722</v>
      </c>
      <c r="S38" s="27">
        <v>0.111400684197654</v>
      </c>
      <c r="T38" s="27">
        <v>0.121386373136964</v>
      </c>
      <c r="U38" s="27">
        <v>0.83984009163874795</v>
      </c>
      <c r="V38" s="27">
        <v>3.8773535224287697E-2</v>
      </c>
      <c r="W38" s="32">
        <v>4.1283720776450497E-2</v>
      </c>
      <c r="X38" s="32">
        <v>0.64645526721619595</v>
      </c>
      <c r="Y38" s="32">
        <v>0.31226101200735301</v>
      </c>
      <c r="Z38" s="32">
        <v>0.71079825163550203</v>
      </c>
      <c r="AA38" s="32">
        <v>0.27362270520241899</v>
      </c>
      <c r="AB38" s="32">
        <v>1.5579043162077999E-2</v>
      </c>
      <c r="AC38" s="28">
        <v>11.744</v>
      </c>
      <c r="AD38" s="29">
        <v>15.653</v>
      </c>
      <c r="AE38" s="44">
        <v>1000</v>
      </c>
      <c r="AF38" s="12">
        <v>5.9257</v>
      </c>
      <c r="AG38" s="12">
        <v>3.6709000000000001</v>
      </c>
      <c r="AH38" s="12">
        <v>3.0975999999999999</v>
      </c>
      <c r="AI38" s="12">
        <v>2.8311999999999999</v>
      </c>
      <c r="AJ38" s="12">
        <v>2.6457999999999999</v>
      </c>
      <c r="AK38" s="12">
        <v>2.5926</v>
      </c>
      <c r="AL38" s="12">
        <v>2.4714</v>
      </c>
      <c r="AM38" s="45">
        <v>2.4516</v>
      </c>
      <c r="AN38" s="44">
        <v>1000</v>
      </c>
      <c r="AO38" s="12">
        <v>9.4391999999999996</v>
      </c>
      <c r="AP38" s="12">
        <v>5.3640999999999996</v>
      </c>
      <c r="AQ38" s="12">
        <v>4.7946</v>
      </c>
      <c r="AR38" s="12">
        <v>4.5678999999999998</v>
      </c>
      <c r="AS38" s="12">
        <v>4.4001000000000001</v>
      </c>
      <c r="AT38" s="12">
        <v>4.3494999999999999</v>
      </c>
      <c r="AU38" s="12">
        <v>4.2302999999999997</v>
      </c>
      <c r="AV38" s="45">
        <v>4.1997999999999998</v>
      </c>
      <c r="AW38" s="226"/>
      <c r="AX38" s="1" t="s">
        <v>43</v>
      </c>
      <c r="AY38" s="1" t="s">
        <v>43</v>
      </c>
      <c r="BA38" s="1" t="str">
        <f t="shared" si="1"/>
        <v>sat</v>
      </c>
      <c r="BB38" s="1">
        <f t="shared" si="2"/>
        <v>0.64645526721619595</v>
      </c>
      <c r="BC38" s="1" t="str">
        <f t="shared" si="3"/>
        <v/>
      </c>
      <c r="BD38" s="1" t="b">
        <f t="shared" si="4"/>
        <v>0</v>
      </c>
      <c r="BE38" s="1" t="b">
        <f t="shared" si="5"/>
        <v>0</v>
      </c>
    </row>
    <row r="39" spans="1:57" ht="17" thickBot="1">
      <c r="A39" s="34"/>
      <c r="B39" s="35"/>
      <c r="C39" s="35"/>
      <c r="D39" s="36" t="s">
        <v>21</v>
      </c>
      <c r="E39" s="43">
        <v>0.263552995237407</v>
      </c>
      <c r="F39" s="43">
        <v>0.26877071065152802</v>
      </c>
      <c r="G39" s="43">
        <v>0.46767629411106398</v>
      </c>
      <c r="H39" s="43">
        <v>0.14771145974168201</v>
      </c>
      <c r="I39" s="43">
        <v>6.9968327314973794E-2</v>
      </c>
      <c r="J39" s="43">
        <v>0.78232021294334297</v>
      </c>
      <c r="K39" s="43">
        <v>0.66048495729380896</v>
      </c>
      <c r="L39" s="43">
        <v>0.108053610589884</v>
      </c>
      <c r="M39" s="43">
        <v>0.23146143211630599</v>
      </c>
      <c r="N39" s="37">
        <v>0.13405094825995401</v>
      </c>
      <c r="O39" s="37">
        <v>0.128300585408791</v>
      </c>
      <c r="P39" s="37">
        <v>0.73764846633125303</v>
      </c>
      <c r="Q39" s="37">
        <v>6.6619234173937003E-2</v>
      </c>
      <c r="R39" s="37">
        <v>0.73763809942137404</v>
      </c>
      <c r="S39" s="37">
        <v>0.19574266640468799</v>
      </c>
      <c r="T39" s="37">
        <v>0.35709528831904902</v>
      </c>
      <c r="U39" s="37">
        <v>0.63576432840822195</v>
      </c>
      <c r="V39" s="37">
        <v>7.1403832727279203E-3</v>
      </c>
      <c r="W39" s="37">
        <v>4.1283720776450497E-2</v>
      </c>
      <c r="X39" s="37">
        <v>0.64645526721619595</v>
      </c>
      <c r="Y39" s="37">
        <v>0.31226101200735301</v>
      </c>
      <c r="Z39" s="37">
        <v>0.71079825163550203</v>
      </c>
      <c r="AA39" s="37">
        <v>0.27362270520241899</v>
      </c>
      <c r="AB39" s="37">
        <v>1.5579043162077999E-2</v>
      </c>
      <c r="AC39" s="40">
        <v>11.079000000000001</v>
      </c>
      <c r="AD39" s="41">
        <v>16.045999999999999</v>
      </c>
      <c r="AE39" s="46">
        <v>100</v>
      </c>
      <c r="AF39" s="47">
        <v>5.0111999999999997</v>
      </c>
      <c r="AG39" s="47">
        <v>3.7902999999999998</v>
      </c>
      <c r="AH39" s="47">
        <v>3.3523999999999998</v>
      </c>
      <c r="AI39" s="47">
        <v>3.0299</v>
      </c>
      <c r="AJ39" s="47">
        <v>3.0074000000000001</v>
      </c>
      <c r="AK39" s="47">
        <v>2.8243999999999998</v>
      </c>
      <c r="AL39" s="47">
        <v>2.8647</v>
      </c>
      <c r="AM39" s="48">
        <v>2.7635000000000001</v>
      </c>
      <c r="AN39" s="46">
        <v>1000</v>
      </c>
      <c r="AO39" s="47">
        <v>9.1120999999999999</v>
      </c>
      <c r="AP39" s="47">
        <v>5.3493000000000004</v>
      </c>
      <c r="AQ39" s="47">
        <v>4.8856999999999999</v>
      </c>
      <c r="AR39" s="47">
        <v>4.6523000000000003</v>
      </c>
      <c r="AS39" s="47">
        <v>4.4264999999999999</v>
      </c>
      <c r="AT39" s="47">
        <v>4.4123999999999999</v>
      </c>
      <c r="AU39" s="47">
        <v>4.3794000000000004</v>
      </c>
      <c r="AV39" s="48">
        <v>4.2233000000000001</v>
      </c>
      <c r="AW39" s="226"/>
      <c r="AX39" s="1" t="s">
        <v>43</v>
      </c>
      <c r="AY39" s="1" t="s">
        <v>43</v>
      </c>
      <c r="BA39" s="1" t="str">
        <f t="shared" si="1"/>
        <v>sat</v>
      </c>
      <c r="BB39" s="1">
        <f t="shared" si="2"/>
        <v>0.64645526721619595</v>
      </c>
      <c r="BC39" s="1" t="str">
        <f t="shared" si="3"/>
        <v/>
      </c>
      <c r="BD39" s="1" t="b">
        <f t="shared" si="4"/>
        <v>0</v>
      </c>
      <c r="BE39" s="1" t="b">
        <f t="shared" si="5"/>
        <v>0</v>
      </c>
    </row>
    <row r="40" spans="1:57">
      <c r="A40" s="24">
        <v>30</v>
      </c>
      <c r="B40" s="14">
        <v>1080</v>
      </c>
      <c r="C40" s="14">
        <v>99.351799999999997</v>
      </c>
      <c r="D40" s="25" t="s">
        <v>42</v>
      </c>
      <c r="E40" s="8">
        <v>0.29494211052909602</v>
      </c>
      <c r="F40" s="8">
        <v>0.41358274228767899</v>
      </c>
      <c r="G40" s="8">
        <v>0.29147514718322398</v>
      </c>
      <c r="H40" s="8">
        <v>0.394475025989735</v>
      </c>
      <c r="I40" s="8">
        <v>0.33150235298983299</v>
      </c>
      <c r="J40" s="8">
        <v>0.27402262102043001</v>
      </c>
      <c r="K40" s="8">
        <v>0.17798667023951101</v>
      </c>
      <c r="L40" s="8">
        <v>0.54213392537553495</v>
      </c>
      <c r="M40" s="8">
        <v>0.27987940438495201</v>
      </c>
      <c r="N40" s="8">
        <v>6.4455224747337697E-2</v>
      </c>
      <c r="O40" s="8">
        <v>7.5128649588628305E-2</v>
      </c>
      <c r="P40" s="8">
        <v>0.86041612566403303</v>
      </c>
      <c r="Q40" s="8">
        <v>0.42453678832497099</v>
      </c>
      <c r="R40" s="8">
        <v>0.367336511388897</v>
      </c>
      <c r="S40" s="8">
        <v>0.20812670028613101</v>
      </c>
      <c r="T40" s="8">
        <v>0.17932743874607701</v>
      </c>
      <c r="U40" s="8">
        <v>0.76362030857271901</v>
      </c>
      <c r="V40" s="8">
        <v>5.70522526812028E-2</v>
      </c>
      <c r="W40" s="8">
        <v>0.35947342470534699</v>
      </c>
      <c r="X40" s="8">
        <v>0.50360225184860996</v>
      </c>
      <c r="Y40" s="8">
        <v>0.136924323446041</v>
      </c>
      <c r="Z40" s="8">
        <v>0.76823870555530704</v>
      </c>
      <c r="AA40" s="8">
        <v>0.1145688937942</v>
      </c>
      <c r="AB40" s="8">
        <v>0.117192400650492</v>
      </c>
      <c r="AC40" s="28">
        <v>7.1429999999999998</v>
      </c>
      <c r="AD40" s="29">
        <v>14.698</v>
      </c>
      <c r="AE40" s="44">
        <v>100</v>
      </c>
      <c r="AF40" s="12">
        <v>4.5625999999999998</v>
      </c>
      <c r="AG40" s="12">
        <v>3.2639999999999998</v>
      </c>
      <c r="AH40" s="12">
        <v>2.8512</v>
      </c>
      <c r="AI40" s="12">
        <v>2.5743</v>
      </c>
      <c r="AJ40" s="12">
        <v>2.3862000000000001</v>
      </c>
      <c r="AK40" s="12">
        <v>2.3334000000000001</v>
      </c>
      <c r="AL40" s="12">
        <v>2.2696000000000001</v>
      </c>
      <c r="AM40" s="45">
        <v>2.1901999999999999</v>
      </c>
      <c r="AN40" s="44">
        <v>100</v>
      </c>
      <c r="AO40" s="12">
        <v>6.9522000000000004</v>
      </c>
      <c r="AP40" s="12">
        <v>5.5852000000000004</v>
      </c>
      <c r="AQ40" s="12">
        <v>4.8404999999999996</v>
      </c>
      <c r="AR40" s="12">
        <v>4.7716000000000003</v>
      </c>
      <c r="AS40" s="12">
        <v>4.4941000000000004</v>
      </c>
      <c r="AT40" s="12">
        <v>4.4310999999999998</v>
      </c>
      <c r="AU40" s="12">
        <v>4.3407</v>
      </c>
      <c r="AV40" s="45">
        <v>4.1238999999999999</v>
      </c>
      <c r="AW40" s="226"/>
      <c r="AX40" s="1" t="s">
        <v>45</v>
      </c>
      <c r="AY40" s="1" t="s">
        <v>43</v>
      </c>
      <c r="BA40" s="1" t="str">
        <f t="shared" si="1"/>
        <v>sat</v>
      </c>
      <c r="BB40" s="1">
        <f t="shared" si="2"/>
        <v>0.50360225184860996</v>
      </c>
      <c r="BC40" s="1" t="str">
        <f t="shared" si="3"/>
        <v/>
      </c>
      <c r="BD40" s="1" t="str">
        <f t="shared" si="4"/>
        <v>FP sat</v>
      </c>
      <c r="BE40" s="1" t="b">
        <f t="shared" si="5"/>
        <v>0</v>
      </c>
    </row>
    <row r="41" spans="1:57">
      <c r="A41" s="24"/>
      <c r="B41" s="14"/>
      <c r="C41" s="14"/>
      <c r="D41" s="25" t="s">
        <v>61</v>
      </c>
      <c r="E41" s="8">
        <v>0.29494211052909602</v>
      </c>
      <c r="F41" s="8">
        <v>0.41358274228767899</v>
      </c>
      <c r="G41" s="8">
        <v>0.29147514718322398</v>
      </c>
      <c r="H41" s="8">
        <v>0.394475025989735</v>
      </c>
      <c r="I41" s="8">
        <v>0.33150235298983299</v>
      </c>
      <c r="J41" s="8">
        <v>0.27402262102043001</v>
      </c>
      <c r="K41" s="8">
        <v>0.17798667023951101</v>
      </c>
      <c r="L41" s="8">
        <v>0.54213392537553495</v>
      </c>
      <c r="M41" s="8">
        <v>0.27987940438495201</v>
      </c>
      <c r="N41" s="8">
        <v>6.4455224747337697E-2</v>
      </c>
      <c r="O41" s="8">
        <v>7.5128649588628305E-2</v>
      </c>
      <c r="P41" s="8">
        <v>0.86041612566403303</v>
      </c>
      <c r="Q41" s="8">
        <v>0.42453678832497099</v>
      </c>
      <c r="R41" s="8">
        <v>0.367336511388897</v>
      </c>
      <c r="S41" s="8">
        <v>0.20812670028613101</v>
      </c>
      <c r="T41" s="8">
        <v>0.17932743874607701</v>
      </c>
      <c r="U41" s="8">
        <v>0.76362030857271901</v>
      </c>
      <c r="V41" s="8">
        <v>5.70522526812028E-2</v>
      </c>
      <c r="W41" s="7">
        <v>0.30099107902451699</v>
      </c>
      <c r="X41" s="7">
        <v>0.29819801632534398</v>
      </c>
      <c r="Y41" s="7">
        <v>0.40081090465013702</v>
      </c>
      <c r="Z41" s="7">
        <v>0.73686485626013298</v>
      </c>
      <c r="AA41" s="7">
        <v>0.11650392836072899</v>
      </c>
      <c r="AB41" s="7">
        <v>0.14663121537913601</v>
      </c>
      <c r="AC41" s="28">
        <v>8.0449999999999999</v>
      </c>
      <c r="AD41" s="29">
        <v>12.255000000000001</v>
      </c>
      <c r="AE41" s="44">
        <v>10.037100000000001</v>
      </c>
      <c r="AF41" s="12">
        <v>4.6041999999999996</v>
      </c>
      <c r="AG41" s="12">
        <v>3.3732000000000002</v>
      </c>
      <c r="AH41" s="12">
        <v>2.9733000000000001</v>
      </c>
      <c r="AI41" s="12">
        <v>2.6194000000000002</v>
      </c>
      <c r="AJ41" s="12">
        <v>2.5562999999999998</v>
      </c>
      <c r="AK41" s="12">
        <v>2.4037000000000002</v>
      </c>
      <c r="AL41" s="12">
        <v>2.2724000000000002</v>
      </c>
      <c r="AM41" s="45">
        <v>2.2694000000000001</v>
      </c>
      <c r="AN41" s="44">
        <v>10.755800000000001</v>
      </c>
      <c r="AO41" s="12">
        <v>6.3525999999999998</v>
      </c>
      <c r="AP41" s="12">
        <v>5.4496000000000002</v>
      </c>
      <c r="AQ41" s="12">
        <v>5.1578999999999997</v>
      </c>
      <c r="AR41" s="12">
        <v>4.9878999999999998</v>
      </c>
      <c r="AS41" s="12">
        <v>4.7815000000000003</v>
      </c>
      <c r="AT41" s="12">
        <v>4.6703999999999999</v>
      </c>
      <c r="AU41" s="12">
        <v>4.4053000000000004</v>
      </c>
      <c r="AV41" s="45">
        <v>4.5244</v>
      </c>
      <c r="AW41" s="226"/>
      <c r="AX41" s="1" t="s">
        <v>45</v>
      </c>
      <c r="AY41" s="1" t="s">
        <v>49</v>
      </c>
      <c r="BA41" s="1" t="str">
        <f t="shared" si="1"/>
        <v/>
      </c>
      <c r="BB41" s="1" t="str">
        <f t="shared" si="2"/>
        <v/>
      </c>
      <c r="BC41" s="1" t="str">
        <f t="shared" si="3"/>
        <v/>
      </c>
      <c r="BD41" s="1" t="str">
        <f t="shared" si="4"/>
        <v>FP no sat</v>
      </c>
      <c r="BE41" s="1" t="b">
        <f t="shared" si="5"/>
        <v>0</v>
      </c>
    </row>
    <row r="42" spans="1:57">
      <c r="A42" s="24"/>
      <c r="B42" s="14"/>
      <c r="C42" s="14"/>
      <c r="D42" s="25" t="s">
        <v>22</v>
      </c>
      <c r="E42" s="8">
        <v>0.29494211052909602</v>
      </c>
      <c r="F42" s="8">
        <v>0.41358274228767899</v>
      </c>
      <c r="G42" s="8">
        <v>0.29147514718322398</v>
      </c>
      <c r="H42" s="8">
        <v>0.394475025989735</v>
      </c>
      <c r="I42" s="8">
        <v>0.33150235298983299</v>
      </c>
      <c r="J42" s="8">
        <v>0.27402262102043001</v>
      </c>
      <c r="K42" s="8">
        <v>0.17798667023951101</v>
      </c>
      <c r="L42" s="8">
        <v>0.54213392537553495</v>
      </c>
      <c r="M42" s="8">
        <v>0.27987940438495201</v>
      </c>
      <c r="N42" s="8">
        <v>6.4455224747337697E-2</v>
      </c>
      <c r="O42" s="8">
        <v>7.5128649588628305E-2</v>
      </c>
      <c r="P42" s="8">
        <v>0.86041612566403303</v>
      </c>
      <c r="Q42" s="95">
        <v>1.6706306862007601E-2</v>
      </c>
      <c r="R42" s="95">
        <v>0.444485782474564</v>
      </c>
      <c r="S42" s="95">
        <v>0.53880791066342804</v>
      </c>
      <c r="T42" s="95">
        <v>0.99165611055260705</v>
      </c>
      <c r="U42" s="95">
        <v>5.2385928374761798E-3</v>
      </c>
      <c r="V42" s="95">
        <v>3.1052966099160899E-3</v>
      </c>
      <c r="W42" s="7">
        <v>0.30099107902451699</v>
      </c>
      <c r="X42" s="7">
        <v>0.29819801632534398</v>
      </c>
      <c r="Y42" s="7">
        <v>0.40081090465013702</v>
      </c>
      <c r="Z42" s="7">
        <v>0.73686485626013298</v>
      </c>
      <c r="AA42" s="7">
        <v>0.11650392836072899</v>
      </c>
      <c r="AB42" s="7">
        <v>0.14663121537913601</v>
      </c>
      <c r="AC42" s="28">
        <v>8.7680000000000007</v>
      </c>
      <c r="AD42" s="29">
        <v>12.007</v>
      </c>
      <c r="AE42" s="44">
        <v>11.085100000000001</v>
      </c>
      <c r="AF42" s="12">
        <v>4.7281000000000004</v>
      </c>
      <c r="AG42" s="12">
        <v>3.4996</v>
      </c>
      <c r="AH42" s="12">
        <v>2.9777</v>
      </c>
      <c r="AI42" s="12">
        <v>2.7791000000000001</v>
      </c>
      <c r="AJ42" s="12">
        <v>2.5903999999999998</v>
      </c>
      <c r="AK42" s="12">
        <v>2.5009999999999999</v>
      </c>
      <c r="AL42" s="12">
        <v>2.3793000000000002</v>
      </c>
      <c r="AM42" s="45">
        <v>2.2887</v>
      </c>
      <c r="AN42" s="44">
        <v>12.3124</v>
      </c>
      <c r="AO42" s="12">
        <v>7.1482000000000001</v>
      </c>
      <c r="AP42" s="12">
        <v>5.9630999999999998</v>
      </c>
      <c r="AQ42" s="12">
        <v>5.5709</v>
      </c>
      <c r="AR42" s="12">
        <v>5.1702000000000004</v>
      </c>
      <c r="AS42" s="12">
        <v>5.1929999999999996</v>
      </c>
      <c r="AT42" s="12">
        <v>4.9907000000000004</v>
      </c>
      <c r="AU42" s="12">
        <v>4.8056000000000001</v>
      </c>
      <c r="AV42" s="45">
        <v>4.8768000000000002</v>
      </c>
      <c r="AW42" s="226"/>
      <c r="AX42" s="1" t="s">
        <v>43</v>
      </c>
      <c r="AY42" s="1" t="s">
        <v>43</v>
      </c>
      <c r="BA42" s="1" t="str">
        <f t="shared" si="1"/>
        <v/>
      </c>
      <c r="BB42" s="1" t="str">
        <f t="shared" si="2"/>
        <v/>
      </c>
      <c r="BC42" s="1" t="str">
        <f t="shared" si="3"/>
        <v/>
      </c>
      <c r="BD42" s="1" t="b">
        <f t="shared" si="4"/>
        <v>0</v>
      </c>
      <c r="BE42" s="1" t="b">
        <f t="shared" si="5"/>
        <v>0</v>
      </c>
    </row>
    <row r="43" spans="1:57">
      <c r="A43" s="24"/>
      <c r="B43" s="14"/>
      <c r="C43" s="14"/>
      <c r="D43" s="25" t="s">
        <v>23</v>
      </c>
      <c r="E43" s="95">
        <v>0.89090770114230899</v>
      </c>
      <c r="F43" s="95">
        <v>9.9938418720825706E-2</v>
      </c>
      <c r="G43" s="95">
        <v>9.15388013686513E-3</v>
      </c>
      <c r="H43" s="95">
        <v>0.32682933992222402</v>
      </c>
      <c r="I43" s="95">
        <v>9.5957505714815594E-2</v>
      </c>
      <c r="J43" s="95">
        <v>0.57721315436295995</v>
      </c>
      <c r="K43" s="95">
        <v>0.81337588699583996</v>
      </c>
      <c r="L43" s="95">
        <v>0.16623473333394001</v>
      </c>
      <c r="M43" s="95">
        <v>2.0389379670219001E-2</v>
      </c>
      <c r="N43" s="95">
        <v>0.71329093263019205</v>
      </c>
      <c r="O43" s="95">
        <v>0.249612948010562</v>
      </c>
      <c r="P43" s="95">
        <v>3.7096119359245797E-2</v>
      </c>
      <c r="Q43" s="95">
        <v>1.6706306862007601E-2</v>
      </c>
      <c r="R43" s="95">
        <v>0.444485782474564</v>
      </c>
      <c r="S43" s="95">
        <v>0.53880791066342804</v>
      </c>
      <c r="T43" s="95">
        <v>0.99165611055260705</v>
      </c>
      <c r="U43" s="95">
        <v>5.2385928374761798E-3</v>
      </c>
      <c r="V43" s="95">
        <v>3.1052966099160899E-3</v>
      </c>
      <c r="W43" s="7">
        <v>0.30099107902451699</v>
      </c>
      <c r="X43" s="7">
        <v>0.29819801632534398</v>
      </c>
      <c r="Y43" s="7">
        <v>0.40081090465013702</v>
      </c>
      <c r="Z43" s="7">
        <v>0.73686485626013298</v>
      </c>
      <c r="AA43" s="7">
        <v>0.11650392836072899</v>
      </c>
      <c r="AB43" s="7">
        <v>0.14663121537913601</v>
      </c>
      <c r="AC43" s="28">
        <v>7.4930000000000003</v>
      </c>
      <c r="AD43" s="29">
        <v>12.856</v>
      </c>
      <c r="AE43" s="44">
        <v>7.3586</v>
      </c>
      <c r="AF43" s="12">
        <v>2.9485000000000001</v>
      </c>
      <c r="AG43" s="12">
        <v>2.1202000000000001</v>
      </c>
      <c r="AH43" s="12">
        <v>1.7048000000000001</v>
      </c>
      <c r="AI43" s="12">
        <v>1.4957</v>
      </c>
      <c r="AJ43" s="12">
        <v>1.3774999999999999</v>
      </c>
      <c r="AK43" s="12">
        <v>1.2356</v>
      </c>
      <c r="AL43" s="12">
        <v>1.1919</v>
      </c>
      <c r="AM43" s="45">
        <v>1.137</v>
      </c>
      <c r="AN43" s="44">
        <v>12.6</v>
      </c>
      <c r="AO43" s="12">
        <v>6.8304</v>
      </c>
      <c r="AP43" s="12">
        <v>6.0061999999999998</v>
      </c>
      <c r="AQ43" s="12">
        <v>5.6062000000000003</v>
      </c>
      <c r="AR43" s="12">
        <v>5.0713999999999997</v>
      </c>
      <c r="AS43" s="12">
        <v>5.0926</v>
      </c>
      <c r="AT43" s="12">
        <v>5.0324</v>
      </c>
      <c r="AU43" s="12">
        <v>4.8761999999999999</v>
      </c>
      <c r="AV43" s="45">
        <v>4.8658000000000001</v>
      </c>
      <c r="AW43" s="226"/>
      <c r="AX43" s="1" t="s">
        <v>44</v>
      </c>
      <c r="AY43" s="1" t="s">
        <v>43</v>
      </c>
      <c r="BA43" s="1" t="str">
        <f t="shared" si="1"/>
        <v/>
      </c>
      <c r="BB43" s="1" t="str">
        <f t="shared" si="2"/>
        <v/>
      </c>
      <c r="BC43" s="1" t="str">
        <f t="shared" si="3"/>
        <v/>
      </c>
      <c r="BD43" s="1" t="b">
        <f t="shared" si="4"/>
        <v>0</v>
      </c>
      <c r="BE43" s="1" t="b">
        <f t="shared" si="5"/>
        <v>0</v>
      </c>
    </row>
    <row r="44" spans="1:57">
      <c r="A44" s="24"/>
      <c r="B44" s="14"/>
      <c r="C44" s="14"/>
      <c r="D44" s="25" t="s">
        <v>24</v>
      </c>
      <c r="E44" s="95">
        <v>0.89090770114230899</v>
      </c>
      <c r="F44" s="95">
        <v>9.9938418720825706E-2</v>
      </c>
      <c r="G44" s="95">
        <v>9.15388013686513E-3</v>
      </c>
      <c r="H44" s="95">
        <v>0.32682933992222402</v>
      </c>
      <c r="I44" s="95">
        <v>9.5957505714815594E-2</v>
      </c>
      <c r="J44" s="95">
        <v>0.57721315436295995</v>
      </c>
      <c r="K44" s="5">
        <v>1.0887677996150201E-2</v>
      </c>
      <c r="L44" s="5">
        <v>0.48321818581479897</v>
      </c>
      <c r="M44" s="5">
        <v>0.50589413618904999</v>
      </c>
      <c r="N44" s="95">
        <v>0.71329093263019205</v>
      </c>
      <c r="O44" s="95">
        <v>0.249612948010562</v>
      </c>
      <c r="P44" s="95">
        <v>3.7096119359245797E-2</v>
      </c>
      <c r="Q44" s="95">
        <v>1.6706306862007601E-2</v>
      </c>
      <c r="R44" s="95">
        <v>0.444485782474564</v>
      </c>
      <c r="S44" s="95">
        <v>0.53880791066342804</v>
      </c>
      <c r="T44" s="95">
        <v>0.99165611055260705</v>
      </c>
      <c r="U44" s="95">
        <v>5.2385928374761798E-3</v>
      </c>
      <c r="V44" s="95">
        <v>3.1052966099160899E-3</v>
      </c>
      <c r="W44" s="7">
        <v>0.30099107902451699</v>
      </c>
      <c r="X44" s="7">
        <v>0.29819801632534398</v>
      </c>
      <c r="Y44" s="7">
        <v>0.40081090465013702</v>
      </c>
      <c r="Z44" s="7">
        <v>0.73686485626013298</v>
      </c>
      <c r="AA44" s="7">
        <v>0.11650392836072899</v>
      </c>
      <c r="AB44" s="7">
        <v>0.14663121537913601</v>
      </c>
      <c r="AC44" s="28">
        <v>8.8840000000000003</v>
      </c>
      <c r="AD44" s="29">
        <v>12.003</v>
      </c>
      <c r="AE44" s="44">
        <v>9.4276999999999997</v>
      </c>
      <c r="AF44" s="12">
        <v>4.0025000000000004</v>
      </c>
      <c r="AG44" s="12">
        <v>2.8504999999999998</v>
      </c>
      <c r="AH44" s="12">
        <v>2.3919000000000001</v>
      </c>
      <c r="AI44" s="12">
        <v>2.1074999999999999</v>
      </c>
      <c r="AJ44" s="12">
        <v>1.97</v>
      </c>
      <c r="AK44" s="12">
        <v>1.8204</v>
      </c>
      <c r="AL44" s="12">
        <v>1.7634000000000001</v>
      </c>
      <c r="AM44" s="45">
        <v>1.6662999999999999</v>
      </c>
      <c r="AN44" s="44">
        <v>12.0398</v>
      </c>
      <c r="AO44" s="12">
        <v>7.1571999999999996</v>
      </c>
      <c r="AP44" s="12">
        <v>5.9710999999999999</v>
      </c>
      <c r="AQ44" s="12">
        <v>5.5336999999999996</v>
      </c>
      <c r="AR44" s="12">
        <v>5.3449999999999998</v>
      </c>
      <c r="AS44" s="12">
        <v>5.1921999999999997</v>
      </c>
      <c r="AT44" s="12">
        <v>5.0278</v>
      </c>
      <c r="AU44" s="12">
        <v>4.9520999999999997</v>
      </c>
      <c r="AV44" s="45">
        <v>4.8814000000000002</v>
      </c>
      <c r="AW44" s="226"/>
      <c r="AX44" s="1" t="s">
        <v>43</v>
      </c>
      <c r="AY44" s="1" t="s">
        <v>43</v>
      </c>
      <c r="BA44" s="1" t="str">
        <f>IF(OR(AE44&gt;=100,AN44&gt;=100),"sat","")</f>
        <v/>
      </c>
      <c r="BB44" s="1" t="str">
        <f t="shared" si="2"/>
        <v/>
      </c>
      <c r="BC44" s="1" t="str">
        <f t="shared" si="3"/>
        <v/>
      </c>
      <c r="BD44" s="1" t="b">
        <f t="shared" si="4"/>
        <v>0</v>
      </c>
      <c r="BE44" s="1" t="b">
        <f t="shared" si="5"/>
        <v>0</v>
      </c>
    </row>
    <row r="45" spans="1:57">
      <c r="A45" s="24"/>
      <c r="B45" s="14"/>
      <c r="C45" s="14"/>
      <c r="D45" s="25" t="s">
        <v>57</v>
      </c>
      <c r="E45" s="6">
        <v>0.65553392878237504</v>
      </c>
      <c r="F45" s="6">
        <v>0.180631706821688</v>
      </c>
      <c r="G45" s="6">
        <v>0.16383436439593499</v>
      </c>
      <c r="H45" s="6">
        <v>0.27744259714036501</v>
      </c>
      <c r="I45" s="6">
        <v>5.0259405404063902E-3</v>
      </c>
      <c r="J45" s="6">
        <v>0.71753146231922704</v>
      </c>
      <c r="K45" s="95">
        <v>0.81337588699583996</v>
      </c>
      <c r="L45" s="95">
        <v>0.16623473333394001</v>
      </c>
      <c r="M45" s="95">
        <v>2.0389379670219001E-2</v>
      </c>
      <c r="N45" s="95">
        <v>0.71329093263019205</v>
      </c>
      <c r="O45" s="95">
        <v>0.249612948010562</v>
      </c>
      <c r="P45" s="95">
        <v>3.7096119359245797E-2</v>
      </c>
      <c r="Q45" s="95">
        <v>1.6706306862007601E-2</v>
      </c>
      <c r="R45" s="95">
        <v>0.444485782474564</v>
      </c>
      <c r="S45" s="95">
        <v>0.53880791066342804</v>
      </c>
      <c r="T45" s="95">
        <v>0.99165611055260705</v>
      </c>
      <c r="U45" s="95">
        <v>5.2385928374761798E-3</v>
      </c>
      <c r="V45" s="95">
        <v>3.1052966099160899E-3</v>
      </c>
      <c r="W45" s="7">
        <v>0.30099107902451699</v>
      </c>
      <c r="X45" s="7">
        <v>0.29819801632534398</v>
      </c>
      <c r="Y45" s="7">
        <v>0.40081090465013702</v>
      </c>
      <c r="Z45" s="7">
        <v>0.73686485626013298</v>
      </c>
      <c r="AA45" s="7">
        <v>0.11650392836072899</v>
      </c>
      <c r="AB45" s="7">
        <v>0.14663121537913601</v>
      </c>
      <c r="AC45" s="28">
        <v>8.1340000000000003</v>
      </c>
      <c r="AD45" s="29">
        <v>12.026</v>
      </c>
      <c r="AE45" s="44">
        <v>8.5004000000000008</v>
      </c>
      <c r="AF45" s="12">
        <v>3.5228000000000002</v>
      </c>
      <c r="AG45" s="12">
        <v>2.4348000000000001</v>
      </c>
      <c r="AH45" s="12">
        <v>2.1034000000000002</v>
      </c>
      <c r="AI45" s="12">
        <v>1.8453999999999999</v>
      </c>
      <c r="AJ45" s="12">
        <v>1.6960999999999999</v>
      </c>
      <c r="AK45" s="12">
        <v>1.5878000000000001</v>
      </c>
      <c r="AL45" s="12">
        <v>1.5065999999999999</v>
      </c>
      <c r="AM45" s="45">
        <v>1.4965999999999999</v>
      </c>
      <c r="AN45" s="44">
        <v>12.571099999999999</v>
      </c>
      <c r="AO45" s="12">
        <v>7.1424000000000003</v>
      </c>
      <c r="AP45" s="12">
        <v>5.9634999999999998</v>
      </c>
      <c r="AQ45" s="12">
        <v>5.5125000000000002</v>
      </c>
      <c r="AR45" s="12">
        <v>5.3106999999999998</v>
      </c>
      <c r="AS45" s="12">
        <v>5.2286999999999999</v>
      </c>
      <c r="AT45" s="12">
        <v>4.9748000000000001</v>
      </c>
      <c r="AU45" s="12">
        <v>4.9725999999999999</v>
      </c>
      <c r="AV45" s="45">
        <v>4.7850999999999999</v>
      </c>
      <c r="AW45" s="226"/>
      <c r="AX45" s="1" t="s">
        <v>45</v>
      </c>
      <c r="AY45" s="1" t="s">
        <v>43</v>
      </c>
      <c r="BA45" s="1" t="str">
        <f t="shared" ref="BA45:BA74" si="6">IF(OR(AE45&gt;=100,AN45&gt;=100),"sat","")</f>
        <v/>
      </c>
      <c r="BB45" s="1" t="str">
        <f t="shared" si="2"/>
        <v/>
      </c>
      <c r="BC45" s="1" t="str">
        <f t="shared" si="3"/>
        <v/>
      </c>
      <c r="BD45" s="1" t="str">
        <f t="shared" si="4"/>
        <v>FP no sat</v>
      </c>
      <c r="BE45" s="1" t="b">
        <f t="shared" si="5"/>
        <v>0</v>
      </c>
    </row>
    <row r="46" spans="1:57">
      <c r="A46" s="24"/>
      <c r="B46" s="14"/>
      <c r="C46" s="14"/>
      <c r="D46" s="25" t="s">
        <v>58</v>
      </c>
      <c r="E46" s="95">
        <v>0.89090770114230899</v>
      </c>
      <c r="F46" s="95">
        <v>9.9938418720825706E-2</v>
      </c>
      <c r="G46" s="95">
        <v>9.15388013686513E-3</v>
      </c>
      <c r="H46" s="8">
        <v>0.394475025989735</v>
      </c>
      <c r="I46" s="8">
        <v>0.33150235298983299</v>
      </c>
      <c r="J46" s="8">
        <v>0.27402262102043001</v>
      </c>
      <c r="K46" s="8">
        <v>0.17798667023951101</v>
      </c>
      <c r="L46" s="8">
        <v>0.54213392537553495</v>
      </c>
      <c r="M46" s="8">
        <v>0.27987940438495201</v>
      </c>
      <c r="N46" s="8">
        <v>6.4455224747337697E-2</v>
      </c>
      <c r="O46" s="8">
        <v>7.5128649588628305E-2</v>
      </c>
      <c r="P46" s="8">
        <v>0.86041612566403303</v>
      </c>
      <c r="Q46" s="8">
        <v>0.42453678832497099</v>
      </c>
      <c r="R46" s="8">
        <v>0.367336511388897</v>
      </c>
      <c r="S46" s="8">
        <v>0.20812670028613101</v>
      </c>
      <c r="T46" s="8">
        <v>0.17932743874607701</v>
      </c>
      <c r="U46" s="8">
        <v>0.76362030857271901</v>
      </c>
      <c r="V46" s="8">
        <v>5.70522526812028E-2</v>
      </c>
      <c r="W46" s="7">
        <v>0.30099107902451699</v>
      </c>
      <c r="X46" s="7">
        <v>0.29819801632534398</v>
      </c>
      <c r="Y46" s="7">
        <v>0.40081090465013702</v>
      </c>
      <c r="Z46" s="7">
        <v>0.73686485626013298</v>
      </c>
      <c r="AA46" s="7">
        <v>0.11650392836072899</v>
      </c>
      <c r="AB46" s="7">
        <v>0.14663121537913601</v>
      </c>
      <c r="AC46" s="28">
        <v>9.24</v>
      </c>
      <c r="AD46" s="29">
        <v>10.742000000000001</v>
      </c>
      <c r="AE46" s="44">
        <v>8.2459000000000007</v>
      </c>
      <c r="AF46" s="12">
        <v>4.1780999999999997</v>
      </c>
      <c r="AG46" s="12">
        <v>3.0387</v>
      </c>
      <c r="AH46" s="12">
        <v>2.6324000000000001</v>
      </c>
      <c r="AI46" s="12">
        <v>2.3572000000000002</v>
      </c>
      <c r="AJ46" s="12">
        <v>2.2412000000000001</v>
      </c>
      <c r="AK46" s="12">
        <v>2.0769000000000002</v>
      </c>
      <c r="AL46" s="12">
        <v>2.0219999999999998</v>
      </c>
      <c r="AM46" s="45">
        <v>1.9637</v>
      </c>
      <c r="AN46" s="44">
        <v>10.383900000000001</v>
      </c>
      <c r="AO46" s="12">
        <v>6.5140000000000002</v>
      </c>
      <c r="AP46" s="12">
        <v>5.4817999999999998</v>
      </c>
      <c r="AQ46" s="12">
        <v>5.1692999999999998</v>
      </c>
      <c r="AR46" s="12">
        <v>4.9368999999999996</v>
      </c>
      <c r="AS46" s="12">
        <v>4.7839</v>
      </c>
      <c r="AT46" s="12">
        <v>4.6577000000000002</v>
      </c>
      <c r="AU46" s="12">
        <v>4.5713999999999997</v>
      </c>
      <c r="AV46" s="45">
        <v>4.5411999999999999</v>
      </c>
      <c r="AW46" s="226"/>
      <c r="AX46" s="1" t="s">
        <v>43</v>
      </c>
      <c r="AY46" s="1" t="s">
        <v>44</v>
      </c>
      <c r="BA46" s="1" t="str">
        <f t="shared" si="6"/>
        <v/>
      </c>
      <c r="BB46" s="1" t="str">
        <f t="shared" si="2"/>
        <v/>
      </c>
      <c r="BC46" s="1" t="str">
        <f t="shared" si="3"/>
        <v/>
      </c>
      <c r="BD46" s="1" t="b">
        <f t="shared" si="4"/>
        <v>0</v>
      </c>
      <c r="BE46" s="1" t="b">
        <f t="shared" si="5"/>
        <v>0</v>
      </c>
    </row>
    <row r="47" spans="1:57">
      <c r="A47" s="24"/>
      <c r="B47" s="14"/>
      <c r="C47" s="14"/>
      <c r="D47" s="25" t="s">
        <v>60</v>
      </c>
      <c r="E47" s="8">
        <v>0.29494211052909602</v>
      </c>
      <c r="F47" s="8">
        <v>0.41358274228767899</v>
      </c>
      <c r="G47" s="8">
        <v>0.29147514718322398</v>
      </c>
      <c r="H47" s="8">
        <v>0.394475025989735</v>
      </c>
      <c r="I47" s="8">
        <v>0.33150235298983299</v>
      </c>
      <c r="J47" s="8">
        <v>0.27402262102043001</v>
      </c>
      <c r="K47" s="95">
        <v>0.81337588699583996</v>
      </c>
      <c r="L47" s="95">
        <v>0.16623473333394001</v>
      </c>
      <c r="M47" s="95">
        <v>2.0389379670219001E-2</v>
      </c>
      <c r="N47" s="95">
        <v>0.71329093263019205</v>
      </c>
      <c r="O47" s="95">
        <v>0.249612948010562</v>
      </c>
      <c r="P47" s="95">
        <v>3.7096119359245797E-2</v>
      </c>
      <c r="Q47" s="95">
        <v>1.6706306862007601E-2</v>
      </c>
      <c r="R47" s="95">
        <v>0.444485782474564</v>
      </c>
      <c r="S47" s="95">
        <v>0.53880791066342804</v>
      </c>
      <c r="T47" s="95">
        <v>0.99165611055260705</v>
      </c>
      <c r="U47" s="95">
        <v>5.2385928374761798E-3</v>
      </c>
      <c r="V47" s="95">
        <v>3.1052966099160899E-3</v>
      </c>
      <c r="W47" s="7">
        <v>0.30099107902451699</v>
      </c>
      <c r="X47" s="7">
        <v>0.29819801632534398</v>
      </c>
      <c r="Y47" s="7">
        <v>0.40081090465013702</v>
      </c>
      <c r="Z47" s="7">
        <v>0.73686485626013298</v>
      </c>
      <c r="AA47" s="7">
        <v>0.11650392836072899</v>
      </c>
      <c r="AB47" s="7">
        <v>0.14663121537913601</v>
      </c>
      <c r="AC47" s="28">
        <v>7.5869999999999997</v>
      </c>
      <c r="AD47" s="29">
        <v>12.827999999999999</v>
      </c>
      <c r="AE47" s="44">
        <v>7.2596999999999996</v>
      </c>
      <c r="AF47" s="12">
        <v>2.9594999999999998</v>
      </c>
      <c r="AG47" s="12">
        <v>2.0432999999999999</v>
      </c>
      <c r="AH47" s="12">
        <v>1.6669</v>
      </c>
      <c r="AI47" s="12">
        <v>1.4588000000000001</v>
      </c>
      <c r="AJ47" s="12">
        <v>1.3384</v>
      </c>
      <c r="AK47" s="12">
        <v>1.2428999999999999</v>
      </c>
      <c r="AL47" s="12">
        <v>1.1668000000000001</v>
      </c>
      <c r="AM47" s="45">
        <v>1.1105</v>
      </c>
      <c r="AN47" s="44">
        <v>12.3385</v>
      </c>
      <c r="AO47" s="12">
        <v>6.851</v>
      </c>
      <c r="AP47" s="12">
        <v>6.0808999999999997</v>
      </c>
      <c r="AQ47" s="12">
        <v>5.5621999999999998</v>
      </c>
      <c r="AR47" s="12">
        <v>5.2279999999999998</v>
      </c>
      <c r="AS47" s="12">
        <v>5.2054999999999998</v>
      </c>
      <c r="AT47" s="12">
        <v>5.0530999999999997</v>
      </c>
      <c r="AU47" s="12">
        <v>4.9386999999999999</v>
      </c>
      <c r="AV47" s="45">
        <v>4.8258999999999999</v>
      </c>
      <c r="AW47" s="226"/>
      <c r="AX47" s="1" t="s">
        <v>44</v>
      </c>
      <c r="AY47" s="1" t="s">
        <v>43</v>
      </c>
      <c r="BA47" s="1" t="str">
        <f t="shared" si="6"/>
        <v/>
      </c>
      <c r="BB47" s="1" t="str">
        <f t="shared" si="2"/>
        <v/>
      </c>
      <c r="BC47" s="1" t="str">
        <f t="shared" si="3"/>
        <v/>
      </c>
      <c r="BD47" s="1" t="b">
        <f t="shared" si="4"/>
        <v>0</v>
      </c>
      <c r="BE47" s="1" t="b">
        <f t="shared" si="5"/>
        <v>0</v>
      </c>
    </row>
    <row r="48" spans="1:57" ht="17" thickBot="1">
      <c r="A48" s="24"/>
      <c r="B48" s="14"/>
      <c r="C48" s="14"/>
      <c r="D48" s="25" t="s">
        <v>59</v>
      </c>
      <c r="E48" s="8">
        <v>0.29494211052909602</v>
      </c>
      <c r="F48" s="8">
        <v>0.41358274228767899</v>
      </c>
      <c r="G48" s="8">
        <v>0.29147514718322398</v>
      </c>
      <c r="H48" s="8">
        <v>0.394475025989735</v>
      </c>
      <c r="I48" s="8">
        <v>0.33150235298983299</v>
      </c>
      <c r="J48" s="8">
        <v>0.27402262102043001</v>
      </c>
      <c r="K48" s="8">
        <v>0.17798667023951101</v>
      </c>
      <c r="L48" s="8">
        <v>0.54213392537553495</v>
      </c>
      <c r="M48" s="8">
        <v>0.27987940438495201</v>
      </c>
      <c r="N48" s="8">
        <v>6.4455224747337697E-2</v>
      </c>
      <c r="O48" s="8">
        <v>7.5128649588628305E-2</v>
      </c>
      <c r="P48" s="8">
        <v>0.86041612566403303</v>
      </c>
      <c r="Q48" s="8">
        <v>0.42453678832497099</v>
      </c>
      <c r="R48" s="8">
        <v>0.367336511388897</v>
      </c>
      <c r="S48" s="8">
        <v>0.20812670028613101</v>
      </c>
      <c r="T48" s="8">
        <v>0.17932743874607701</v>
      </c>
      <c r="U48" s="8">
        <v>0.76362030857271901</v>
      </c>
      <c r="V48" s="8">
        <v>5.70522526812028E-2</v>
      </c>
      <c r="W48" s="7">
        <v>0.30099107902451699</v>
      </c>
      <c r="X48" s="7">
        <v>0.29819801632534398</v>
      </c>
      <c r="Y48" s="7">
        <v>0.40081090465013702</v>
      </c>
      <c r="Z48" s="8">
        <v>0.76823870555530704</v>
      </c>
      <c r="AA48" s="8">
        <v>0.1145688937942</v>
      </c>
      <c r="AB48" s="8">
        <v>0.117192400650492</v>
      </c>
      <c r="AC48" s="28">
        <v>9.9510000000000005</v>
      </c>
      <c r="AD48" s="29">
        <v>10.412000000000001</v>
      </c>
      <c r="AE48" s="44">
        <v>10.9781</v>
      </c>
      <c r="AF48" s="12">
        <v>4.5948000000000002</v>
      </c>
      <c r="AG48" s="12">
        <v>3.44</v>
      </c>
      <c r="AH48" s="12">
        <v>2.9573999999999998</v>
      </c>
      <c r="AI48" s="12">
        <v>2.6840000000000002</v>
      </c>
      <c r="AJ48" s="12">
        <v>2.5038</v>
      </c>
      <c r="AK48" s="12">
        <v>2.4218000000000002</v>
      </c>
      <c r="AL48" s="12">
        <v>2.3298999999999999</v>
      </c>
      <c r="AM48" s="45">
        <v>2.2442000000000002</v>
      </c>
      <c r="AN48" s="44">
        <v>11.1929</v>
      </c>
      <c r="AO48" s="12">
        <v>6.5625999999999998</v>
      </c>
      <c r="AP48" s="12">
        <v>5.5796000000000001</v>
      </c>
      <c r="AQ48" s="12">
        <v>5.0803000000000003</v>
      </c>
      <c r="AR48" s="12">
        <v>4.9912999999999998</v>
      </c>
      <c r="AS48" s="12">
        <v>4.7584999999999997</v>
      </c>
      <c r="AT48" s="12">
        <v>4.6976000000000004</v>
      </c>
      <c r="AU48" s="12">
        <v>4.5430999999999999</v>
      </c>
      <c r="AV48" s="45">
        <v>4.649</v>
      </c>
      <c r="AW48" s="226"/>
      <c r="AX48" s="1" t="s">
        <v>43</v>
      </c>
      <c r="AY48" s="1" t="s">
        <v>44</v>
      </c>
      <c r="BA48" s="1" t="str">
        <f t="shared" si="6"/>
        <v/>
      </c>
      <c r="BB48" s="1" t="str">
        <f t="shared" si="2"/>
        <v/>
      </c>
      <c r="BC48" s="1" t="str">
        <f t="shared" si="3"/>
        <v/>
      </c>
      <c r="BD48" s="1" t="b">
        <f t="shared" si="4"/>
        <v>0</v>
      </c>
      <c r="BE48" s="1" t="b">
        <f t="shared" si="5"/>
        <v>0</v>
      </c>
    </row>
    <row r="49" spans="1:57">
      <c r="A49" s="17">
        <v>30</v>
      </c>
      <c r="B49" s="18">
        <v>1440</v>
      </c>
      <c r="C49" s="18">
        <v>99.861000000000004</v>
      </c>
      <c r="D49" s="19" t="s">
        <v>59</v>
      </c>
      <c r="E49" s="20">
        <v>0.461552125842219</v>
      </c>
      <c r="F49" s="20">
        <v>0.103166356388813</v>
      </c>
      <c r="G49" s="20">
        <v>0.43528151776896701</v>
      </c>
      <c r="H49" s="20">
        <v>0.243882478462529</v>
      </c>
      <c r="I49" s="20">
        <v>0.113403021852703</v>
      </c>
      <c r="J49" s="20">
        <v>0.64271449968476602</v>
      </c>
      <c r="K49" s="20">
        <v>0.273550096407985</v>
      </c>
      <c r="L49" s="20">
        <v>0.19253076202418601</v>
      </c>
      <c r="M49" s="20">
        <v>0.53391914156782705</v>
      </c>
      <c r="N49" s="20">
        <v>0.25546480455594101</v>
      </c>
      <c r="O49" s="20">
        <v>0.52070079777449496</v>
      </c>
      <c r="P49" s="20">
        <v>0.22383439766956301</v>
      </c>
      <c r="Q49" s="20">
        <v>0.48859964616742801</v>
      </c>
      <c r="R49" s="20">
        <v>0.231603866280715</v>
      </c>
      <c r="S49" s="20">
        <v>0.27979648755185599</v>
      </c>
      <c r="T49" s="20">
        <v>0.96384428009162404</v>
      </c>
      <c r="U49" s="20">
        <v>2.3669235502873798E-2</v>
      </c>
      <c r="V49" s="20">
        <v>1.24864844055015E-2</v>
      </c>
      <c r="W49" s="20">
        <v>0.29879045220751399</v>
      </c>
      <c r="X49" s="20">
        <v>0.293503362743954</v>
      </c>
      <c r="Y49" s="20">
        <v>0.40770618504853101</v>
      </c>
      <c r="Z49" s="20">
        <v>0.20619588542022299</v>
      </c>
      <c r="AA49" s="20">
        <v>0.56194354945449998</v>
      </c>
      <c r="AB49" s="20">
        <v>0.231860565125275</v>
      </c>
      <c r="AC49" s="22">
        <v>7.867</v>
      </c>
      <c r="AD49" s="23">
        <v>11.016999999999999</v>
      </c>
      <c r="AE49" s="49">
        <v>12.1004</v>
      </c>
      <c r="AF49" s="50">
        <v>4.7763</v>
      </c>
      <c r="AG49" s="50">
        <v>3.6474000000000002</v>
      </c>
      <c r="AH49" s="50">
        <v>3.1524999999999999</v>
      </c>
      <c r="AI49" s="50">
        <v>2.8188</v>
      </c>
      <c r="AJ49" s="50">
        <v>2.7703000000000002</v>
      </c>
      <c r="AK49" s="50">
        <v>2.5636000000000001</v>
      </c>
      <c r="AL49" s="50">
        <v>2.4674999999999998</v>
      </c>
      <c r="AM49" s="51">
        <v>2.4367999999999999</v>
      </c>
      <c r="AN49" s="49">
        <v>11.898099999999999</v>
      </c>
      <c r="AO49" s="50">
        <v>6.8548</v>
      </c>
      <c r="AP49" s="50">
        <v>5.6466000000000003</v>
      </c>
      <c r="AQ49" s="50">
        <v>5.3319999999999999</v>
      </c>
      <c r="AR49" s="50">
        <v>4.9302999999999999</v>
      </c>
      <c r="AS49" s="50">
        <v>4.7991999999999999</v>
      </c>
      <c r="AT49" s="50">
        <v>4.7915000000000001</v>
      </c>
      <c r="AU49" s="50">
        <v>4.7892999999999999</v>
      </c>
      <c r="AV49" s="51">
        <v>4.7077999999999998</v>
      </c>
      <c r="AW49" s="226"/>
      <c r="AX49" s="1" t="s">
        <v>45</v>
      </c>
      <c r="AY49" s="1" t="s">
        <v>45</v>
      </c>
      <c r="BA49" s="1" t="str">
        <f t="shared" si="6"/>
        <v/>
      </c>
      <c r="BB49" s="1" t="str">
        <f t="shared" si="2"/>
        <v/>
      </c>
      <c r="BC49" s="1" t="str">
        <f t="shared" si="3"/>
        <v/>
      </c>
      <c r="BD49" s="1" t="str">
        <f t="shared" si="4"/>
        <v>FP no sat</v>
      </c>
      <c r="BE49" s="1" t="str">
        <f t="shared" si="5"/>
        <v>FP no sat</v>
      </c>
    </row>
    <row r="50" spans="1:57">
      <c r="A50" s="24"/>
      <c r="B50" s="14"/>
      <c r="C50" s="14"/>
      <c r="D50" s="25" t="s">
        <v>20</v>
      </c>
      <c r="E50" s="26">
        <v>0.84570072565293897</v>
      </c>
      <c r="F50" s="26">
        <v>2.9811194576592301E-2</v>
      </c>
      <c r="G50" s="26">
        <v>0.124488079770468</v>
      </c>
      <c r="H50" s="26">
        <v>0.449135648494072</v>
      </c>
      <c r="I50" s="26">
        <v>0.29836996388081499</v>
      </c>
      <c r="J50" s="26">
        <v>0.25249438762511101</v>
      </c>
      <c r="K50" s="26">
        <v>0.44629142062413402</v>
      </c>
      <c r="L50" s="26">
        <v>0.15862471528081201</v>
      </c>
      <c r="M50" s="26">
        <v>0.39508386409505197</v>
      </c>
      <c r="N50" s="26">
        <v>0.13083471153534301</v>
      </c>
      <c r="O50" s="26">
        <v>0.75798088339302705</v>
      </c>
      <c r="P50" s="26">
        <v>0.111184405071628</v>
      </c>
      <c r="Q50" s="26">
        <v>0.26245979430194699</v>
      </c>
      <c r="R50" s="26">
        <v>0.35321615774655801</v>
      </c>
      <c r="S50" s="26">
        <v>0.384324047951494</v>
      </c>
      <c r="T50" s="32">
        <v>0.96384428009162404</v>
      </c>
      <c r="U50" s="32">
        <v>2.3669235502873798E-2</v>
      </c>
      <c r="V50" s="32">
        <v>1.24864844055015E-2</v>
      </c>
      <c r="W50" s="32">
        <v>0.29879045220751399</v>
      </c>
      <c r="X50" s="32">
        <v>0.293503362743954</v>
      </c>
      <c r="Y50" s="32">
        <v>0.40770618504853101</v>
      </c>
      <c r="Z50" s="32">
        <v>0.20619588542022299</v>
      </c>
      <c r="AA50" s="32">
        <v>0.56194354945449998</v>
      </c>
      <c r="AB50" s="32">
        <v>0.231860565125275</v>
      </c>
      <c r="AC50" s="28">
        <v>7.5679999999999996</v>
      </c>
      <c r="AD50" s="29">
        <v>12.013</v>
      </c>
      <c r="AE50" s="44">
        <v>8.4793000000000003</v>
      </c>
      <c r="AF50" s="12">
        <v>3.4491000000000001</v>
      </c>
      <c r="AG50" s="12">
        <v>2.4380000000000002</v>
      </c>
      <c r="AH50" s="12">
        <v>2.0043000000000002</v>
      </c>
      <c r="AI50" s="12">
        <v>1.7589999999999999</v>
      </c>
      <c r="AJ50" s="12">
        <v>1.617</v>
      </c>
      <c r="AK50" s="12">
        <v>1.5572999999999999</v>
      </c>
      <c r="AL50" s="12">
        <v>1.4437</v>
      </c>
      <c r="AM50" s="45">
        <v>1.4023000000000001</v>
      </c>
      <c r="AN50" s="44">
        <v>12.429500000000001</v>
      </c>
      <c r="AO50" s="12">
        <v>6.9326999999999996</v>
      </c>
      <c r="AP50" s="12">
        <v>5.9633000000000003</v>
      </c>
      <c r="AQ50" s="12">
        <v>5.3304999999999998</v>
      </c>
      <c r="AR50" s="12">
        <v>5.2648999999999999</v>
      </c>
      <c r="AS50" s="12">
        <v>5.0594000000000001</v>
      </c>
      <c r="AT50" s="12">
        <v>5.0303000000000004</v>
      </c>
      <c r="AU50" s="12">
        <v>4.8878000000000004</v>
      </c>
      <c r="AV50" s="45">
        <v>4.7815000000000003</v>
      </c>
      <c r="AW50" s="226"/>
      <c r="AX50" s="1" t="s">
        <v>45</v>
      </c>
      <c r="AY50" s="1" t="s">
        <v>43</v>
      </c>
      <c r="BA50" s="1" t="str">
        <f t="shared" si="6"/>
        <v/>
      </c>
      <c r="BB50" s="1" t="str">
        <f t="shared" si="2"/>
        <v/>
      </c>
      <c r="BC50" s="1" t="str">
        <f t="shared" si="3"/>
        <v/>
      </c>
      <c r="BD50" s="1" t="str">
        <f t="shared" si="4"/>
        <v>FP no sat</v>
      </c>
      <c r="BE50" s="1" t="b">
        <f t="shared" si="5"/>
        <v>0</v>
      </c>
    </row>
    <row r="51" spans="1:57">
      <c r="A51" s="24"/>
      <c r="B51" s="14"/>
      <c r="C51" s="14"/>
      <c r="D51" s="25" t="s">
        <v>21</v>
      </c>
      <c r="E51" s="32">
        <v>0.461552125842219</v>
      </c>
      <c r="F51" s="32">
        <v>0.103166356388813</v>
      </c>
      <c r="G51" s="32">
        <v>0.43528151776896701</v>
      </c>
      <c r="H51" s="32">
        <v>0.243882478462529</v>
      </c>
      <c r="I51" s="32">
        <v>0.113403021852703</v>
      </c>
      <c r="J51" s="32">
        <v>0.64271449968476602</v>
      </c>
      <c r="K51" s="32">
        <v>0.273550096407985</v>
      </c>
      <c r="L51" s="32">
        <v>0.19253076202418601</v>
      </c>
      <c r="M51" s="32">
        <v>0.53391914156782705</v>
      </c>
      <c r="N51" s="26">
        <v>0.13083471153534301</v>
      </c>
      <c r="O51" s="26">
        <v>0.75798088339302705</v>
      </c>
      <c r="P51" s="26">
        <v>0.111184405071628</v>
      </c>
      <c r="Q51" s="32">
        <v>0.48859964616742801</v>
      </c>
      <c r="R51" s="32">
        <v>0.231603866280715</v>
      </c>
      <c r="S51" s="32">
        <v>0.27979648755185599</v>
      </c>
      <c r="T51" s="32">
        <v>0.96384428009162404</v>
      </c>
      <c r="U51" s="32">
        <v>2.3669235502873798E-2</v>
      </c>
      <c r="V51" s="32">
        <v>1.24864844055015E-2</v>
      </c>
      <c r="W51" s="32">
        <v>0.29879045220751399</v>
      </c>
      <c r="X51" s="32">
        <v>0.293503362743954</v>
      </c>
      <c r="Y51" s="32">
        <v>0.40770618504853101</v>
      </c>
      <c r="Z51" s="31">
        <v>5.9580184851169699E-2</v>
      </c>
      <c r="AA51" s="31">
        <v>0.60233834142945297</v>
      </c>
      <c r="AB51" s="31">
        <v>0.33808147371937702</v>
      </c>
      <c r="AC51" s="28">
        <v>5.633</v>
      </c>
      <c r="AD51" s="29">
        <v>15.458</v>
      </c>
      <c r="AE51" s="44">
        <v>11.309799999999999</v>
      </c>
      <c r="AF51" s="12">
        <v>4.6858000000000004</v>
      </c>
      <c r="AG51" s="12">
        <v>3.4085999999999999</v>
      </c>
      <c r="AH51" s="12">
        <v>2.9502000000000002</v>
      </c>
      <c r="AI51" s="12">
        <v>2.6857000000000002</v>
      </c>
      <c r="AJ51" s="12">
        <v>2.5798000000000001</v>
      </c>
      <c r="AK51" s="12">
        <v>2.3927</v>
      </c>
      <c r="AL51" s="12">
        <v>2.355</v>
      </c>
      <c r="AM51" s="45">
        <v>2.2980999999999998</v>
      </c>
      <c r="AN51" s="44">
        <v>12.208299999999999</v>
      </c>
      <c r="AO51" s="12">
        <v>6.8521999999999998</v>
      </c>
      <c r="AP51" s="12">
        <v>5.7447999999999997</v>
      </c>
      <c r="AQ51" s="12">
        <v>5.4371999999999998</v>
      </c>
      <c r="AR51" s="12">
        <v>5.2241</v>
      </c>
      <c r="AS51" s="12">
        <v>4.9847999999999999</v>
      </c>
      <c r="AT51" s="12">
        <v>4.8985000000000003</v>
      </c>
      <c r="AU51" s="12">
        <v>4.8491</v>
      </c>
      <c r="AV51" s="45">
        <v>4.7382</v>
      </c>
      <c r="AW51" s="226"/>
      <c r="AX51" s="1" t="s">
        <v>45</v>
      </c>
      <c r="AY51" s="1" t="s">
        <v>43</v>
      </c>
      <c r="BA51" s="1" t="str">
        <f t="shared" si="6"/>
        <v/>
      </c>
      <c r="BB51" s="1" t="str">
        <f t="shared" si="2"/>
        <v/>
      </c>
      <c r="BC51" s="1" t="str">
        <f t="shared" si="3"/>
        <v/>
      </c>
      <c r="BD51" s="1" t="str">
        <f t="shared" si="4"/>
        <v>FP no sat</v>
      </c>
      <c r="BE51" s="1" t="b">
        <f t="shared" si="5"/>
        <v>0</v>
      </c>
    </row>
    <row r="52" spans="1:57">
      <c r="A52" s="24"/>
      <c r="B52" s="14"/>
      <c r="C52" s="14"/>
      <c r="D52" s="25" t="s">
        <v>22</v>
      </c>
      <c r="E52" s="32">
        <v>0.461552125842219</v>
      </c>
      <c r="F52" s="32">
        <v>0.103166356388813</v>
      </c>
      <c r="G52" s="32">
        <v>0.43528151776896701</v>
      </c>
      <c r="H52" s="32">
        <v>0.243882478462529</v>
      </c>
      <c r="I52" s="32">
        <v>0.113403021852703</v>
      </c>
      <c r="J52" s="32">
        <v>0.64271449968476602</v>
      </c>
      <c r="K52" s="27">
        <v>0.334299563329019</v>
      </c>
      <c r="L52" s="27">
        <v>0.46933450460425702</v>
      </c>
      <c r="M52" s="27">
        <v>0.19636593206672301</v>
      </c>
      <c r="N52" s="32">
        <v>0.25546480455594101</v>
      </c>
      <c r="O52" s="32">
        <v>0.52070079777449496</v>
      </c>
      <c r="P52" s="32">
        <v>0.22383439766956301</v>
      </c>
      <c r="Q52" s="32">
        <v>0.48859964616742801</v>
      </c>
      <c r="R52" s="32">
        <v>0.231603866280715</v>
      </c>
      <c r="S52" s="32">
        <v>0.27979648755185599</v>
      </c>
      <c r="T52" s="32">
        <v>0.96384428009162404</v>
      </c>
      <c r="U52" s="32">
        <v>2.3669235502873798E-2</v>
      </c>
      <c r="V52" s="32">
        <v>1.24864844055015E-2</v>
      </c>
      <c r="W52" s="32">
        <v>0.29879045220751399</v>
      </c>
      <c r="X52" s="32">
        <v>0.293503362743954</v>
      </c>
      <c r="Y52" s="32">
        <v>0.40770618504853101</v>
      </c>
      <c r="Z52" s="28">
        <v>1.1521761692091501E-2</v>
      </c>
      <c r="AA52" s="28">
        <v>5.6203375633424098E-2</v>
      </c>
      <c r="AB52" s="28">
        <v>0.93227486267448401</v>
      </c>
      <c r="AC52" s="28">
        <v>6.141</v>
      </c>
      <c r="AD52" s="29">
        <v>15.433</v>
      </c>
      <c r="AE52" s="44">
        <v>11.0044</v>
      </c>
      <c r="AF52" s="12">
        <v>4.3230000000000004</v>
      </c>
      <c r="AG52" s="12">
        <v>3.2014999999999998</v>
      </c>
      <c r="AH52" s="12">
        <v>2.7170999999999998</v>
      </c>
      <c r="AI52" s="12">
        <v>2.4647000000000001</v>
      </c>
      <c r="AJ52" s="12">
        <v>2.2875999999999999</v>
      </c>
      <c r="AK52" s="12">
        <v>2.1991000000000001</v>
      </c>
      <c r="AL52" s="12">
        <v>2.0815999999999999</v>
      </c>
      <c r="AM52" s="45">
        <v>2.0390000000000001</v>
      </c>
      <c r="AN52" s="44">
        <v>14.626799999999999</v>
      </c>
      <c r="AO52" s="12">
        <v>7.6687000000000003</v>
      </c>
      <c r="AP52" s="12">
        <v>6.7305999999999999</v>
      </c>
      <c r="AQ52" s="12">
        <v>6.0091000000000001</v>
      </c>
      <c r="AR52" s="12">
        <v>5.7903000000000002</v>
      </c>
      <c r="AS52" s="12">
        <v>5.7317999999999998</v>
      </c>
      <c r="AT52" s="12">
        <v>5.4675000000000002</v>
      </c>
      <c r="AU52" s="12">
        <v>5.4577999999999998</v>
      </c>
      <c r="AV52" s="45">
        <v>5.3281000000000001</v>
      </c>
      <c r="AW52" s="226"/>
      <c r="AX52" s="1" t="s">
        <v>45</v>
      </c>
      <c r="AY52" s="1" t="s">
        <v>43</v>
      </c>
      <c r="BA52" s="1" t="str">
        <f t="shared" si="6"/>
        <v/>
      </c>
      <c r="BB52" s="1" t="str">
        <f t="shared" si="2"/>
        <v/>
      </c>
      <c r="BC52" s="1" t="str">
        <f t="shared" si="3"/>
        <v/>
      </c>
      <c r="BD52" s="1" t="str">
        <f t="shared" si="4"/>
        <v>FP no sat</v>
      </c>
      <c r="BE52" s="1" t="b">
        <f t="shared" si="5"/>
        <v>0</v>
      </c>
    </row>
    <row r="53" spans="1:57">
      <c r="A53" s="24"/>
      <c r="B53" s="14"/>
      <c r="C53" s="14"/>
      <c r="D53" s="25" t="s">
        <v>23</v>
      </c>
      <c r="E53" s="32">
        <v>0.461552125842219</v>
      </c>
      <c r="F53" s="32">
        <v>0.103166356388813</v>
      </c>
      <c r="G53" s="32">
        <v>0.43528151776896701</v>
      </c>
      <c r="H53" s="32">
        <v>0.243882478462529</v>
      </c>
      <c r="I53" s="32">
        <v>0.113403021852703</v>
      </c>
      <c r="J53" s="32">
        <v>0.64271449968476602</v>
      </c>
      <c r="K53" s="27">
        <v>0.334299563329019</v>
      </c>
      <c r="L53" s="27">
        <v>0.46933450460425702</v>
      </c>
      <c r="M53" s="27">
        <v>0.19636593206672301</v>
      </c>
      <c r="N53" s="32">
        <v>0.25546480455594101</v>
      </c>
      <c r="O53" s="32">
        <v>0.52070079777449496</v>
      </c>
      <c r="P53" s="32">
        <v>0.22383439766956301</v>
      </c>
      <c r="Q53" s="32">
        <v>0.48859964616742801</v>
      </c>
      <c r="R53" s="32">
        <v>0.231603866280715</v>
      </c>
      <c r="S53" s="32">
        <v>0.27979648755185599</v>
      </c>
      <c r="T53" s="32">
        <v>0.96384428009162404</v>
      </c>
      <c r="U53" s="32">
        <v>2.3669235502873798E-2</v>
      </c>
      <c r="V53" s="32">
        <v>1.24864844055015E-2</v>
      </c>
      <c r="W53" s="32">
        <v>0.29879045220751399</v>
      </c>
      <c r="X53" s="32">
        <v>0.293503362743954</v>
      </c>
      <c r="Y53" s="32">
        <v>0.40770618504853101</v>
      </c>
      <c r="Z53" s="32">
        <v>0.20619588542022299</v>
      </c>
      <c r="AA53" s="32">
        <v>0.56194354945449998</v>
      </c>
      <c r="AB53" s="32">
        <v>0.231860565125275</v>
      </c>
      <c r="AC53" s="28">
        <v>6.157</v>
      </c>
      <c r="AD53" s="29">
        <v>14.275</v>
      </c>
      <c r="AE53" s="44">
        <v>10.254</v>
      </c>
      <c r="AF53" s="12">
        <v>4.3095999999999997</v>
      </c>
      <c r="AG53" s="12">
        <v>3.2015099999999999</v>
      </c>
      <c r="AH53" s="12">
        <v>2.6981999999999999</v>
      </c>
      <c r="AI53" s="12">
        <v>2.4157999999999999</v>
      </c>
      <c r="AJ53" s="12">
        <v>2.3656999999999999</v>
      </c>
      <c r="AK53" s="12">
        <v>2.1848000000000001</v>
      </c>
      <c r="AL53" s="12">
        <v>2.0811000000000002</v>
      </c>
      <c r="AM53" s="45">
        <v>2.0097</v>
      </c>
      <c r="AN53" s="44">
        <v>10.8835</v>
      </c>
      <c r="AO53" s="12">
        <v>6.5427999999999997</v>
      </c>
      <c r="AP53" s="12">
        <v>5.6185999999999998</v>
      </c>
      <c r="AQ53" s="12">
        <v>5.2460000000000004</v>
      </c>
      <c r="AR53" s="12">
        <v>5.0361000000000002</v>
      </c>
      <c r="AS53" s="12">
        <v>4.9081999999999999</v>
      </c>
      <c r="AT53" s="12">
        <v>4.7929000000000004</v>
      </c>
      <c r="AU53" s="12">
        <v>4.7069000000000001</v>
      </c>
      <c r="AV53" s="45">
        <v>4.5633999999999997</v>
      </c>
      <c r="AW53" s="226"/>
      <c r="AX53" s="1" t="s">
        <v>45</v>
      </c>
      <c r="AY53" s="1" t="s">
        <v>49</v>
      </c>
      <c r="BA53" s="1" t="str">
        <f t="shared" si="6"/>
        <v/>
      </c>
      <c r="BB53" s="1" t="str">
        <f t="shared" si="2"/>
        <v/>
      </c>
      <c r="BC53" s="1" t="str">
        <f t="shared" si="3"/>
        <v/>
      </c>
      <c r="BD53" s="1" t="str">
        <f t="shared" si="4"/>
        <v>FP no sat</v>
      </c>
      <c r="BE53" s="1" t="b">
        <f t="shared" si="5"/>
        <v>0</v>
      </c>
    </row>
    <row r="54" spans="1:57">
      <c r="A54" s="24"/>
      <c r="B54" s="14"/>
      <c r="C54" s="14"/>
      <c r="D54" s="25" t="s">
        <v>24</v>
      </c>
      <c r="E54" s="32">
        <v>0.461552125842219</v>
      </c>
      <c r="F54" s="32">
        <v>0.103166356388813</v>
      </c>
      <c r="G54" s="32">
        <v>0.43528151776896701</v>
      </c>
      <c r="H54" s="27">
        <v>0.86425019678431103</v>
      </c>
      <c r="I54" s="27">
        <v>0.12989216828768699</v>
      </c>
      <c r="J54" s="27">
        <v>5.8576349280003897E-3</v>
      </c>
      <c r="K54" s="26">
        <v>0.44629142062413402</v>
      </c>
      <c r="L54" s="26">
        <v>0.15862471528081201</v>
      </c>
      <c r="M54" s="26">
        <v>0.39508386409505197</v>
      </c>
      <c r="N54" s="26">
        <v>0.13083471153534301</v>
      </c>
      <c r="O54" s="26">
        <v>0.75798088339302705</v>
      </c>
      <c r="P54" s="26">
        <v>0.111184405071628</v>
      </c>
      <c r="Q54" s="26">
        <v>0.26245979430194699</v>
      </c>
      <c r="R54" s="26">
        <v>0.35321615774655801</v>
      </c>
      <c r="S54" s="26">
        <v>0.384324047951494</v>
      </c>
      <c r="T54" s="32">
        <v>0.96384428009162404</v>
      </c>
      <c r="U54" s="32">
        <v>2.3669235502873798E-2</v>
      </c>
      <c r="V54" s="32">
        <v>1.24864844055015E-2</v>
      </c>
      <c r="W54" s="32">
        <v>0.29879045220751399</v>
      </c>
      <c r="X54" s="32">
        <v>0.293503362743954</v>
      </c>
      <c r="Y54" s="32">
        <v>0.40770618504853101</v>
      </c>
      <c r="Z54" s="32">
        <v>0.20619588542022299</v>
      </c>
      <c r="AA54" s="32">
        <v>0.56194354945449998</v>
      </c>
      <c r="AB54" s="32">
        <v>0.231860565125275</v>
      </c>
      <c r="AC54" s="28">
        <v>9.516</v>
      </c>
      <c r="AD54" s="29">
        <v>10.137</v>
      </c>
      <c r="AE54" s="44">
        <v>8.7908000000000008</v>
      </c>
      <c r="AF54" s="12">
        <v>3.5137999999999998</v>
      </c>
      <c r="AG54" s="12">
        <v>2.4996</v>
      </c>
      <c r="AH54" s="12">
        <v>2.0691999999999999</v>
      </c>
      <c r="AI54" s="12">
        <v>1.8441000000000001</v>
      </c>
      <c r="AJ54" s="12">
        <v>1.6894</v>
      </c>
      <c r="AK54" s="12">
        <v>1.6083000000000001</v>
      </c>
      <c r="AL54" s="12">
        <v>1.5026999999999999</v>
      </c>
      <c r="AM54" s="45">
        <v>1.4702</v>
      </c>
      <c r="AN54" s="44">
        <v>12.426399999999999</v>
      </c>
      <c r="AO54" s="12">
        <v>6.9945000000000004</v>
      </c>
      <c r="AP54" s="12">
        <v>5.9234</v>
      </c>
      <c r="AQ54" s="12">
        <v>5.3373999999999997</v>
      </c>
      <c r="AR54" s="12">
        <v>5.3358999999999996</v>
      </c>
      <c r="AS54" s="12">
        <v>4.9832000000000001</v>
      </c>
      <c r="AT54" s="12">
        <v>4.9477000000000002</v>
      </c>
      <c r="AU54" s="12">
        <v>4.7694999999999999</v>
      </c>
      <c r="AV54" s="45">
        <v>4.8910999999999998</v>
      </c>
      <c r="AW54" s="226"/>
      <c r="AX54" s="1" t="s">
        <v>43</v>
      </c>
      <c r="AY54" s="1" t="s">
        <v>45</v>
      </c>
      <c r="BA54" s="1" t="str">
        <f t="shared" si="6"/>
        <v/>
      </c>
      <c r="BB54" s="1" t="str">
        <f t="shared" ref="BB54:BB120" si="7">IF(BA54="sat",MAX(W54:Y54),"")</f>
        <v/>
      </c>
      <c r="BC54" s="1" t="str">
        <f t="shared" ref="BC54:BC120" si="8">IF(AND(AX54="TP",AY54="TP"),MAX(W54:Y54),"")</f>
        <v/>
      </c>
      <c r="BD54" s="1" t="b">
        <f t="shared" si="4"/>
        <v>0</v>
      </c>
      <c r="BE54" s="1" t="str">
        <f t="shared" si="5"/>
        <v>FP no sat</v>
      </c>
    </row>
    <row r="55" spans="1:57">
      <c r="A55" s="24"/>
      <c r="B55" s="14"/>
      <c r="C55" s="14"/>
      <c r="D55" s="25" t="s">
        <v>25</v>
      </c>
      <c r="E55" s="26">
        <v>0.84570072565293897</v>
      </c>
      <c r="F55" s="26">
        <v>2.9811194576592301E-2</v>
      </c>
      <c r="G55" s="26">
        <v>0.124488079770468</v>
      </c>
      <c r="H55" s="26">
        <v>0.449135648494072</v>
      </c>
      <c r="I55" s="26">
        <v>0.29836996388081499</v>
      </c>
      <c r="J55" s="26">
        <v>0.25249438762511101</v>
      </c>
      <c r="K55" s="26">
        <v>0.44629142062413402</v>
      </c>
      <c r="L55" s="26">
        <v>0.15862471528081201</v>
      </c>
      <c r="M55" s="26">
        <v>0.39508386409505197</v>
      </c>
      <c r="N55" s="26">
        <v>0.13083471153534301</v>
      </c>
      <c r="O55" s="26">
        <v>0.75798088339302705</v>
      </c>
      <c r="P55" s="26">
        <v>0.111184405071628</v>
      </c>
      <c r="Q55" s="32">
        <v>0.48859964616742801</v>
      </c>
      <c r="R55" s="32">
        <v>0.231603866280715</v>
      </c>
      <c r="S55" s="32">
        <v>0.27979648755185599</v>
      </c>
      <c r="T55" s="32">
        <v>0.96384428009162404</v>
      </c>
      <c r="U55" s="32">
        <v>2.3669235502873798E-2</v>
      </c>
      <c r="V55" s="32">
        <v>1.24864844055015E-2</v>
      </c>
      <c r="W55" s="32">
        <v>0.29879045220751399</v>
      </c>
      <c r="X55" s="32">
        <v>0.293503362743954</v>
      </c>
      <c r="Y55" s="32">
        <v>0.40770618504853101</v>
      </c>
      <c r="Z55" s="31">
        <v>5.9580184851169699E-2</v>
      </c>
      <c r="AA55" s="31">
        <v>0.60233834142945297</v>
      </c>
      <c r="AB55" s="31">
        <v>0.33808147371937702</v>
      </c>
      <c r="AC55" s="28">
        <v>7.7169999999999996</v>
      </c>
      <c r="AD55" s="29">
        <v>11.893000000000001</v>
      </c>
      <c r="AE55" s="44">
        <v>8.1441999999999997</v>
      </c>
      <c r="AF55" s="12">
        <v>3.4540999999999999</v>
      </c>
      <c r="AG55" s="12">
        <v>2.4535999999999998</v>
      </c>
      <c r="AH55" s="12">
        <v>1.9802999999999999</v>
      </c>
      <c r="AI55" s="12">
        <v>1.7863</v>
      </c>
      <c r="AJ55" s="12">
        <v>1.5721000000000001</v>
      </c>
      <c r="AK55" s="12">
        <v>1.5221</v>
      </c>
      <c r="AL55" s="12">
        <v>1.4186000000000001</v>
      </c>
      <c r="AM55" s="45">
        <v>1.3794999999999999</v>
      </c>
      <c r="AN55" s="44">
        <v>11.623200000000001</v>
      </c>
      <c r="AO55" s="12">
        <v>6.9432</v>
      </c>
      <c r="AP55" s="12">
        <v>5.8642000000000003</v>
      </c>
      <c r="AQ55" s="12">
        <v>5.3212000000000002</v>
      </c>
      <c r="AR55" s="12">
        <v>5.1765999999999996</v>
      </c>
      <c r="AS55" s="12">
        <v>5.0195999999999996</v>
      </c>
      <c r="AT55" s="12">
        <v>4.9260000000000002</v>
      </c>
      <c r="AU55" s="12">
        <v>4.8887999999999998</v>
      </c>
      <c r="AV55" s="45">
        <v>4.7763999999999998</v>
      </c>
      <c r="AW55" s="226"/>
      <c r="AX55" s="1" t="s">
        <v>44</v>
      </c>
      <c r="AY55" s="1" t="s">
        <v>43</v>
      </c>
      <c r="BA55" s="1" t="str">
        <f t="shared" si="6"/>
        <v/>
      </c>
      <c r="BB55" s="1" t="str">
        <f t="shared" si="7"/>
        <v/>
      </c>
      <c r="BC55" s="1" t="str">
        <f t="shared" si="8"/>
        <v/>
      </c>
      <c r="BD55" s="1" t="b">
        <f t="shared" si="4"/>
        <v>0</v>
      </c>
      <c r="BE55" s="1" t="b">
        <f t="shared" si="5"/>
        <v>0</v>
      </c>
    </row>
    <row r="56" spans="1:57">
      <c r="A56" s="24"/>
      <c r="B56" s="14"/>
      <c r="C56" s="14"/>
      <c r="D56" s="25" t="s">
        <v>57</v>
      </c>
      <c r="E56" s="27">
        <v>0.78505277218826497</v>
      </c>
      <c r="F56" s="27">
        <v>9.5582324711113095E-3</v>
      </c>
      <c r="G56" s="27">
        <v>0.20538899534062199</v>
      </c>
      <c r="H56" s="27">
        <v>0.86425019678431103</v>
      </c>
      <c r="I56" s="27">
        <v>0.12989216828768699</v>
      </c>
      <c r="J56" s="27">
        <v>5.8576349280003897E-3</v>
      </c>
      <c r="K56" s="27">
        <v>0.334299563329019</v>
      </c>
      <c r="L56" s="27">
        <v>0.46933450460425702</v>
      </c>
      <c r="M56" s="27">
        <v>0.19636593206672301</v>
      </c>
      <c r="N56" s="27">
        <v>9.6499249912496698E-2</v>
      </c>
      <c r="O56" s="27">
        <v>0.74209679957774699</v>
      </c>
      <c r="P56" s="27">
        <v>0.16140395050975501</v>
      </c>
      <c r="Q56" s="32">
        <v>0.48859964616742801</v>
      </c>
      <c r="R56" s="32">
        <v>0.231603866280715</v>
      </c>
      <c r="S56" s="32">
        <v>0.27979648755185599</v>
      </c>
      <c r="T56" s="32">
        <v>0.96384428009162404</v>
      </c>
      <c r="U56" s="32">
        <v>2.3669235502873798E-2</v>
      </c>
      <c r="V56" s="32">
        <v>1.24864844055015E-2</v>
      </c>
      <c r="W56" s="32">
        <v>0.29879045220751399</v>
      </c>
      <c r="X56" s="32">
        <v>0.293503362743954</v>
      </c>
      <c r="Y56" s="32">
        <v>0.40770618504853101</v>
      </c>
      <c r="Z56" s="32">
        <v>0.20619588542022299</v>
      </c>
      <c r="AA56" s="32">
        <v>0.56194354945449998</v>
      </c>
      <c r="AB56" s="32">
        <v>0.231860565125275</v>
      </c>
      <c r="AC56" s="28">
        <v>6.9340000000000002</v>
      </c>
      <c r="AD56" s="29">
        <v>12.048999999999999</v>
      </c>
      <c r="AE56" s="44">
        <v>6.9461000000000004</v>
      </c>
      <c r="AF56" s="12">
        <v>2.7768000000000002</v>
      </c>
      <c r="AG56" s="12">
        <v>1.9174</v>
      </c>
      <c r="AH56" s="12">
        <v>1.5558000000000001</v>
      </c>
      <c r="AI56" s="12">
        <v>1.3324</v>
      </c>
      <c r="AJ56" s="12">
        <v>1.2313000000000001</v>
      </c>
      <c r="AK56" s="12">
        <v>1.1403000000000001</v>
      </c>
      <c r="AL56" s="12">
        <v>1.0669</v>
      </c>
      <c r="AM56" s="45">
        <v>1.0308999999999999</v>
      </c>
      <c r="AN56" s="44">
        <v>11.2362</v>
      </c>
      <c r="AO56" s="12">
        <v>6.5484999999999998</v>
      </c>
      <c r="AP56" s="12">
        <v>5.6818999999999997</v>
      </c>
      <c r="AQ56" s="12">
        <v>5.2182000000000004</v>
      </c>
      <c r="AR56" s="12">
        <v>5.0369000000000002</v>
      </c>
      <c r="AS56" s="12">
        <v>4.8544</v>
      </c>
      <c r="AT56" s="12">
        <v>4.7991000000000001</v>
      </c>
      <c r="AU56" s="12">
        <v>4.5544000000000002</v>
      </c>
      <c r="AV56" s="45">
        <v>4.7332000000000001</v>
      </c>
      <c r="AW56" s="226"/>
      <c r="AX56" s="1" t="s">
        <v>44</v>
      </c>
      <c r="AY56" s="1" t="s">
        <v>49</v>
      </c>
      <c r="BA56" s="1" t="str">
        <f t="shared" si="6"/>
        <v/>
      </c>
      <c r="BB56" s="1" t="str">
        <f t="shared" si="7"/>
        <v/>
      </c>
      <c r="BC56" s="1" t="str">
        <f t="shared" si="8"/>
        <v/>
      </c>
      <c r="BD56" s="1" t="b">
        <f t="shared" si="4"/>
        <v>0</v>
      </c>
      <c r="BE56" s="1" t="b">
        <f t="shared" si="5"/>
        <v>0</v>
      </c>
    </row>
    <row r="57" spans="1:57" ht="17" thickBot="1">
      <c r="A57" s="34"/>
      <c r="B57" s="35"/>
      <c r="C57" s="35"/>
      <c r="D57" s="36" t="s">
        <v>58</v>
      </c>
      <c r="E57" s="43">
        <v>0.84570072565293897</v>
      </c>
      <c r="F57" s="43">
        <v>2.9811194576592301E-2</v>
      </c>
      <c r="G57" s="43">
        <v>0.124488079770468</v>
      </c>
      <c r="H57" s="43">
        <v>0.449135648494072</v>
      </c>
      <c r="I57" s="43">
        <v>0.29836996388081499</v>
      </c>
      <c r="J57" s="43">
        <v>0.25249438762511101</v>
      </c>
      <c r="K57" s="37">
        <v>0.273550096407985</v>
      </c>
      <c r="L57" s="37">
        <v>0.19253076202418601</v>
      </c>
      <c r="M57" s="37">
        <v>0.53391914156782705</v>
      </c>
      <c r="N57" s="37">
        <v>0.25546480455594101</v>
      </c>
      <c r="O57" s="37">
        <v>0.52070079777449496</v>
      </c>
      <c r="P57" s="37">
        <v>0.22383439766956301</v>
      </c>
      <c r="Q57" s="37">
        <v>0.48859964616742801</v>
      </c>
      <c r="R57" s="37">
        <v>0.231603866280715</v>
      </c>
      <c r="S57" s="37">
        <v>0.27979648755185599</v>
      </c>
      <c r="T57" s="37">
        <v>0.96384428009162404</v>
      </c>
      <c r="U57" s="37">
        <v>2.3669235502873798E-2</v>
      </c>
      <c r="V57" s="37">
        <v>1.24864844055015E-2</v>
      </c>
      <c r="W57" s="37">
        <v>0.29879045220751399</v>
      </c>
      <c r="X57" s="37">
        <v>0.293503362743954</v>
      </c>
      <c r="Y57" s="37">
        <v>0.40770618504853101</v>
      </c>
      <c r="Z57" s="37">
        <v>0.20619588542022299</v>
      </c>
      <c r="AA57" s="37">
        <v>0.56194354945449998</v>
      </c>
      <c r="AB57" s="37">
        <v>0.231860565125275</v>
      </c>
      <c r="AC57" s="40">
        <v>9.0920000000000005</v>
      </c>
      <c r="AD57" s="41">
        <v>10.593</v>
      </c>
      <c r="AE57" s="46">
        <v>9.0952999999999999</v>
      </c>
      <c r="AF57" s="47">
        <v>3.8018999999999998</v>
      </c>
      <c r="AG57" s="47">
        <v>2.7155</v>
      </c>
      <c r="AH57" s="47">
        <v>2.3022</v>
      </c>
      <c r="AI57" s="47">
        <v>2.1177000000000001</v>
      </c>
      <c r="AJ57" s="47">
        <v>1.869</v>
      </c>
      <c r="AK57" s="47">
        <v>1.7669999999999999</v>
      </c>
      <c r="AL57" s="47">
        <v>1.6922999999999999</v>
      </c>
      <c r="AM57" s="48">
        <v>1.6451</v>
      </c>
      <c r="AN57" s="46">
        <v>11.657299999999999</v>
      </c>
      <c r="AO57" s="47">
        <v>6.726</v>
      </c>
      <c r="AP57" s="47">
        <v>5.6887999999999996</v>
      </c>
      <c r="AQ57" s="47">
        <v>5.1298000000000004</v>
      </c>
      <c r="AR57" s="47">
        <v>5.0232000000000001</v>
      </c>
      <c r="AS57" s="47">
        <v>4.7507999999999999</v>
      </c>
      <c r="AT57" s="47">
        <v>4.7771999999999997</v>
      </c>
      <c r="AU57" s="47">
        <v>4.7851999999999997</v>
      </c>
      <c r="AV57" s="48">
        <v>4.6210000000000004</v>
      </c>
      <c r="AW57" s="226"/>
      <c r="AX57" s="1" t="s">
        <v>43</v>
      </c>
      <c r="AY57" s="1" t="s">
        <v>45</v>
      </c>
      <c r="BA57" s="1" t="str">
        <f t="shared" si="6"/>
        <v/>
      </c>
      <c r="BB57" s="1" t="str">
        <f t="shared" si="7"/>
        <v/>
      </c>
      <c r="BC57" s="1" t="str">
        <f t="shared" si="8"/>
        <v/>
      </c>
      <c r="BD57" s="1" t="b">
        <f t="shared" si="4"/>
        <v>0</v>
      </c>
      <c r="BE57" s="1" t="str">
        <f t="shared" si="5"/>
        <v>FP no sat</v>
      </c>
    </row>
    <row r="58" spans="1:57">
      <c r="A58" s="24">
        <v>30</v>
      </c>
      <c r="B58" s="14">
        <v>1800</v>
      </c>
      <c r="C58" s="14">
        <v>98.5</v>
      </c>
      <c r="D58" s="25" t="s">
        <v>66</v>
      </c>
      <c r="E58" s="7">
        <v>0.60850272875383404</v>
      </c>
      <c r="F58" s="7">
        <v>0.162651475514071</v>
      </c>
      <c r="G58" s="7">
        <v>0.22884579573209299</v>
      </c>
      <c r="H58" s="7">
        <v>0.66178459274632195</v>
      </c>
      <c r="I58" s="7">
        <v>0.117768595793543</v>
      </c>
      <c r="J58" s="7">
        <v>0.22044681146013401</v>
      </c>
      <c r="K58" s="7">
        <v>0.50694728279490897</v>
      </c>
      <c r="L58" s="7">
        <v>0.37474104888960502</v>
      </c>
      <c r="M58" s="7">
        <v>0.11831166831548499</v>
      </c>
      <c r="N58" s="7">
        <v>0.83315845602551797</v>
      </c>
      <c r="O58" s="7">
        <v>0.159184476878064</v>
      </c>
      <c r="P58" s="7">
        <v>7.6570670964172197E-3</v>
      </c>
      <c r="Q58" s="7">
        <v>2.1938955828747799E-2</v>
      </c>
      <c r="R58" s="7">
        <v>0.66311354238294795</v>
      </c>
      <c r="S58" s="7">
        <v>0.314947501788303</v>
      </c>
      <c r="T58" s="7">
        <v>0.46393502190445501</v>
      </c>
      <c r="U58" s="7">
        <v>0.44686032386624203</v>
      </c>
      <c r="V58" s="7">
        <v>8.9204654229302002E-2</v>
      </c>
      <c r="W58" s="7">
        <v>0.45947757654604998</v>
      </c>
      <c r="X58" s="7">
        <v>0.411233905604175</v>
      </c>
      <c r="Y58" s="7">
        <v>0.12928851784977399</v>
      </c>
      <c r="Z58" s="7">
        <v>0.88739089080884703</v>
      </c>
      <c r="AA58" s="7">
        <v>5.6024787659005801E-2</v>
      </c>
      <c r="AB58" s="7">
        <v>5.6584321532146202E-2</v>
      </c>
      <c r="AC58" s="28">
        <v>5.234</v>
      </c>
      <c r="AD58" s="29">
        <v>11.869</v>
      </c>
      <c r="AE58" s="44">
        <v>31.899699999999999</v>
      </c>
      <c r="AF58" s="12">
        <v>4.3274999999999997</v>
      </c>
      <c r="AG58" s="12">
        <v>2.3666</v>
      </c>
      <c r="AH58" s="12">
        <v>1.7529999999999999</v>
      </c>
      <c r="AI58" s="12">
        <v>1.5165999999999999</v>
      </c>
      <c r="AJ58" s="12">
        <v>1.2835000000000001</v>
      </c>
      <c r="AK58" s="12">
        <v>1.1982999999999999</v>
      </c>
      <c r="AL58" s="12">
        <v>1.1288</v>
      </c>
      <c r="AM58" s="45">
        <v>1.0732999999999999</v>
      </c>
      <c r="AN58" s="44">
        <v>30.4115</v>
      </c>
      <c r="AO58" s="12">
        <v>7.3844000000000003</v>
      </c>
      <c r="AP58" s="12">
        <v>5.5647000000000002</v>
      </c>
      <c r="AQ58" s="12">
        <v>5.1265999999999998</v>
      </c>
      <c r="AR58" s="12">
        <v>4.7206000000000001</v>
      </c>
      <c r="AS58" s="12">
        <v>4.5960999999999999</v>
      </c>
      <c r="AT58" s="12">
        <v>4.4200999999999997</v>
      </c>
      <c r="AU58" s="12">
        <v>4.4494999999999996</v>
      </c>
      <c r="AV58" s="45">
        <v>4.4322999999999997</v>
      </c>
      <c r="AW58" s="226"/>
      <c r="AX58" s="1" t="s">
        <v>45</v>
      </c>
      <c r="AY58" s="1" t="s">
        <v>43</v>
      </c>
      <c r="BA58" s="1" t="str">
        <f t="shared" si="6"/>
        <v/>
      </c>
      <c r="BB58" s="1" t="str">
        <f t="shared" si="7"/>
        <v/>
      </c>
      <c r="BC58" s="1" t="str">
        <f t="shared" si="8"/>
        <v/>
      </c>
      <c r="BD58" s="1" t="str">
        <f t="shared" si="4"/>
        <v>FP no sat</v>
      </c>
      <c r="BE58" s="1" t="b">
        <f t="shared" si="5"/>
        <v>0</v>
      </c>
    </row>
    <row r="59" spans="1:57">
      <c r="A59" s="24"/>
      <c r="B59" s="14"/>
      <c r="C59" s="14"/>
      <c r="D59" s="25" t="s">
        <v>19</v>
      </c>
      <c r="E59" s="7">
        <v>0.60850272875383404</v>
      </c>
      <c r="F59" s="7">
        <v>0.162651475514071</v>
      </c>
      <c r="G59" s="7">
        <v>0.22884579573209299</v>
      </c>
      <c r="H59" s="8">
        <v>0.92084548893064</v>
      </c>
      <c r="I59" s="8">
        <v>4.6465809546157498E-2</v>
      </c>
      <c r="J59" s="8">
        <v>3.26887015232021E-2</v>
      </c>
      <c r="K59" s="8">
        <v>0.42653789363119599</v>
      </c>
      <c r="L59" s="8">
        <v>0.13644980174242199</v>
      </c>
      <c r="M59" s="8">
        <v>0.43701230462638102</v>
      </c>
      <c r="N59" s="8">
        <v>0.25140145456257501</v>
      </c>
      <c r="O59" s="8">
        <v>0.46328226061474398</v>
      </c>
      <c r="P59" s="8">
        <v>0.28531628482268001</v>
      </c>
      <c r="Q59" s="8">
        <v>3.05870936561243E-2</v>
      </c>
      <c r="R59" s="8">
        <v>0.50528725499928695</v>
      </c>
      <c r="S59" s="8">
        <v>0.464125651344588</v>
      </c>
      <c r="T59" s="8">
        <v>0.33015474397255301</v>
      </c>
      <c r="U59" s="8">
        <v>2.63088230668195E-3</v>
      </c>
      <c r="V59" s="8">
        <v>0.66721437372076398</v>
      </c>
      <c r="W59" s="7">
        <v>0.45947757654604998</v>
      </c>
      <c r="X59" s="7">
        <v>0.411233905604175</v>
      </c>
      <c r="Y59" s="7">
        <v>0.12928851784977399</v>
      </c>
      <c r="Z59" s="7">
        <v>0.88739089080884703</v>
      </c>
      <c r="AA59" s="7">
        <v>5.6024787659005801E-2</v>
      </c>
      <c r="AB59" s="7">
        <v>5.6584321532146202E-2</v>
      </c>
      <c r="AC59" s="28">
        <v>5.2510000000000003</v>
      </c>
      <c r="AD59" s="29">
        <v>11.143000000000001</v>
      </c>
      <c r="AE59" s="44">
        <v>25.336099999999998</v>
      </c>
      <c r="AF59" s="12">
        <v>4.5659999999999998</v>
      </c>
      <c r="AG59" s="12">
        <v>2.9068000000000001</v>
      </c>
      <c r="AH59" s="12">
        <v>2.3595000000000002</v>
      </c>
      <c r="AI59" s="12">
        <v>2.0076000000000001</v>
      </c>
      <c r="AJ59" s="12">
        <v>1.8547</v>
      </c>
      <c r="AK59" s="12">
        <v>1.6898</v>
      </c>
      <c r="AL59" s="12">
        <v>1.6480999999999999</v>
      </c>
      <c r="AM59" s="45">
        <v>1.5664</v>
      </c>
      <c r="AN59" s="44">
        <v>26.4115</v>
      </c>
      <c r="AO59" s="12">
        <v>7.9105999999999996</v>
      </c>
      <c r="AP59" s="12">
        <v>6.3082000000000003</v>
      </c>
      <c r="AQ59" s="12">
        <v>5.9642999999999997</v>
      </c>
      <c r="AR59" s="12">
        <v>5.6355000000000004</v>
      </c>
      <c r="AS59" s="12">
        <v>5.4508000000000001</v>
      </c>
      <c r="AT59" s="12">
        <v>5.3662999999999998</v>
      </c>
      <c r="AU59" s="12">
        <v>5.2408000000000001</v>
      </c>
      <c r="AV59" s="45">
        <v>5.1841999999999997</v>
      </c>
      <c r="AW59" s="226"/>
      <c r="AX59" s="1" t="s">
        <v>45</v>
      </c>
      <c r="AY59" s="1" t="s">
        <v>45</v>
      </c>
      <c r="BA59" s="1" t="str">
        <f t="shared" si="6"/>
        <v/>
      </c>
      <c r="BB59" s="1" t="str">
        <f t="shared" si="7"/>
        <v/>
      </c>
      <c r="BC59" s="1" t="str">
        <f t="shared" si="8"/>
        <v/>
      </c>
      <c r="BD59" s="1" t="str">
        <f t="shared" si="4"/>
        <v>FP no sat</v>
      </c>
      <c r="BE59" s="1" t="str">
        <f t="shared" si="5"/>
        <v>FP no sat</v>
      </c>
    </row>
    <row r="60" spans="1:57">
      <c r="A60" s="24"/>
      <c r="B60" s="14"/>
      <c r="C60" s="14"/>
      <c r="D60" s="25" t="s">
        <v>20</v>
      </c>
      <c r="E60" s="7">
        <v>0.60850272875383404</v>
      </c>
      <c r="F60" s="7">
        <v>0.162651475514071</v>
      </c>
      <c r="G60" s="7">
        <v>0.22884579573209299</v>
      </c>
      <c r="H60" s="7">
        <v>0.66178459274632195</v>
      </c>
      <c r="I60" s="7">
        <v>0.117768595793543</v>
      </c>
      <c r="J60" s="7">
        <v>0.22044681146013401</v>
      </c>
      <c r="K60" s="7">
        <v>0.50694728279490897</v>
      </c>
      <c r="L60" s="7">
        <v>0.37474104888960502</v>
      </c>
      <c r="M60" s="7">
        <v>0.11831166831548499</v>
      </c>
      <c r="N60" s="8">
        <v>0.25140145456257501</v>
      </c>
      <c r="O60" s="8">
        <v>0.46328226061474398</v>
      </c>
      <c r="P60" s="8">
        <v>0.28531628482268001</v>
      </c>
      <c r="Q60" s="8">
        <v>3.05870936561243E-2</v>
      </c>
      <c r="R60" s="8">
        <v>0.50528725499928695</v>
      </c>
      <c r="S60" s="8">
        <v>0.464125651344588</v>
      </c>
      <c r="T60" s="8">
        <v>0.33015474397255301</v>
      </c>
      <c r="U60" s="8">
        <v>2.63088230668195E-3</v>
      </c>
      <c r="V60" s="8">
        <v>0.66721437372076398</v>
      </c>
      <c r="W60" s="7">
        <v>0.45947757654604998</v>
      </c>
      <c r="X60" s="7">
        <v>0.411233905604175</v>
      </c>
      <c r="Y60" s="7">
        <v>0.12928851784977399</v>
      </c>
      <c r="Z60" s="7">
        <v>0.88739089080884703</v>
      </c>
      <c r="AA60" s="7">
        <v>5.6024787659005801E-2</v>
      </c>
      <c r="AB60" s="7">
        <v>5.6584321532146202E-2</v>
      </c>
      <c r="AC60" s="28">
        <v>5.0609999999999999</v>
      </c>
      <c r="AD60" s="29">
        <v>12.023</v>
      </c>
      <c r="AE60" s="44">
        <v>25.181000000000001</v>
      </c>
      <c r="AF60" s="12">
        <v>4.3356000000000003</v>
      </c>
      <c r="AG60" s="12">
        <v>2.7458</v>
      </c>
      <c r="AH60" s="12">
        <v>2.1701000000000001</v>
      </c>
      <c r="AI60" s="12">
        <v>1.9463999999999999</v>
      </c>
      <c r="AJ60" s="12">
        <v>1.7608999999999999</v>
      </c>
      <c r="AK60" s="12">
        <v>1.6085</v>
      </c>
      <c r="AL60" s="12">
        <v>1.538</v>
      </c>
      <c r="AM60" s="45">
        <v>1.4423999999999999</v>
      </c>
      <c r="AN60" s="44">
        <v>24.292100000000001</v>
      </c>
      <c r="AO60" s="12">
        <v>7.9302999999999999</v>
      </c>
      <c r="AP60" s="12">
        <v>6.5209999999999999</v>
      </c>
      <c r="AQ60" s="12">
        <v>5.9394</v>
      </c>
      <c r="AR60" s="12">
        <v>5.7092000000000001</v>
      </c>
      <c r="AS60" s="12">
        <v>5.3978000000000002</v>
      </c>
      <c r="AT60" s="12">
        <v>5.2832999999999997</v>
      </c>
      <c r="AU60" s="12">
        <v>5.1069000000000004</v>
      </c>
      <c r="AV60" s="45">
        <v>5.2055999999999996</v>
      </c>
      <c r="AW60" s="226"/>
      <c r="AX60" s="1" t="s">
        <v>45</v>
      </c>
      <c r="AY60" s="1" t="s">
        <v>43</v>
      </c>
      <c r="BA60" s="1" t="str">
        <f t="shared" si="6"/>
        <v/>
      </c>
      <c r="BB60" s="1" t="str">
        <f t="shared" si="7"/>
        <v/>
      </c>
      <c r="BC60" s="1" t="str">
        <f t="shared" si="8"/>
        <v/>
      </c>
      <c r="BD60" s="1" t="str">
        <f t="shared" si="4"/>
        <v>FP no sat</v>
      </c>
      <c r="BE60" s="1" t="b">
        <f t="shared" si="5"/>
        <v>0</v>
      </c>
    </row>
    <row r="61" spans="1:57" ht="17" thickBot="1">
      <c r="A61" s="24"/>
      <c r="B61" s="14"/>
      <c r="C61" s="14"/>
      <c r="D61" s="25" t="s">
        <v>23</v>
      </c>
      <c r="E61" s="95">
        <v>0.191705173133465</v>
      </c>
      <c r="F61" s="95">
        <v>0.45820443882376199</v>
      </c>
      <c r="G61" s="95">
        <v>0.35009038804277198</v>
      </c>
      <c r="H61" s="7">
        <v>0.66178459274632195</v>
      </c>
      <c r="I61" s="7">
        <v>0.117768595793543</v>
      </c>
      <c r="J61" s="7">
        <v>0.22044681146013401</v>
      </c>
      <c r="K61" s="7">
        <v>0.50694728279490897</v>
      </c>
      <c r="L61" s="7">
        <v>0.37474104888960502</v>
      </c>
      <c r="M61" s="7">
        <v>0.11831166831548499</v>
      </c>
      <c r="N61" s="7">
        <v>0.83315845602551797</v>
      </c>
      <c r="O61" s="7">
        <v>0.159184476878064</v>
      </c>
      <c r="P61" s="7">
        <v>7.6570670964172197E-3</v>
      </c>
      <c r="Q61" s="7">
        <v>2.1938955828747799E-2</v>
      </c>
      <c r="R61" s="7">
        <v>0.66311354238294795</v>
      </c>
      <c r="S61" s="7">
        <v>0.314947501788303</v>
      </c>
      <c r="T61" s="7">
        <v>0.46393502190445501</v>
      </c>
      <c r="U61" s="7">
        <v>0.44686032386624203</v>
      </c>
      <c r="V61" s="7">
        <v>8.9204654229302002E-2</v>
      </c>
      <c r="W61" s="7">
        <v>0.45947757654604998</v>
      </c>
      <c r="X61" s="7">
        <v>0.411233905604175</v>
      </c>
      <c r="Y61" s="7">
        <v>0.12928851784977399</v>
      </c>
      <c r="Z61" s="7">
        <v>0.88739089080884703</v>
      </c>
      <c r="AA61" s="7">
        <v>5.6024787659005801E-2</v>
      </c>
      <c r="AB61" s="7">
        <v>5.6584321532146202E-2</v>
      </c>
      <c r="AC61" s="28">
        <v>6.2460000000000004</v>
      </c>
      <c r="AD61" s="29">
        <v>10.178000000000001</v>
      </c>
      <c r="AE61" s="44">
        <v>29.613299999999999</v>
      </c>
      <c r="AF61" s="12">
        <v>4.1551</v>
      </c>
      <c r="AG61" s="12">
        <v>2.4988000000000001</v>
      </c>
      <c r="AH61" s="12">
        <v>1.9307000000000001</v>
      </c>
      <c r="AI61" s="12">
        <v>1.6189</v>
      </c>
      <c r="AJ61" s="12">
        <v>1.4712000000000001</v>
      </c>
      <c r="AK61" s="12">
        <v>1.3271999999999999</v>
      </c>
      <c r="AL61" s="12">
        <v>1.2450000000000001</v>
      </c>
      <c r="AM61" s="45">
        <v>1.2045999999999999</v>
      </c>
      <c r="AN61" s="44">
        <v>28.9604</v>
      </c>
      <c r="AO61" s="12">
        <v>7.3193999999999999</v>
      </c>
      <c r="AP61" s="12">
        <v>5.6826999999999996</v>
      </c>
      <c r="AQ61" s="12">
        <v>5.2129000000000003</v>
      </c>
      <c r="AR61" s="12">
        <v>4.7972000000000001</v>
      </c>
      <c r="AS61" s="12">
        <v>4.6840999999999999</v>
      </c>
      <c r="AT61" s="12">
        <v>4.5163000000000002</v>
      </c>
      <c r="AU61" s="12">
        <v>4.3979999999999997</v>
      </c>
      <c r="AV61" s="45">
        <v>4.3095999999999997</v>
      </c>
      <c r="AW61" s="226"/>
      <c r="AX61" s="1" t="s">
        <v>45</v>
      </c>
      <c r="AY61" s="1" t="s">
        <v>45</v>
      </c>
      <c r="BA61" s="1" t="str">
        <f t="shared" si="6"/>
        <v/>
      </c>
      <c r="BB61" s="1" t="str">
        <f t="shared" si="7"/>
        <v/>
      </c>
      <c r="BC61" s="1" t="str">
        <f t="shared" si="8"/>
        <v/>
      </c>
      <c r="BD61" s="1" t="str">
        <f t="shared" si="4"/>
        <v>FP no sat</v>
      </c>
      <c r="BE61" s="1" t="str">
        <f t="shared" si="5"/>
        <v>FP no sat</v>
      </c>
    </row>
    <row r="62" spans="1:57">
      <c r="A62" s="17">
        <v>60</v>
      </c>
      <c r="B62" s="18">
        <v>60</v>
      </c>
      <c r="C62" s="18">
        <v>98.33</v>
      </c>
      <c r="D62" s="19" t="s">
        <v>18</v>
      </c>
      <c r="E62" s="42">
        <v>0.873697998260479</v>
      </c>
      <c r="F62" s="42">
        <v>7.0351539464955898E-2</v>
      </c>
      <c r="G62" s="42">
        <v>5.5950462274564398E-2</v>
      </c>
      <c r="H62" s="42">
        <v>0.89781186796420098</v>
      </c>
      <c r="I62" s="42">
        <v>1.12830691846412E-2</v>
      </c>
      <c r="J62" s="42">
        <v>9.0905062851157001E-2</v>
      </c>
      <c r="K62" s="42">
        <v>0.67222212015633698</v>
      </c>
      <c r="L62" s="42">
        <v>0.22281423991715699</v>
      </c>
      <c r="M62" s="42">
        <v>0.104963639926504</v>
      </c>
      <c r="N62" s="42">
        <v>0.84584502101718495</v>
      </c>
      <c r="O62" s="42">
        <v>9.1511950961863403E-2</v>
      </c>
      <c r="P62" s="42">
        <v>6.2643028020950897E-2</v>
      </c>
      <c r="Q62" s="42">
        <v>0.96603667529963599</v>
      </c>
      <c r="R62" s="42">
        <v>3.4579267908203498E-3</v>
      </c>
      <c r="S62" s="42">
        <v>3.05053979095435E-2</v>
      </c>
      <c r="T62" s="42">
        <v>0.22824089261244601</v>
      </c>
      <c r="U62" s="42">
        <v>0.73324032084525403</v>
      </c>
      <c r="V62" s="42">
        <v>3.8518786542298698E-2</v>
      </c>
      <c r="W62" s="42">
        <v>0.33009953222945998</v>
      </c>
      <c r="X62" s="42">
        <v>0.37452776823048201</v>
      </c>
      <c r="Y62" s="42">
        <v>0.29537269954005702</v>
      </c>
      <c r="Z62" s="42">
        <v>1.54638870019263E-2</v>
      </c>
      <c r="AA62" s="42">
        <v>0.31043097359498401</v>
      </c>
      <c r="AB62" s="42">
        <v>0.67410513940308903</v>
      </c>
      <c r="AC62" s="22">
        <v>5.6</v>
      </c>
      <c r="AD62" s="23">
        <v>12.271000000000001</v>
      </c>
      <c r="AE62" s="49">
        <v>5.7583000000000002</v>
      </c>
      <c r="AF62" s="50">
        <v>2.0295999999999998</v>
      </c>
      <c r="AG62" s="50">
        <v>1.4191</v>
      </c>
      <c r="AH62" s="50">
        <v>1.1044</v>
      </c>
      <c r="AI62" s="50">
        <v>1.0082</v>
      </c>
      <c r="AJ62" s="50">
        <v>0.83830000000000005</v>
      </c>
      <c r="AK62" s="50">
        <v>0.79149999999999998</v>
      </c>
      <c r="AL62" s="50">
        <v>0.74470000000000003</v>
      </c>
      <c r="AM62" s="51">
        <v>0.71279999999999999</v>
      </c>
      <c r="AN62" s="49">
        <v>11.8177</v>
      </c>
      <c r="AO62" s="50">
        <v>6.9611999999999998</v>
      </c>
      <c r="AP62" s="50">
        <v>5.8651999999999997</v>
      </c>
      <c r="AQ62" s="50">
        <v>5.4207999999999998</v>
      </c>
      <c r="AR62" s="50">
        <v>4.9962</v>
      </c>
      <c r="AS62" s="50">
        <v>4.8926999999999996</v>
      </c>
      <c r="AT62" s="50">
        <v>4.8474000000000004</v>
      </c>
      <c r="AU62" s="50">
        <v>4.7899000000000003</v>
      </c>
      <c r="AV62" s="51">
        <v>4.7365000000000004</v>
      </c>
      <c r="AW62" s="226"/>
      <c r="AX62" s="1" t="s">
        <v>44</v>
      </c>
      <c r="AY62" s="1" t="s">
        <v>43</v>
      </c>
      <c r="BA62" s="1" t="str">
        <f t="shared" si="6"/>
        <v/>
      </c>
      <c r="BB62" s="1" t="str">
        <f t="shared" si="7"/>
        <v/>
      </c>
      <c r="BC62" s="1" t="str">
        <f t="shared" si="8"/>
        <v/>
      </c>
      <c r="BD62" s="1" t="b">
        <f t="shared" si="4"/>
        <v>0</v>
      </c>
      <c r="BE62" s="1" t="b">
        <f t="shared" si="5"/>
        <v>0</v>
      </c>
    </row>
    <row r="63" spans="1:57" ht="17" thickBot="1">
      <c r="A63" s="34">
        <v>60</v>
      </c>
      <c r="B63" s="35">
        <v>60</v>
      </c>
      <c r="C63" s="35"/>
      <c r="D63" s="36" t="s">
        <v>19</v>
      </c>
      <c r="E63" s="39">
        <v>0.97035572099643397</v>
      </c>
      <c r="F63" s="39">
        <v>9.7771016244551003E-3</v>
      </c>
      <c r="G63" s="39">
        <v>1.9867177379110701E-2</v>
      </c>
      <c r="H63" s="39">
        <v>0.63749378850925098</v>
      </c>
      <c r="I63" s="39">
        <v>0.32371849781156198</v>
      </c>
      <c r="J63" s="39">
        <v>3.8787713679186202E-2</v>
      </c>
      <c r="K63" s="39">
        <v>0.17277156916627101</v>
      </c>
      <c r="L63" s="39">
        <v>0.184153969802343</v>
      </c>
      <c r="M63" s="39">
        <v>0.64307446103138399</v>
      </c>
      <c r="N63" s="39">
        <v>0.41123898865251601</v>
      </c>
      <c r="O63" s="39">
        <v>0.18204561448715501</v>
      </c>
      <c r="P63" s="39">
        <v>0.40671539686032798</v>
      </c>
      <c r="Q63" s="39">
        <v>0.67591899565400604</v>
      </c>
      <c r="R63" s="39">
        <v>0.21713489774558101</v>
      </c>
      <c r="S63" s="39">
        <v>0.106946106600411</v>
      </c>
      <c r="T63" s="39">
        <v>0.66273759092962803</v>
      </c>
      <c r="U63" s="39">
        <v>0.30036075296581199</v>
      </c>
      <c r="V63" s="39">
        <v>3.6901656104559699E-2</v>
      </c>
      <c r="W63" s="39">
        <v>0.33552543316230998</v>
      </c>
      <c r="X63" s="39">
        <v>0.37772630890429598</v>
      </c>
      <c r="Y63" s="39">
        <v>0.28674825793339298</v>
      </c>
      <c r="Z63" s="39">
        <v>0.487545318175853</v>
      </c>
      <c r="AA63" s="39">
        <v>4.0996933170982998E-2</v>
      </c>
      <c r="AB63" s="39">
        <v>0.47145774865316298</v>
      </c>
      <c r="AC63" s="40">
        <v>7.4180000000000001</v>
      </c>
      <c r="AD63" s="41">
        <v>10.702999999999999</v>
      </c>
      <c r="AE63" s="46">
        <v>7.3098999999999998</v>
      </c>
      <c r="AF63" s="47">
        <v>3.4622000000000002</v>
      </c>
      <c r="AG63" s="47">
        <v>2.6097000000000001</v>
      </c>
      <c r="AH63" s="47">
        <v>2.16</v>
      </c>
      <c r="AI63" s="47">
        <v>2.0068999999999999</v>
      </c>
      <c r="AJ63" s="47">
        <v>1.8144</v>
      </c>
      <c r="AK63" s="47">
        <v>1.698</v>
      </c>
      <c r="AL63" s="47">
        <v>1.6976</v>
      </c>
      <c r="AM63" s="48">
        <v>1.5788</v>
      </c>
      <c r="AN63" s="46">
        <v>11.0525</v>
      </c>
      <c r="AO63" s="47">
        <v>6.6074999999999999</v>
      </c>
      <c r="AP63" s="47">
        <v>5.5864000000000003</v>
      </c>
      <c r="AQ63" s="47">
        <v>5.0837000000000003</v>
      </c>
      <c r="AR63" s="47">
        <v>4.9379</v>
      </c>
      <c r="AS63" s="47">
        <v>4.7106000000000003</v>
      </c>
      <c r="AT63" s="47">
        <v>4.7111000000000001</v>
      </c>
      <c r="AU63" s="47">
        <v>4.5168999999999997</v>
      </c>
      <c r="AV63" s="48">
        <v>4.5669000000000004</v>
      </c>
      <c r="AW63" s="226"/>
      <c r="AX63" s="1" t="s">
        <v>44</v>
      </c>
      <c r="AY63" s="1" t="s">
        <v>44</v>
      </c>
      <c r="BA63" s="1" t="str">
        <f t="shared" si="6"/>
        <v/>
      </c>
      <c r="BB63" s="1" t="str">
        <f t="shared" si="7"/>
        <v/>
      </c>
      <c r="BC63" s="1">
        <f t="shared" si="8"/>
        <v>0.37772630890429598</v>
      </c>
      <c r="BD63" s="1" t="b">
        <f t="shared" si="4"/>
        <v>0</v>
      </c>
      <c r="BE63" s="1" t="b">
        <f t="shared" si="5"/>
        <v>0</v>
      </c>
    </row>
    <row r="64" spans="1:57">
      <c r="A64" s="17">
        <v>60</v>
      </c>
      <c r="B64" s="18">
        <v>180</v>
      </c>
      <c r="C64" s="18">
        <v>100</v>
      </c>
      <c r="D64" s="19" t="s">
        <v>18</v>
      </c>
      <c r="E64" s="20">
        <v>0.72516322572165604</v>
      </c>
      <c r="F64" s="20">
        <v>0.15427328252657499</v>
      </c>
      <c r="G64" s="20">
        <v>0.120563491751767</v>
      </c>
      <c r="H64" s="20">
        <v>0.92086828942010401</v>
      </c>
      <c r="I64" s="20">
        <v>6.66945241070835E-2</v>
      </c>
      <c r="J64" s="20">
        <v>1.2437186472811499E-2</v>
      </c>
      <c r="K64" s="20">
        <v>8.7411934221384199E-2</v>
      </c>
      <c r="L64" s="20">
        <v>0.29581828704310598</v>
      </c>
      <c r="M64" s="20">
        <v>0.61676977873550898</v>
      </c>
      <c r="N64" s="20">
        <v>0.97861288140475999</v>
      </c>
      <c r="O64" s="20">
        <v>1.7593031518989801E-2</v>
      </c>
      <c r="P64" s="20">
        <v>3.7940870762497299E-3</v>
      </c>
      <c r="Q64" s="20">
        <v>0.54024380673686501</v>
      </c>
      <c r="R64" s="20">
        <v>4.1407890784005402E-3</v>
      </c>
      <c r="S64" s="20">
        <v>0.45561540418473401</v>
      </c>
      <c r="T64" s="20">
        <v>0.66088691519828802</v>
      </c>
      <c r="U64" s="20">
        <v>0.156540289676315</v>
      </c>
      <c r="V64" s="20">
        <v>0.18257279512539601</v>
      </c>
      <c r="W64" s="20">
        <v>0.40274479594825102</v>
      </c>
      <c r="X64" s="20">
        <v>0.40420031151327601</v>
      </c>
      <c r="Y64" s="20">
        <v>0.19305489253847199</v>
      </c>
      <c r="Z64" s="20">
        <v>0.23018829325367801</v>
      </c>
      <c r="AA64" s="20">
        <v>0.42233138135752302</v>
      </c>
      <c r="AB64" s="20">
        <v>0.34748032538879697</v>
      </c>
      <c r="AC64" s="53">
        <v>9.2230000000000008</v>
      </c>
      <c r="AD64" s="54">
        <v>13.102</v>
      </c>
      <c r="AE64" s="49">
        <v>9.5686</v>
      </c>
      <c r="AF64" s="50">
        <v>3.3401999999999998</v>
      </c>
      <c r="AG64" s="50">
        <v>2.3654000000000002</v>
      </c>
      <c r="AH64" s="50">
        <v>1.9182999999999999</v>
      </c>
      <c r="AI64" s="50">
        <v>1.6326000000000001</v>
      </c>
      <c r="AJ64" s="50">
        <v>1.5209999999999999</v>
      </c>
      <c r="AK64" s="50">
        <v>1.3769</v>
      </c>
      <c r="AL64" s="50">
        <v>1.3669</v>
      </c>
      <c r="AM64" s="51">
        <v>1.2810999999999999</v>
      </c>
      <c r="AN64" s="49">
        <v>13.6462</v>
      </c>
      <c r="AO64" s="50">
        <v>7.3825000000000003</v>
      </c>
      <c r="AP64" s="50">
        <v>6.0175999999999998</v>
      </c>
      <c r="AQ64" s="50">
        <v>5.6078000000000001</v>
      </c>
      <c r="AR64" s="50">
        <v>5.3053999999999997</v>
      </c>
      <c r="AS64" s="50">
        <v>5.1703000000000001</v>
      </c>
      <c r="AT64" s="50">
        <v>5.0084</v>
      </c>
      <c r="AU64" s="50">
        <v>5.0064000000000002</v>
      </c>
      <c r="AV64" s="51">
        <v>4.9957000000000003</v>
      </c>
      <c r="AW64" s="226"/>
      <c r="AX64" s="1" t="s">
        <v>43</v>
      </c>
      <c r="AY64" s="1" t="s">
        <v>43</v>
      </c>
      <c r="BA64" s="1" t="str">
        <f t="shared" si="6"/>
        <v/>
      </c>
      <c r="BB64" s="1" t="str">
        <f t="shared" si="7"/>
        <v/>
      </c>
      <c r="BC64" s="1" t="str">
        <f t="shared" si="8"/>
        <v/>
      </c>
      <c r="BD64" s="1" t="b">
        <f t="shared" si="4"/>
        <v>0</v>
      </c>
      <c r="BE64" s="1" t="b">
        <f t="shared" si="5"/>
        <v>0</v>
      </c>
    </row>
    <row r="65" spans="1:57" ht="17" thickBot="1">
      <c r="A65" s="34"/>
      <c r="B65" s="35"/>
      <c r="C65" s="35"/>
      <c r="D65" s="36" t="s">
        <v>19</v>
      </c>
      <c r="E65" s="58">
        <v>0.95809503535541996</v>
      </c>
      <c r="F65" s="58">
        <v>1.4227171806250299E-2</v>
      </c>
      <c r="G65" s="58">
        <v>2.7677792838329399E-2</v>
      </c>
      <c r="H65" s="58">
        <v>0.199450943026341</v>
      </c>
      <c r="I65" s="58">
        <v>0.1249634538046</v>
      </c>
      <c r="J65" s="58">
        <v>0.67558560316905703</v>
      </c>
      <c r="K65" s="58">
        <v>0.84203675944923295</v>
      </c>
      <c r="L65" s="58">
        <v>1.7890842164448799E-2</v>
      </c>
      <c r="M65" s="58">
        <v>0.14007239838631699</v>
      </c>
      <c r="N65" s="58">
        <v>0.58173507029757698</v>
      </c>
      <c r="O65" s="58">
        <v>6.0185474756442203E-2</v>
      </c>
      <c r="P65" s="58">
        <v>0.35807945494597998</v>
      </c>
      <c r="Q65" s="58">
        <v>0.26885997708995002</v>
      </c>
      <c r="R65" s="58">
        <v>0.44155970732686001</v>
      </c>
      <c r="S65" s="58">
        <v>0.28958031558318897</v>
      </c>
      <c r="T65" s="58">
        <v>5.4501546485322502E-2</v>
      </c>
      <c r="U65" s="58">
        <v>0.57320496961242495</v>
      </c>
      <c r="V65" s="58">
        <v>0.37229348390225198</v>
      </c>
      <c r="W65" s="58">
        <v>0.209172489363075</v>
      </c>
      <c r="X65" s="58">
        <v>0.45024119810874402</v>
      </c>
      <c r="Y65" s="58">
        <v>0.340586312528179</v>
      </c>
      <c r="Z65" s="58">
        <v>0.24668128688385599</v>
      </c>
      <c r="AA65" s="58">
        <v>0.567181746251749</v>
      </c>
      <c r="AB65" s="58">
        <v>0.18613696686439399</v>
      </c>
      <c r="AC65" s="59">
        <v>6.8159999999999998</v>
      </c>
      <c r="AD65" s="60">
        <v>17.614000000000001</v>
      </c>
      <c r="AE65" s="46">
        <v>6.4569000000000001</v>
      </c>
      <c r="AF65" s="47">
        <v>3.2454000000000001</v>
      </c>
      <c r="AG65" s="47">
        <v>2.4965999999999999</v>
      </c>
      <c r="AH65" s="47">
        <v>2.1808000000000001</v>
      </c>
      <c r="AI65" s="47">
        <v>2.0314000000000001</v>
      </c>
      <c r="AJ65" s="47">
        <v>1.8806</v>
      </c>
      <c r="AK65" s="47">
        <v>1.851</v>
      </c>
      <c r="AL65" s="47">
        <v>1.7615000000000001</v>
      </c>
      <c r="AM65" s="48">
        <v>1.6849000000000001</v>
      </c>
      <c r="AN65" s="46">
        <v>16.503399999999999</v>
      </c>
      <c r="AO65" s="47">
        <v>7.5392999999999999</v>
      </c>
      <c r="AP65" s="47">
        <v>6.4356</v>
      </c>
      <c r="AQ65" s="47">
        <v>5.7752999999999997</v>
      </c>
      <c r="AR65" s="47">
        <v>5.4687999999999999</v>
      </c>
      <c r="AS65" s="47">
        <v>5.2931999999999997</v>
      </c>
      <c r="AT65" s="47">
        <v>5.1595000000000004</v>
      </c>
      <c r="AU65" s="47">
        <v>5.0426000000000002</v>
      </c>
      <c r="AV65" s="48">
        <v>4.9631999999999996</v>
      </c>
      <c r="AW65" s="226"/>
      <c r="AX65" s="1" t="s">
        <v>44</v>
      </c>
      <c r="AY65" s="1" t="s">
        <v>43</v>
      </c>
      <c r="BA65" s="1" t="str">
        <f>IF(OR(AE65&gt;=100,AN65&gt;=100),"sat","")</f>
        <v/>
      </c>
      <c r="BB65" s="1" t="str">
        <f t="shared" si="7"/>
        <v/>
      </c>
      <c r="BC65" s="1" t="str">
        <f t="shared" si="8"/>
        <v/>
      </c>
      <c r="BD65" s="1" t="b">
        <f t="shared" si="4"/>
        <v>0</v>
      </c>
      <c r="BE65" s="1" t="b">
        <f t="shared" si="5"/>
        <v>0</v>
      </c>
    </row>
    <row r="66" spans="1:57">
      <c r="A66" s="17">
        <v>60</v>
      </c>
      <c r="B66" s="18">
        <v>360</v>
      </c>
      <c r="C66" s="18">
        <v>99.44</v>
      </c>
      <c r="D66" s="19" t="s">
        <v>42</v>
      </c>
      <c r="E66" s="20">
        <v>0.669330373080397</v>
      </c>
      <c r="F66" s="20">
        <v>0.26898047528017199</v>
      </c>
      <c r="G66" s="20">
        <v>6.1689151639429798E-2</v>
      </c>
      <c r="H66" s="20">
        <v>0.88503002677903297</v>
      </c>
      <c r="I66" s="20">
        <v>5.7191329608353297E-2</v>
      </c>
      <c r="J66" s="20">
        <v>5.7778643612612701E-2</v>
      </c>
      <c r="K66" s="20">
        <v>0.58786132430617499</v>
      </c>
      <c r="L66" s="20">
        <v>9.4460014714021698E-2</v>
      </c>
      <c r="M66" s="20">
        <v>0.31767866097980202</v>
      </c>
      <c r="N66" s="20">
        <v>0.49624818612849902</v>
      </c>
      <c r="O66" s="20">
        <v>0.49211299501074501</v>
      </c>
      <c r="P66" s="20">
        <v>1.1638818860755001E-2</v>
      </c>
      <c r="Q66" s="20">
        <v>0.83435249797105704</v>
      </c>
      <c r="R66" s="20">
        <v>1.2374675726225399E-2</v>
      </c>
      <c r="S66" s="20">
        <v>0.15327282630271699</v>
      </c>
      <c r="T66" s="20">
        <v>0.85376855050872602</v>
      </c>
      <c r="U66" s="20">
        <v>6.4725766679091898E-2</v>
      </c>
      <c r="V66" s="20">
        <v>8.1505682812181596E-2</v>
      </c>
      <c r="W66" s="20">
        <v>0.28875554297584399</v>
      </c>
      <c r="X66" s="20">
        <v>0.39337125090732</v>
      </c>
      <c r="Y66" s="20">
        <v>0.31787320611683501</v>
      </c>
      <c r="Z66" s="20">
        <v>5.1780126008199503E-3</v>
      </c>
      <c r="AA66" s="20">
        <v>0.13358581131429301</v>
      </c>
      <c r="AB66" s="20">
        <v>0.86123617608488701</v>
      </c>
      <c r="AC66" s="53">
        <v>6.2759999999999998</v>
      </c>
      <c r="AD66" s="54">
        <v>10.755000000000001</v>
      </c>
      <c r="AE66" s="49">
        <v>6.1887999999999996</v>
      </c>
      <c r="AF66" s="50">
        <v>2.4996</v>
      </c>
      <c r="AG66" s="50">
        <v>1.6929000000000001</v>
      </c>
      <c r="AH66" s="50">
        <v>1.3206</v>
      </c>
      <c r="AI66" s="50">
        <v>1.1837</v>
      </c>
      <c r="AJ66" s="50">
        <v>1.0745</v>
      </c>
      <c r="AK66" s="50">
        <v>0.99460000000000004</v>
      </c>
      <c r="AL66" s="50">
        <v>0.92559999999999998</v>
      </c>
      <c r="AM66" s="51">
        <v>0.86890000000000001</v>
      </c>
      <c r="AN66" s="49">
        <v>11.056100000000001</v>
      </c>
      <c r="AO66" s="50">
        <v>6.9762000000000004</v>
      </c>
      <c r="AP66" s="50">
        <v>6.0789999999999997</v>
      </c>
      <c r="AQ66" s="50">
        <v>5.6623000000000001</v>
      </c>
      <c r="AR66" s="50">
        <v>5.4751000000000003</v>
      </c>
      <c r="AS66" s="50">
        <v>5.3047000000000004</v>
      </c>
      <c r="AT66" s="50">
        <v>5.1694000000000004</v>
      </c>
      <c r="AU66" s="50">
        <v>5.2039999999999997</v>
      </c>
      <c r="AV66" s="51">
        <v>5.1619000000000002</v>
      </c>
      <c r="AW66" s="226"/>
      <c r="AX66" s="1" t="s">
        <v>44</v>
      </c>
      <c r="AY66" s="1" t="s">
        <v>44</v>
      </c>
      <c r="BA66" s="1" t="str">
        <f t="shared" si="6"/>
        <v/>
      </c>
      <c r="BB66" s="1" t="str">
        <f t="shared" si="7"/>
        <v/>
      </c>
      <c r="BC66" s="1">
        <f t="shared" si="8"/>
        <v>0.39337125090732</v>
      </c>
      <c r="BD66" s="1" t="b">
        <f t="shared" si="4"/>
        <v>0</v>
      </c>
      <c r="BE66" s="1" t="b">
        <f t="shared" si="5"/>
        <v>0</v>
      </c>
    </row>
    <row r="67" spans="1:57">
      <c r="A67" s="24"/>
      <c r="B67" s="14"/>
      <c r="C67" s="14"/>
      <c r="D67" s="25" t="s">
        <v>19</v>
      </c>
      <c r="E67" s="26">
        <v>0.84362901446912997</v>
      </c>
      <c r="F67" s="26">
        <v>0.10603454694260001</v>
      </c>
      <c r="G67" s="26">
        <v>5.0336438588268799E-2</v>
      </c>
      <c r="H67" s="26">
        <v>0.57042427494729298</v>
      </c>
      <c r="I67" s="26">
        <v>0.413395644445468</v>
      </c>
      <c r="J67" s="26">
        <v>1.61800806072376E-2</v>
      </c>
      <c r="K67" s="26">
        <v>0.80888111665039797</v>
      </c>
      <c r="L67" s="26">
        <v>0.14159332736768501</v>
      </c>
      <c r="M67" s="26">
        <v>4.9525555981915298E-2</v>
      </c>
      <c r="N67" s="26">
        <v>0.72079684591814297</v>
      </c>
      <c r="O67" s="26">
        <v>0.26144697103758302</v>
      </c>
      <c r="P67" s="26">
        <v>1.7756183044273701E-2</v>
      </c>
      <c r="Q67" s="26">
        <v>0.33067362017278401</v>
      </c>
      <c r="R67" s="26">
        <v>0.221268553781993</v>
      </c>
      <c r="S67" s="26">
        <v>0.44805782604522199</v>
      </c>
      <c r="T67" s="26">
        <v>0.82148806261138396</v>
      </c>
      <c r="U67" s="26">
        <v>3.6953350324430902E-2</v>
      </c>
      <c r="V67" s="26">
        <v>0.141558587064184</v>
      </c>
      <c r="W67" s="26">
        <v>0.33690754643842802</v>
      </c>
      <c r="X67" s="26">
        <v>0.280044991856716</v>
      </c>
      <c r="Y67" s="26">
        <v>0.38304746170485399</v>
      </c>
      <c r="Z67" s="26">
        <v>0.123051291971897</v>
      </c>
      <c r="AA67" s="26">
        <v>0.44855504742894398</v>
      </c>
      <c r="AB67" s="26">
        <v>0.42839366059915801</v>
      </c>
      <c r="AC67" s="52">
        <v>5.4870000000000001</v>
      </c>
      <c r="AD67" s="56">
        <v>12.31</v>
      </c>
      <c r="AE67" s="44">
        <v>5.6333000000000002</v>
      </c>
      <c r="AF67" s="12">
        <v>2.0182000000000002</v>
      </c>
      <c r="AG67" s="12">
        <v>1.3982000000000001</v>
      </c>
      <c r="AH67" s="12">
        <v>1.0504</v>
      </c>
      <c r="AI67" s="12">
        <v>0.86980000000000002</v>
      </c>
      <c r="AJ67" s="12">
        <v>0.73599999999999999</v>
      </c>
      <c r="AK67" s="12">
        <v>0.68330000000000002</v>
      </c>
      <c r="AL67" s="12">
        <v>0.62209999999999999</v>
      </c>
      <c r="AM67" s="45">
        <v>0.59230000000000005</v>
      </c>
      <c r="AN67" s="44">
        <v>12.454800000000001</v>
      </c>
      <c r="AO67" s="12">
        <v>7.3227000000000002</v>
      </c>
      <c r="AP67" s="12">
        <v>6.3426999999999998</v>
      </c>
      <c r="AQ67" s="12">
        <v>5.9320000000000004</v>
      </c>
      <c r="AR67" s="12">
        <v>5.7133000000000003</v>
      </c>
      <c r="AS67" s="12">
        <v>5.5522999999999998</v>
      </c>
      <c r="AT67" s="12">
        <v>5.2756999999999996</v>
      </c>
      <c r="AU67" s="12">
        <v>5.2995999999999999</v>
      </c>
      <c r="AV67" s="45">
        <v>5.2587999999999999</v>
      </c>
      <c r="AW67" s="226"/>
      <c r="AX67" s="1" t="s">
        <v>44</v>
      </c>
      <c r="AY67" s="1" t="s">
        <v>43</v>
      </c>
      <c r="BA67" s="1" t="str">
        <f t="shared" si="6"/>
        <v/>
      </c>
      <c r="BB67" s="1" t="str">
        <f t="shared" si="7"/>
        <v/>
      </c>
      <c r="BC67" s="1" t="str">
        <f t="shared" si="8"/>
        <v/>
      </c>
      <c r="BD67" s="1" t="b">
        <f t="shared" si="4"/>
        <v>0</v>
      </c>
      <c r="BE67" s="1" t="b">
        <f t="shared" si="5"/>
        <v>0</v>
      </c>
    </row>
    <row r="68" spans="1:57">
      <c r="A68" s="24"/>
      <c r="B68" s="14"/>
      <c r="C68" s="14"/>
      <c r="D68" s="25" t="s">
        <v>20</v>
      </c>
      <c r="E68" s="26">
        <v>0.84362901446912997</v>
      </c>
      <c r="F68" s="26">
        <v>0.10603454694260001</v>
      </c>
      <c r="G68" s="26">
        <v>5.0336438588268799E-2</v>
      </c>
      <c r="H68" s="26">
        <v>0.57042427494729298</v>
      </c>
      <c r="I68" s="26">
        <v>0.413395644445468</v>
      </c>
      <c r="J68" s="26">
        <v>1.61800806072376E-2</v>
      </c>
      <c r="K68" s="26">
        <v>0.80888111665039797</v>
      </c>
      <c r="L68" s="26">
        <v>0.14159332736768501</v>
      </c>
      <c r="M68" s="26">
        <v>4.9525555981915298E-2</v>
      </c>
      <c r="N68" s="26">
        <v>0.72079684591814297</v>
      </c>
      <c r="O68" s="26">
        <v>0.26144697103758302</v>
      </c>
      <c r="P68" s="26">
        <v>1.7756183044273701E-2</v>
      </c>
      <c r="Q68" s="26">
        <v>0.33067362017278401</v>
      </c>
      <c r="R68" s="26">
        <v>0.221268553781993</v>
      </c>
      <c r="S68" s="26">
        <v>0.44805782604522199</v>
      </c>
      <c r="T68" s="27">
        <v>0.48373642747262902</v>
      </c>
      <c r="U68" s="27">
        <v>0.148214175466652</v>
      </c>
      <c r="V68" s="27">
        <v>0.36804939706071699</v>
      </c>
      <c r="W68" s="27">
        <v>0.22316273354497099</v>
      </c>
      <c r="X68" s="27">
        <v>0.36595028839100802</v>
      </c>
      <c r="Y68" s="27">
        <v>0.41088697806401903</v>
      </c>
      <c r="Z68" s="27">
        <v>3.7245263402944401E-2</v>
      </c>
      <c r="AA68" s="27">
        <v>0.69823480597296395</v>
      </c>
      <c r="AB68" s="27">
        <v>0.26451993062409102</v>
      </c>
      <c r="AC68" s="52">
        <v>4.5730000000000004</v>
      </c>
      <c r="AD68" s="56">
        <v>13.492000000000001</v>
      </c>
      <c r="AE68" s="44">
        <v>4.5682</v>
      </c>
      <c r="AF68" s="12">
        <v>1.8224</v>
      </c>
      <c r="AG68" s="12">
        <v>1.2366999999999999</v>
      </c>
      <c r="AH68" s="12">
        <v>0.97660000000000002</v>
      </c>
      <c r="AI68" s="12">
        <v>0.84550000000000003</v>
      </c>
      <c r="AJ68" s="12">
        <v>0.74980000000000002</v>
      </c>
      <c r="AK68" s="12">
        <v>0.67320000000000002</v>
      </c>
      <c r="AL68" s="12">
        <v>0.6169</v>
      </c>
      <c r="AM68" s="45">
        <v>0.58240000000000003</v>
      </c>
      <c r="AN68" s="44">
        <v>14.2224</v>
      </c>
      <c r="AO68" s="12">
        <v>7.7766999999999999</v>
      </c>
      <c r="AP68" s="12">
        <v>6.55</v>
      </c>
      <c r="AQ68" s="12">
        <v>6.1322000000000001</v>
      </c>
      <c r="AR68" s="12">
        <v>5.9122000000000003</v>
      </c>
      <c r="AS68" s="12">
        <v>5.6513999999999998</v>
      </c>
      <c r="AT68" s="12">
        <v>5.4059999999999997</v>
      </c>
      <c r="AU68" s="12">
        <v>5.3869999999999996</v>
      </c>
      <c r="AV68" s="45">
        <v>5.2595999999999998</v>
      </c>
      <c r="AW68" s="226"/>
      <c r="AX68" s="1" t="s">
        <v>44</v>
      </c>
      <c r="AY68" s="1" t="s">
        <v>43</v>
      </c>
      <c r="BA68" s="1" t="str">
        <f t="shared" si="6"/>
        <v/>
      </c>
      <c r="BB68" s="1" t="str">
        <f t="shared" si="7"/>
        <v/>
      </c>
      <c r="BC68" s="1" t="str">
        <f t="shared" si="8"/>
        <v/>
      </c>
      <c r="BD68" s="1" t="b">
        <f t="shared" si="4"/>
        <v>0</v>
      </c>
      <c r="BE68" s="1" t="b">
        <f t="shared" si="5"/>
        <v>0</v>
      </c>
    </row>
    <row r="69" spans="1:57">
      <c r="A69" s="24"/>
      <c r="B69" s="14"/>
      <c r="C69" s="14"/>
      <c r="D69" s="25" t="s">
        <v>22</v>
      </c>
      <c r="E69" s="31">
        <v>0.21179367177696801</v>
      </c>
      <c r="F69" s="31">
        <v>0.496603282122354</v>
      </c>
      <c r="G69" s="31">
        <v>0.291603046100677</v>
      </c>
      <c r="H69" s="26">
        <v>0.57042427494729298</v>
      </c>
      <c r="I69" s="26">
        <v>0.413395644445468</v>
      </c>
      <c r="J69" s="26">
        <v>1.61800806072376E-2</v>
      </c>
      <c r="K69" s="26">
        <v>0.80888111665039797</v>
      </c>
      <c r="L69" s="26">
        <v>0.14159332736768501</v>
      </c>
      <c r="M69" s="26">
        <v>4.9525555981915298E-2</v>
      </c>
      <c r="N69" s="31">
        <v>0.56449881597788898</v>
      </c>
      <c r="O69" s="31">
        <v>9.6032342681528798E-2</v>
      </c>
      <c r="P69" s="31">
        <v>0.33946884134058197</v>
      </c>
      <c r="Q69" s="31">
        <v>0.69802717270164305</v>
      </c>
      <c r="R69" s="31">
        <v>0.294920521508236</v>
      </c>
      <c r="S69" s="31">
        <v>7.0523057901199504E-3</v>
      </c>
      <c r="T69" s="26">
        <v>0.82148806261138396</v>
      </c>
      <c r="U69" s="26">
        <v>3.6953350324430902E-2</v>
      </c>
      <c r="V69" s="26">
        <v>0.141558587064184</v>
      </c>
      <c r="W69" s="26">
        <v>0.33690754643842802</v>
      </c>
      <c r="X69" s="26">
        <v>0.280044991856716</v>
      </c>
      <c r="Y69" s="26">
        <v>0.38304746170485399</v>
      </c>
      <c r="Z69" s="26">
        <v>0.123051291971897</v>
      </c>
      <c r="AA69" s="26">
        <v>0.44855504742894398</v>
      </c>
      <c r="AB69" s="26">
        <v>0.42839366059915801</v>
      </c>
      <c r="AC69" s="52">
        <v>6.75</v>
      </c>
      <c r="AD69" s="56">
        <v>10.75</v>
      </c>
      <c r="AE69" s="44">
        <v>6.8720999999999997</v>
      </c>
      <c r="AF69" s="12">
        <v>2.8212999999999999</v>
      </c>
      <c r="AG69" s="12">
        <v>2.0838999999999999</v>
      </c>
      <c r="AH69" s="12">
        <v>1.6559999999999999</v>
      </c>
      <c r="AI69" s="12">
        <v>1.4579</v>
      </c>
      <c r="AJ69" s="12">
        <v>1.3031999999999999</v>
      </c>
      <c r="AK69" s="12">
        <v>1.2419</v>
      </c>
      <c r="AL69" s="12">
        <v>1.2189000000000001</v>
      </c>
      <c r="AM69" s="45">
        <v>1.0882000000000001</v>
      </c>
      <c r="AN69" s="44">
        <v>11.1121</v>
      </c>
      <c r="AO69" s="12">
        <v>6.3498999999999999</v>
      </c>
      <c r="AP69" s="12">
        <v>5.6901000000000002</v>
      </c>
      <c r="AQ69" s="12">
        <v>5.3982000000000001</v>
      </c>
      <c r="AR69" s="12">
        <v>5.0267999999999997</v>
      </c>
      <c r="AS69" s="12">
        <v>4.9264999999999999</v>
      </c>
      <c r="AT69" s="12">
        <v>4.8365999999999998</v>
      </c>
      <c r="AU69" s="12">
        <v>4.7355</v>
      </c>
      <c r="AV69" s="45">
        <v>4.6980000000000004</v>
      </c>
      <c r="AW69" s="226"/>
      <c r="AX69" s="1" t="s">
        <v>44</v>
      </c>
      <c r="AY69" s="1" t="s">
        <v>44</v>
      </c>
      <c r="BA69" s="1" t="str">
        <f t="shared" si="6"/>
        <v/>
      </c>
      <c r="BB69" s="1" t="str">
        <f t="shared" si="7"/>
        <v/>
      </c>
      <c r="BC69" s="1">
        <f t="shared" si="8"/>
        <v>0.38304746170485399</v>
      </c>
      <c r="BD69" s="1" t="b">
        <f t="shared" si="4"/>
        <v>0</v>
      </c>
      <c r="BE69" s="1" t="b">
        <f t="shared" si="5"/>
        <v>0</v>
      </c>
    </row>
    <row r="70" spans="1:57" ht="17" thickBot="1">
      <c r="A70" s="34"/>
      <c r="B70" s="35"/>
      <c r="C70" s="35"/>
      <c r="D70" s="36" t="s">
        <v>23</v>
      </c>
      <c r="E70" s="58">
        <v>0.21179367177696801</v>
      </c>
      <c r="F70" s="58">
        <v>0.496603282122354</v>
      </c>
      <c r="G70" s="58">
        <v>0.291603046100677</v>
      </c>
      <c r="H70" s="43">
        <v>0.57042427494729298</v>
      </c>
      <c r="I70" s="43">
        <v>0.413395644445468</v>
      </c>
      <c r="J70" s="43">
        <v>1.61800806072376E-2</v>
      </c>
      <c r="K70" s="82">
        <v>0.25311824836179903</v>
      </c>
      <c r="L70" s="82">
        <v>0.40712453098610202</v>
      </c>
      <c r="M70" s="82">
        <v>0.33975722065209701</v>
      </c>
      <c r="N70" s="82">
        <v>0.99105205746317504</v>
      </c>
      <c r="O70" s="82">
        <v>5.2084273442859399E-3</v>
      </c>
      <c r="P70" s="82">
        <v>3.7395151925387802E-3</v>
      </c>
      <c r="Q70" s="82">
        <v>0.82297206798793898</v>
      </c>
      <c r="R70" s="82">
        <v>0.10500835140845199</v>
      </c>
      <c r="S70" s="82">
        <v>7.2019580603608802E-2</v>
      </c>
      <c r="T70" s="43">
        <v>0.82148806261138396</v>
      </c>
      <c r="U70" s="43">
        <v>3.6953350324430902E-2</v>
      </c>
      <c r="V70" s="43">
        <v>0.141558587064184</v>
      </c>
      <c r="W70" s="43">
        <v>0.33690754643842802</v>
      </c>
      <c r="X70" s="43">
        <v>0.280044991856716</v>
      </c>
      <c r="Y70" s="43">
        <v>0.38304746170485399</v>
      </c>
      <c r="Z70" s="43">
        <v>0.123051291971897</v>
      </c>
      <c r="AA70" s="43">
        <v>0.44855504742894398</v>
      </c>
      <c r="AB70" s="43">
        <v>0.42839366059915801</v>
      </c>
      <c r="AC70" s="59">
        <v>6.7919999999999998</v>
      </c>
      <c r="AD70" s="60">
        <v>10.483000000000001</v>
      </c>
      <c r="AE70" s="46">
        <v>6.7594000000000003</v>
      </c>
      <c r="AF70" s="47">
        <v>2.9264999999999999</v>
      </c>
      <c r="AG70" s="47">
        <v>2.0451000000000001</v>
      </c>
      <c r="AH70" s="47">
        <v>1.6398999999999999</v>
      </c>
      <c r="AI70" s="47">
        <v>1.4708000000000001</v>
      </c>
      <c r="AJ70" s="47">
        <v>1.304</v>
      </c>
      <c r="AK70" s="47">
        <v>1.2164999999999999</v>
      </c>
      <c r="AL70" s="47">
        <v>1.1651</v>
      </c>
      <c r="AM70" s="48">
        <v>1.1173</v>
      </c>
      <c r="AN70" s="46">
        <v>11.2865</v>
      </c>
      <c r="AO70" s="47">
        <v>6.6664000000000003</v>
      </c>
      <c r="AP70" s="47">
        <v>5.7046999999999999</v>
      </c>
      <c r="AQ70" s="47">
        <v>5.2908999999999997</v>
      </c>
      <c r="AR70" s="47">
        <v>5.1093999999999999</v>
      </c>
      <c r="AS70" s="47">
        <v>4.9385000000000003</v>
      </c>
      <c r="AT70" s="47">
        <v>4.8990999999999998</v>
      </c>
      <c r="AU70" s="47">
        <v>4.6082000000000001</v>
      </c>
      <c r="AV70" s="48">
        <v>4.7477</v>
      </c>
      <c r="AW70" s="226"/>
      <c r="AX70" s="1" t="s">
        <v>44</v>
      </c>
      <c r="AY70" s="1" t="s">
        <v>44</v>
      </c>
      <c r="BA70" s="1" t="str">
        <f t="shared" si="6"/>
        <v/>
      </c>
      <c r="BB70" s="1" t="str">
        <f t="shared" si="7"/>
        <v/>
      </c>
      <c r="BC70" s="1">
        <f t="shared" si="8"/>
        <v>0.38304746170485399</v>
      </c>
      <c r="BD70" s="1" t="b">
        <f t="shared" si="4"/>
        <v>0</v>
      </c>
      <c r="BE70" s="1" t="b">
        <f t="shared" si="5"/>
        <v>0</v>
      </c>
    </row>
    <row r="71" spans="1:57">
      <c r="A71" s="17">
        <v>60</v>
      </c>
      <c r="B71" s="18">
        <v>720</v>
      </c>
      <c r="C71" s="18">
        <v>97.5</v>
      </c>
      <c r="D71" s="19" t="s">
        <v>18</v>
      </c>
      <c r="E71" s="20">
        <v>0.66406548273434196</v>
      </c>
      <c r="F71" s="20">
        <v>3.0968529470201101E-3</v>
      </c>
      <c r="G71" s="20">
        <v>0.33283766431863698</v>
      </c>
      <c r="H71" s="20">
        <v>0.73415661387507503</v>
      </c>
      <c r="I71" s="20">
        <v>0.20008895817141001</v>
      </c>
      <c r="J71" s="20">
        <v>6.5754427953514105E-2</v>
      </c>
      <c r="K71" s="20">
        <v>0.46804690443015401</v>
      </c>
      <c r="L71" s="20">
        <v>0.51400304369148497</v>
      </c>
      <c r="M71" s="20">
        <v>1.7950051878360199E-2</v>
      </c>
      <c r="N71" s="20">
        <v>0.320984597706577</v>
      </c>
      <c r="O71" s="20">
        <v>0.67545020944334599</v>
      </c>
      <c r="P71" s="20">
        <v>3.56519285007672E-3</v>
      </c>
      <c r="Q71" s="20">
        <v>0.91426068929779403</v>
      </c>
      <c r="R71" s="20">
        <v>8.3028653701529495E-2</v>
      </c>
      <c r="S71" s="20">
        <v>2.71065700067618E-3</v>
      </c>
      <c r="T71" s="20">
        <v>0.81276231957837797</v>
      </c>
      <c r="U71" s="20">
        <v>0.157458132414765</v>
      </c>
      <c r="V71" s="20">
        <v>2.97795480068558E-2</v>
      </c>
      <c r="W71" s="20">
        <v>0.267507554021646</v>
      </c>
      <c r="X71" s="20">
        <v>0.31145176498167598</v>
      </c>
      <c r="Y71" s="20">
        <v>0.42104068099667602</v>
      </c>
      <c r="Z71" s="20">
        <v>5.0792167292601699E-2</v>
      </c>
      <c r="AA71" s="20">
        <v>0.49042286217850201</v>
      </c>
      <c r="AB71" s="20">
        <v>0.458784970528895</v>
      </c>
      <c r="AC71" s="53">
        <v>5.1539999999999999</v>
      </c>
      <c r="AD71" s="54">
        <v>8.7089999999999996</v>
      </c>
      <c r="AE71" s="49">
        <v>6.0848000000000004</v>
      </c>
      <c r="AF71" s="50">
        <v>2.35</v>
      </c>
      <c r="AG71" s="50">
        <v>1.5242</v>
      </c>
      <c r="AH71" s="50">
        <v>1.2656000000000001</v>
      </c>
      <c r="AI71" s="50">
        <v>1.0915999999999999</v>
      </c>
      <c r="AJ71" s="50">
        <v>0.95209999999999995</v>
      </c>
      <c r="AK71" s="50">
        <v>0.88819999999999999</v>
      </c>
      <c r="AL71" s="50">
        <v>0.85870000000000002</v>
      </c>
      <c r="AM71" s="51">
        <v>0.83120000000000005</v>
      </c>
      <c r="AN71" s="49">
        <v>11.458600000000001</v>
      </c>
      <c r="AO71" s="50">
        <v>6.6955999999999998</v>
      </c>
      <c r="AP71" s="50">
        <v>5.5414000000000003</v>
      </c>
      <c r="AQ71" s="50">
        <v>5.1718999999999999</v>
      </c>
      <c r="AR71" s="50">
        <v>4.8753000000000002</v>
      </c>
      <c r="AS71" s="50">
        <v>4.8470000000000004</v>
      </c>
      <c r="AT71" s="50">
        <v>4.7746000000000004</v>
      </c>
      <c r="AU71" s="50">
        <v>4.6192000000000002</v>
      </c>
      <c r="AV71" s="51">
        <v>4.5965999999999996</v>
      </c>
      <c r="AW71" s="226"/>
      <c r="AX71" s="1" t="s">
        <v>44</v>
      </c>
      <c r="AY71" s="1" t="s">
        <v>44</v>
      </c>
      <c r="BA71" s="1" t="str">
        <f t="shared" si="6"/>
        <v/>
      </c>
      <c r="BB71" s="1" t="str">
        <f t="shared" si="7"/>
        <v/>
      </c>
      <c r="BC71" s="1">
        <f t="shared" si="8"/>
        <v>0.42104068099667602</v>
      </c>
      <c r="BD71" s="1" t="b">
        <f t="shared" si="4"/>
        <v>0</v>
      </c>
      <c r="BE71" s="1" t="b">
        <f t="shared" si="5"/>
        <v>0</v>
      </c>
    </row>
    <row r="72" spans="1:57">
      <c r="A72" s="24"/>
      <c r="B72" s="14"/>
      <c r="C72" s="14"/>
      <c r="D72" s="25" t="s">
        <v>19</v>
      </c>
      <c r="E72" s="32">
        <v>0.66406548273434196</v>
      </c>
      <c r="F72" s="32">
        <v>3.0968529470201101E-3</v>
      </c>
      <c r="G72" s="32">
        <v>0.33283766431863698</v>
      </c>
      <c r="H72" s="32">
        <v>0.73415661387507503</v>
      </c>
      <c r="I72" s="32">
        <v>0.20008895817141001</v>
      </c>
      <c r="J72" s="32">
        <v>6.5754427953514105E-2</v>
      </c>
      <c r="K72" s="27">
        <v>0.89816260488060695</v>
      </c>
      <c r="L72" s="27">
        <v>0.101037608922532</v>
      </c>
      <c r="M72" s="55">
        <v>7.9978619686071797E-4</v>
      </c>
      <c r="N72" s="27">
        <v>0.94494884604567697</v>
      </c>
      <c r="O72" s="27">
        <v>5.7621551827923201E-3</v>
      </c>
      <c r="P72" s="27">
        <v>4.9288998771530403E-2</v>
      </c>
      <c r="Q72" s="27">
        <v>0.47367877737060099</v>
      </c>
      <c r="R72" s="27">
        <v>0.11521366106630899</v>
      </c>
      <c r="S72" s="27">
        <v>0.41110756156308897</v>
      </c>
      <c r="T72" s="32">
        <v>0.81276231957837797</v>
      </c>
      <c r="U72" s="32">
        <v>0.157458132414765</v>
      </c>
      <c r="V72" s="32">
        <v>2.97795480068558E-2</v>
      </c>
      <c r="W72" s="27">
        <v>5.5671033346097404E-3</v>
      </c>
      <c r="X72" s="27">
        <v>0.973131766908649</v>
      </c>
      <c r="Y72" s="27">
        <v>2.1301129756741002E-2</v>
      </c>
      <c r="Z72" s="27">
        <v>0.57976130795805902</v>
      </c>
      <c r="AA72" s="27">
        <v>0.27641142325422302</v>
      </c>
      <c r="AB72" s="27">
        <v>0.14382726878771701</v>
      </c>
      <c r="AC72" s="52">
        <v>3.5779999999999998</v>
      </c>
      <c r="AD72" s="56">
        <v>11.243</v>
      </c>
      <c r="AE72" s="44">
        <v>1000</v>
      </c>
      <c r="AF72" s="12">
        <v>100</v>
      </c>
      <c r="AG72" s="12">
        <v>4.4661999999999997</v>
      </c>
      <c r="AH72" s="12">
        <v>1.2930999999999999</v>
      </c>
      <c r="AI72" s="12">
        <v>1.0373000000000001</v>
      </c>
      <c r="AJ72" s="12">
        <v>0.91859999999999997</v>
      </c>
      <c r="AK72" s="12">
        <v>0.87519999999999998</v>
      </c>
      <c r="AL72" s="12">
        <v>0.83899999999999997</v>
      </c>
      <c r="AM72" s="45">
        <v>0.82820000000000005</v>
      </c>
      <c r="AN72" s="44">
        <v>1000</v>
      </c>
      <c r="AO72" s="12">
        <v>1000</v>
      </c>
      <c r="AP72" s="12">
        <v>22.457100000000001</v>
      </c>
      <c r="AQ72" s="12">
        <v>6.6006</v>
      </c>
      <c r="AR72" s="12">
        <v>5.2735000000000003</v>
      </c>
      <c r="AS72" s="12">
        <v>4.8343999999999996</v>
      </c>
      <c r="AT72" s="12">
        <v>4.6481000000000003</v>
      </c>
      <c r="AU72" s="12">
        <v>4.2191000000000001</v>
      </c>
      <c r="AV72" s="45">
        <v>4.4588999999999999</v>
      </c>
      <c r="AW72" s="226"/>
      <c r="AX72" s="1" t="s">
        <v>45</v>
      </c>
      <c r="AY72" s="1" t="s">
        <v>45</v>
      </c>
      <c r="BA72" s="1" t="str">
        <f t="shared" si="6"/>
        <v>sat</v>
      </c>
      <c r="BB72" s="1">
        <f t="shared" si="7"/>
        <v>0.973131766908649</v>
      </c>
      <c r="BC72" s="1" t="str">
        <f t="shared" si="8"/>
        <v/>
      </c>
      <c r="BD72" s="1" t="str">
        <f t="shared" si="4"/>
        <v>FP sat</v>
      </c>
      <c r="BE72" s="1" t="str">
        <f t="shared" si="5"/>
        <v>FP sat</v>
      </c>
    </row>
    <row r="73" spans="1:57">
      <c r="A73" s="24"/>
      <c r="B73" s="14"/>
      <c r="C73" s="14"/>
      <c r="D73" s="25" t="s">
        <v>20</v>
      </c>
      <c r="E73" s="32">
        <v>0.66406548273434196</v>
      </c>
      <c r="F73" s="32">
        <v>3.0968529470201101E-3</v>
      </c>
      <c r="G73" s="32">
        <v>0.33283766431863698</v>
      </c>
      <c r="H73" s="31">
        <v>0.71437829653695595</v>
      </c>
      <c r="I73" s="31">
        <v>0.187877269872955</v>
      </c>
      <c r="J73" s="31">
        <v>9.7744433590088095E-2</v>
      </c>
      <c r="K73" s="31">
        <v>0.94052791111109502</v>
      </c>
      <c r="L73" s="31">
        <v>6.41261598855313E-3</v>
      </c>
      <c r="M73" s="31">
        <v>5.3059472900351103E-2</v>
      </c>
      <c r="N73" s="27">
        <v>0.94494884604567697</v>
      </c>
      <c r="O73" s="27">
        <v>5.7621551827923201E-3</v>
      </c>
      <c r="P73" s="27">
        <v>4.9288998771530403E-2</v>
      </c>
      <c r="Q73" s="27">
        <v>0.47367877737060099</v>
      </c>
      <c r="R73" s="27">
        <v>0.11521366106630899</v>
      </c>
      <c r="S73" s="27">
        <v>0.41110756156308897</v>
      </c>
      <c r="T73" s="32">
        <v>0.81276231957837797</v>
      </c>
      <c r="U73" s="32">
        <v>0.157458132414765</v>
      </c>
      <c r="V73" s="32">
        <v>2.97795480068558E-2</v>
      </c>
      <c r="W73" s="27">
        <v>5.5671033346097404E-3</v>
      </c>
      <c r="X73" s="27">
        <v>0.973131766908649</v>
      </c>
      <c r="Y73" s="27">
        <v>2.1301129756741002E-2</v>
      </c>
      <c r="Z73" s="31">
        <v>0.73945390926895804</v>
      </c>
      <c r="AA73" s="31">
        <v>0.22155500795614799</v>
      </c>
      <c r="AB73" s="31">
        <v>3.8991082774893299E-2</v>
      </c>
      <c r="AC73" s="52">
        <v>3.6930000000000001</v>
      </c>
      <c r="AD73" s="56">
        <v>10.944000000000001</v>
      </c>
      <c r="AE73" s="44">
        <v>100</v>
      </c>
      <c r="AF73" s="12">
        <v>100</v>
      </c>
      <c r="AG73" s="12">
        <v>2.8119999999999998</v>
      </c>
      <c r="AH73" s="12">
        <v>1.224</v>
      </c>
      <c r="AI73" s="12">
        <v>1.0156000000000001</v>
      </c>
      <c r="AJ73" s="12">
        <v>0.96330000000000005</v>
      </c>
      <c r="AK73" s="12">
        <v>0.9113</v>
      </c>
      <c r="AL73" s="12">
        <v>0.92320000000000002</v>
      </c>
      <c r="AM73" s="45">
        <v>0.91520000000000001</v>
      </c>
      <c r="AN73" s="44">
        <v>1000</v>
      </c>
      <c r="AO73" s="12">
        <v>1000</v>
      </c>
      <c r="AP73" s="12">
        <v>17.819299999999998</v>
      </c>
      <c r="AQ73" s="12">
        <v>6.1527000000000003</v>
      </c>
      <c r="AR73" s="12">
        <v>5.1158999999999999</v>
      </c>
      <c r="AS73" s="12">
        <v>4.5854999999999997</v>
      </c>
      <c r="AT73" s="12">
        <v>4.3670999999999998</v>
      </c>
      <c r="AU73" s="12">
        <v>4.3452000000000002</v>
      </c>
      <c r="AV73" s="45">
        <v>4.3148999999999997</v>
      </c>
      <c r="AW73" s="226"/>
      <c r="AX73" s="1" t="s">
        <v>45</v>
      </c>
      <c r="AY73" s="1" t="s">
        <v>45</v>
      </c>
      <c r="BA73" s="1" t="str">
        <f t="shared" si="6"/>
        <v>sat</v>
      </c>
      <c r="BB73" s="1">
        <f t="shared" si="7"/>
        <v>0.973131766908649</v>
      </c>
      <c r="BC73" s="1" t="str">
        <f t="shared" si="8"/>
        <v/>
      </c>
      <c r="BD73" s="1" t="str">
        <f t="shared" si="4"/>
        <v>FP sat</v>
      </c>
      <c r="BE73" s="1" t="str">
        <f t="shared" si="5"/>
        <v>FP sat</v>
      </c>
    </row>
    <row r="74" spans="1:57">
      <c r="A74" s="24"/>
      <c r="B74" s="14"/>
      <c r="C74" s="14"/>
      <c r="D74" s="25" t="s">
        <v>21</v>
      </c>
      <c r="E74" s="32">
        <v>0.66406548273434196</v>
      </c>
      <c r="F74" s="32">
        <v>3.0968529470201101E-3</v>
      </c>
      <c r="G74" s="32">
        <v>0.33283766431863698</v>
      </c>
      <c r="H74" s="31">
        <v>0.71437829653695595</v>
      </c>
      <c r="I74" s="31">
        <v>0.187877269872955</v>
      </c>
      <c r="J74" s="31">
        <v>9.7744433590088095E-2</v>
      </c>
      <c r="K74" s="31">
        <v>0.94052791111109502</v>
      </c>
      <c r="L74" s="31">
        <v>6.41261598855313E-3</v>
      </c>
      <c r="M74" s="31">
        <v>5.3059472900351103E-2</v>
      </c>
      <c r="N74" s="30">
        <v>0.74010668721832495</v>
      </c>
      <c r="O74" s="30">
        <v>3.81122061066047E-2</v>
      </c>
      <c r="P74" s="30">
        <v>0.22178110667507001</v>
      </c>
      <c r="Q74" s="32">
        <v>0.91426068929779403</v>
      </c>
      <c r="R74" s="32">
        <v>8.3028653701529495E-2</v>
      </c>
      <c r="S74" s="32">
        <v>2.71065700067618E-3</v>
      </c>
      <c r="T74" s="32">
        <v>0.81276231957837797</v>
      </c>
      <c r="U74" s="32">
        <v>0.157458132414765</v>
      </c>
      <c r="V74" s="32">
        <v>2.97795480068558E-2</v>
      </c>
      <c r="W74" s="27">
        <v>5.5671033346097404E-3</v>
      </c>
      <c r="X74" s="27">
        <v>0.973131766908649</v>
      </c>
      <c r="Y74" s="27">
        <v>2.1301129756741002E-2</v>
      </c>
      <c r="Z74" s="27">
        <v>0.57976130795805902</v>
      </c>
      <c r="AA74" s="27">
        <v>0.27641142325422302</v>
      </c>
      <c r="AB74" s="27">
        <v>0.14382726878771701</v>
      </c>
      <c r="AC74" s="52">
        <v>4.2030000000000003</v>
      </c>
      <c r="AD74" s="56">
        <v>9.3580000000000005</v>
      </c>
      <c r="AE74" s="44">
        <v>100</v>
      </c>
      <c r="AF74" s="12">
        <v>100</v>
      </c>
      <c r="AG74" s="12">
        <v>3.4548000000000001</v>
      </c>
      <c r="AH74" s="12">
        <v>1.4035</v>
      </c>
      <c r="AI74" s="12">
        <v>1.2022999999999999</v>
      </c>
      <c r="AJ74" s="12">
        <v>1.1271</v>
      </c>
      <c r="AK74" s="12">
        <v>1.0922000000000001</v>
      </c>
      <c r="AL74" s="12">
        <v>1.0487</v>
      </c>
      <c r="AM74" s="45">
        <v>1.0187999999999999</v>
      </c>
      <c r="AN74" s="44">
        <v>1000</v>
      </c>
      <c r="AO74" s="12">
        <v>1000</v>
      </c>
      <c r="AP74" s="12">
        <v>19.627400000000002</v>
      </c>
      <c r="AQ74" s="12">
        <v>5.6172000000000004</v>
      </c>
      <c r="AR74" s="12">
        <v>4.5789</v>
      </c>
      <c r="AS74" s="12">
        <v>4.2937000000000003</v>
      </c>
      <c r="AT74" s="12">
        <v>3.9963000000000002</v>
      </c>
      <c r="AU74" s="12">
        <v>4.0791000000000004</v>
      </c>
      <c r="AV74" s="45">
        <v>3.8458000000000001</v>
      </c>
      <c r="AW74" s="226"/>
      <c r="AX74" s="1" t="s">
        <v>45</v>
      </c>
      <c r="AY74" s="1" t="s">
        <v>45</v>
      </c>
      <c r="BA74" s="1" t="str">
        <f t="shared" si="6"/>
        <v>sat</v>
      </c>
      <c r="BB74" s="1">
        <f t="shared" si="7"/>
        <v>0.973131766908649</v>
      </c>
      <c r="BC74" s="1" t="str">
        <f t="shared" si="8"/>
        <v/>
      </c>
      <c r="BD74" s="1" t="str">
        <f t="shared" ref="BD74:BD137" si="9">IF(AX74="FP",IF($BA74="sat","FP sat","FP no sat"))</f>
        <v>FP sat</v>
      </c>
      <c r="BE74" s="1" t="str">
        <f t="shared" ref="BE74:BE137" si="10">IF(AY74="FP",IF($BA74="sat","FP sat","FP no sat"))</f>
        <v>FP sat</v>
      </c>
    </row>
    <row r="75" spans="1:57">
      <c r="A75" s="24"/>
      <c r="B75" s="14"/>
      <c r="C75" s="14"/>
      <c r="D75" s="25" t="s">
        <v>22</v>
      </c>
      <c r="E75" s="86">
        <v>0.66364045348329903</v>
      </c>
      <c r="F75" s="86">
        <v>0.25253350140626202</v>
      </c>
      <c r="G75" s="86">
        <v>8.3826045110438299E-2</v>
      </c>
      <c r="H75" s="86">
        <v>6.37289102843559E-2</v>
      </c>
      <c r="I75" s="86">
        <v>0.89463624166920797</v>
      </c>
      <c r="J75" s="86">
        <v>4.1634848046435503E-2</v>
      </c>
      <c r="K75" s="86">
        <v>0.471685489246291</v>
      </c>
      <c r="L75" s="86">
        <v>0.469498923398117</v>
      </c>
      <c r="M75" s="86">
        <v>5.8815587355590601E-2</v>
      </c>
      <c r="N75" s="32">
        <v>0.320984597706577</v>
      </c>
      <c r="O75" s="32">
        <v>0.67545020944334599</v>
      </c>
      <c r="P75" s="32">
        <v>3.56519285007672E-3</v>
      </c>
      <c r="Q75" s="32">
        <v>0.91426068929779403</v>
      </c>
      <c r="R75" s="32">
        <v>8.3028653701529495E-2</v>
      </c>
      <c r="S75" s="32">
        <v>2.71065700067618E-3</v>
      </c>
      <c r="T75" s="32">
        <v>0.81276231957837797</v>
      </c>
      <c r="U75" s="32">
        <v>0.157458132414765</v>
      </c>
      <c r="V75" s="32">
        <v>2.97795480068558E-2</v>
      </c>
      <c r="W75" s="27">
        <v>5.5671033346097404E-3</v>
      </c>
      <c r="X75" s="27">
        <v>0.973131766908649</v>
      </c>
      <c r="Y75" s="27">
        <v>2.1301129756741002E-2</v>
      </c>
      <c r="Z75" s="31">
        <v>0.73945390926895804</v>
      </c>
      <c r="AA75" s="31">
        <v>0.22155500795614799</v>
      </c>
      <c r="AB75" s="31">
        <v>3.8991082774893299E-2</v>
      </c>
      <c r="AC75" s="52">
        <v>6.55</v>
      </c>
      <c r="AD75" s="56">
        <v>8.5190000000000001</v>
      </c>
      <c r="AE75" s="44">
        <v>1000</v>
      </c>
      <c r="AF75" s="12">
        <v>1000</v>
      </c>
      <c r="AG75" s="12">
        <v>32.341200000000001</v>
      </c>
      <c r="AH75" s="12">
        <v>3.1821999999999999</v>
      </c>
      <c r="AI75" s="12">
        <v>1.5802</v>
      </c>
      <c r="AJ75" s="12">
        <v>1.1008</v>
      </c>
      <c r="AK75" s="12">
        <v>0.86550000000000005</v>
      </c>
      <c r="AL75" s="12">
        <v>0.73760000000000003</v>
      </c>
      <c r="AM75" s="45">
        <v>0.66459999999999997</v>
      </c>
      <c r="AN75" s="44">
        <v>1000</v>
      </c>
      <c r="AO75" s="12">
        <v>1000</v>
      </c>
      <c r="AP75" s="12">
        <v>17.668700000000001</v>
      </c>
      <c r="AQ75" s="12">
        <v>5.4915000000000003</v>
      </c>
      <c r="AR75" s="12">
        <v>4.6482999999999999</v>
      </c>
      <c r="AS75" s="12">
        <v>4.0655000000000001</v>
      </c>
      <c r="AT75" s="12">
        <v>4.0037000000000003</v>
      </c>
      <c r="AU75" s="12">
        <v>3.9055</v>
      </c>
      <c r="AV75" s="45">
        <v>3.8858000000000001</v>
      </c>
      <c r="AW75" s="226"/>
      <c r="AX75" s="1" t="s">
        <v>45</v>
      </c>
      <c r="AY75" s="1" t="s">
        <v>45</v>
      </c>
      <c r="BA75" s="1" t="str">
        <f>IF(OR(AE75&gt;=100,AN75&gt;=100),"sat","")</f>
        <v>sat</v>
      </c>
      <c r="BB75" s="1">
        <f t="shared" si="7"/>
        <v>0.973131766908649</v>
      </c>
      <c r="BC75" s="1" t="str">
        <f t="shared" si="8"/>
        <v/>
      </c>
      <c r="BD75" s="1" t="str">
        <f t="shared" si="9"/>
        <v>FP sat</v>
      </c>
      <c r="BE75" s="1" t="str">
        <f t="shared" si="10"/>
        <v>FP sat</v>
      </c>
    </row>
    <row r="76" spans="1:57">
      <c r="A76" s="24"/>
      <c r="B76" s="14"/>
      <c r="C76" s="14"/>
      <c r="D76" s="25" t="s">
        <v>23</v>
      </c>
      <c r="E76" s="32">
        <v>0.66406548273434196</v>
      </c>
      <c r="F76" s="32">
        <v>3.0968529470201101E-3</v>
      </c>
      <c r="G76" s="32">
        <v>0.33283766431863698</v>
      </c>
      <c r="H76" s="32">
        <v>0.73415661387507503</v>
      </c>
      <c r="I76" s="32">
        <v>0.20008895817141001</v>
      </c>
      <c r="J76" s="32">
        <v>6.5754427953514105E-2</v>
      </c>
      <c r="K76" s="32">
        <v>0.46804690443015401</v>
      </c>
      <c r="L76" s="32">
        <v>0.51400304369148497</v>
      </c>
      <c r="M76" s="32">
        <v>1.7950051878360199E-2</v>
      </c>
      <c r="N76" s="26">
        <v>0.76223724039298402</v>
      </c>
      <c r="O76" s="26">
        <v>0.17098881595868101</v>
      </c>
      <c r="P76" s="26">
        <v>6.6773943648334E-2</v>
      </c>
      <c r="Q76" s="26">
        <v>0.99179154420103299</v>
      </c>
      <c r="R76" s="26">
        <v>6.13455083203218E-3</v>
      </c>
      <c r="S76" s="26">
        <v>2.0739049669346002E-3</v>
      </c>
      <c r="T76" s="32">
        <v>0.81276231957837797</v>
      </c>
      <c r="U76" s="32">
        <v>0.157458132414765</v>
      </c>
      <c r="V76" s="32">
        <v>2.97795480068558E-2</v>
      </c>
      <c r="W76" s="27">
        <v>5.5671033346097404E-3</v>
      </c>
      <c r="X76" s="27">
        <v>0.973131766908649</v>
      </c>
      <c r="Y76" s="27">
        <v>2.1301129756741002E-2</v>
      </c>
      <c r="Z76" s="31">
        <v>0.73945390926895804</v>
      </c>
      <c r="AA76" s="31">
        <v>0.22155500795614799</v>
      </c>
      <c r="AB76" s="31">
        <v>3.8991082774893299E-2</v>
      </c>
      <c r="AC76" s="52">
        <v>4.74</v>
      </c>
      <c r="AD76" s="56">
        <v>9.1609999999999996</v>
      </c>
      <c r="AE76" s="44">
        <v>1000</v>
      </c>
      <c r="AF76" s="12">
        <v>1000</v>
      </c>
      <c r="AG76" s="12">
        <v>14.8919</v>
      </c>
      <c r="AH76" s="12">
        <v>2.0798999999999999</v>
      </c>
      <c r="AI76" s="12">
        <v>1.3813</v>
      </c>
      <c r="AJ76" s="12">
        <v>1.109</v>
      </c>
      <c r="AK76" s="12">
        <v>1.0124</v>
      </c>
      <c r="AL76" s="12">
        <v>0.92559999999999998</v>
      </c>
      <c r="AM76" s="45">
        <v>0.92910000000000004</v>
      </c>
      <c r="AN76" s="44">
        <v>1000</v>
      </c>
      <c r="AO76" s="12">
        <v>1000</v>
      </c>
      <c r="AP76" s="12">
        <v>26.892199999999999</v>
      </c>
      <c r="AQ76" s="12">
        <v>5.6958000000000002</v>
      </c>
      <c r="AR76" s="12">
        <v>4.4017999999999997</v>
      </c>
      <c r="AS76" s="12">
        <v>4.1482000000000001</v>
      </c>
      <c r="AT76" s="12">
        <v>4.0658000000000003</v>
      </c>
      <c r="AU76" s="12">
        <v>3.8397999999999999</v>
      </c>
      <c r="AV76" s="45">
        <v>3.7917000000000001</v>
      </c>
      <c r="AW76" s="226"/>
      <c r="AX76" s="1" t="s">
        <v>45</v>
      </c>
      <c r="AY76" s="1" t="s">
        <v>45</v>
      </c>
      <c r="BA76" s="1" t="str">
        <f t="shared" ref="BA76:BA100" si="11">IF(OR(AE76&gt;=100,AN76&gt;=100),"sat","")</f>
        <v>sat</v>
      </c>
      <c r="BB76" s="1">
        <f t="shared" si="7"/>
        <v>0.973131766908649</v>
      </c>
      <c r="BC76" s="1" t="str">
        <f t="shared" si="8"/>
        <v/>
      </c>
      <c r="BD76" s="1" t="str">
        <f t="shared" si="9"/>
        <v>FP sat</v>
      </c>
      <c r="BE76" s="1" t="str">
        <f t="shared" si="10"/>
        <v>FP sat</v>
      </c>
    </row>
    <row r="77" spans="1:57" ht="17" thickBot="1">
      <c r="A77" s="34"/>
      <c r="B77" s="35"/>
      <c r="C77" s="35"/>
      <c r="D77" s="36" t="s">
        <v>24</v>
      </c>
      <c r="E77" s="37">
        <v>0.66406548273434196</v>
      </c>
      <c r="F77" s="37">
        <v>3.0968529470201101E-3</v>
      </c>
      <c r="G77" s="37">
        <v>0.33283766431863698</v>
      </c>
      <c r="H77" s="43">
        <v>0.71437829653695595</v>
      </c>
      <c r="I77" s="43">
        <v>0.187877269872955</v>
      </c>
      <c r="J77" s="43">
        <v>9.7744433590088095E-2</v>
      </c>
      <c r="K77" s="43">
        <v>0.94052791111109502</v>
      </c>
      <c r="L77" s="43">
        <v>6.41261598855313E-3</v>
      </c>
      <c r="M77" s="43">
        <v>5.3059472900351103E-2</v>
      </c>
      <c r="N77" s="43">
        <v>0.76223724039298402</v>
      </c>
      <c r="O77" s="43">
        <v>0.17098881595868101</v>
      </c>
      <c r="P77" s="43">
        <v>6.6773943648334E-2</v>
      </c>
      <c r="Q77" s="43">
        <v>0.153616350007966</v>
      </c>
      <c r="R77" s="43">
        <v>0.35717947755214502</v>
      </c>
      <c r="S77" s="43">
        <v>0.48920417243988701</v>
      </c>
      <c r="T77" s="43">
        <v>0.45886375717156702</v>
      </c>
      <c r="U77" s="43">
        <v>0.31875404334070401</v>
      </c>
      <c r="V77" s="43">
        <v>0.222382199487727</v>
      </c>
      <c r="W77" s="39">
        <v>5.5671033346097404E-3</v>
      </c>
      <c r="X77" s="39">
        <v>0.973131766908649</v>
      </c>
      <c r="Y77" s="39">
        <v>2.1301129756741002E-2</v>
      </c>
      <c r="Z77" s="39">
        <v>0.57976130795805902</v>
      </c>
      <c r="AA77" s="39">
        <v>0.27641142325422302</v>
      </c>
      <c r="AB77" s="39">
        <v>0.14382726878771701</v>
      </c>
      <c r="AC77" s="59">
        <v>4.093</v>
      </c>
      <c r="AD77" s="60">
        <v>10.177</v>
      </c>
      <c r="AE77" s="46">
        <v>100</v>
      </c>
      <c r="AF77" s="47">
        <v>100</v>
      </c>
      <c r="AG77" s="47">
        <v>4.6566999999999998</v>
      </c>
      <c r="AH77" s="47">
        <v>1.4179999999999999</v>
      </c>
      <c r="AI77" s="47">
        <v>1.1729000000000001</v>
      </c>
      <c r="AJ77" s="47">
        <v>1.0654999999999999</v>
      </c>
      <c r="AK77" s="47">
        <v>0.99209999999999998</v>
      </c>
      <c r="AL77" s="47">
        <v>0.98119999999999996</v>
      </c>
      <c r="AM77" s="48">
        <v>0.9355</v>
      </c>
      <c r="AN77" s="46">
        <v>1000</v>
      </c>
      <c r="AO77" s="47">
        <v>1000</v>
      </c>
      <c r="AP77" s="47">
        <v>21.504999999999999</v>
      </c>
      <c r="AQ77" s="47">
        <v>6.5575000000000001</v>
      </c>
      <c r="AR77" s="47">
        <v>5.5240999999999998</v>
      </c>
      <c r="AS77" s="47">
        <v>5.1470000000000002</v>
      </c>
      <c r="AT77" s="47">
        <v>4.7126999999999999</v>
      </c>
      <c r="AU77" s="47">
        <v>4.8209</v>
      </c>
      <c r="AV77" s="48">
        <v>4.7797999999999998</v>
      </c>
      <c r="AW77" s="226"/>
      <c r="AX77" s="1" t="s">
        <v>45</v>
      </c>
      <c r="AY77" s="1" t="s">
        <v>45</v>
      </c>
      <c r="BA77" s="1" t="str">
        <f t="shared" si="11"/>
        <v>sat</v>
      </c>
      <c r="BB77" s="1">
        <f t="shared" si="7"/>
        <v>0.973131766908649</v>
      </c>
      <c r="BC77" s="1" t="str">
        <f t="shared" si="8"/>
        <v/>
      </c>
      <c r="BD77" s="1" t="str">
        <f t="shared" si="9"/>
        <v>FP sat</v>
      </c>
      <c r="BE77" s="1" t="str">
        <f t="shared" si="10"/>
        <v>FP sat</v>
      </c>
    </row>
    <row r="78" spans="1:57">
      <c r="A78" s="17">
        <v>60</v>
      </c>
      <c r="B78" s="18">
        <v>1080</v>
      </c>
      <c r="C78" s="18">
        <v>98.61</v>
      </c>
      <c r="D78" s="19" t="s">
        <v>18</v>
      </c>
      <c r="E78" s="90">
        <v>0.75363741082350699</v>
      </c>
      <c r="F78" s="90">
        <v>0.176946598575833</v>
      </c>
      <c r="G78" s="90">
        <v>6.9415990600659103E-2</v>
      </c>
      <c r="H78" s="90">
        <v>0.49175621511979001</v>
      </c>
      <c r="I78" s="90">
        <v>6.8060584619832096E-2</v>
      </c>
      <c r="J78" s="90">
        <v>0.44018320026037699</v>
      </c>
      <c r="K78" s="90">
        <v>8.0677006090007497E-3</v>
      </c>
      <c r="L78" s="90">
        <v>0.71726765703791995</v>
      </c>
      <c r="M78" s="90">
        <v>0.27466464235307803</v>
      </c>
      <c r="N78" s="90">
        <v>0.61164234389717598</v>
      </c>
      <c r="O78" s="90">
        <v>0.21338845976207799</v>
      </c>
      <c r="P78" s="90">
        <v>0.17496919634074401</v>
      </c>
      <c r="Q78" s="90">
        <v>0.69270038547241897</v>
      </c>
      <c r="R78" s="90">
        <v>7.3672525164569097E-2</v>
      </c>
      <c r="S78" s="90">
        <v>0.23362708936301099</v>
      </c>
      <c r="T78" s="90">
        <v>9.1925152199663299E-3</v>
      </c>
      <c r="U78" s="90">
        <v>0.33671228212722998</v>
      </c>
      <c r="V78" s="90">
        <v>0.65409520265280297</v>
      </c>
      <c r="W78" s="90">
        <v>0.866526040057507</v>
      </c>
      <c r="X78" s="90">
        <v>4.5261319585105098E-2</v>
      </c>
      <c r="Y78" s="90">
        <v>8.8212640357387101E-2</v>
      </c>
      <c r="Z78" s="90">
        <v>0.54457736887666297</v>
      </c>
      <c r="AA78" s="90">
        <v>0.41967268826853898</v>
      </c>
      <c r="AB78" s="90">
        <v>3.5749942854797302E-2</v>
      </c>
      <c r="AC78" s="53">
        <v>3.83</v>
      </c>
      <c r="AD78" s="54">
        <v>13.875999999999999</v>
      </c>
      <c r="AE78" s="49">
        <v>1000</v>
      </c>
      <c r="AF78" s="50">
        <v>1000</v>
      </c>
      <c r="AG78" s="50">
        <v>5.8640999999999996</v>
      </c>
      <c r="AH78" s="50">
        <v>3.0022000000000002</v>
      </c>
      <c r="AI78" s="50">
        <v>2.3327</v>
      </c>
      <c r="AJ78" s="50">
        <v>2.09</v>
      </c>
      <c r="AK78" s="50">
        <v>1.8513999999999999</v>
      </c>
      <c r="AL78" s="50">
        <v>1.7306999999999999</v>
      </c>
      <c r="AM78" s="51">
        <v>1.627</v>
      </c>
      <c r="AN78" s="49">
        <v>1000</v>
      </c>
      <c r="AO78" s="50">
        <v>1000</v>
      </c>
      <c r="AP78" s="50">
        <v>10.0983</v>
      </c>
      <c r="AQ78" s="50">
        <v>6.7466999999999997</v>
      </c>
      <c r="AR78" s="50">
        <v>5.7876000000000003</v>
      </c>
      <c r="AS78" s="50">
        <v>5.3670999999999998</v>
      </c>
      <c r="AT78" s="50">
        <v>5.2032999999999996</v>
      </c>
      <c r="AU78" s="50">
        <v>5.0476000000000001</v>
      </c>
      <c r="AV78" s="51">
        <v>4.8948</v>
      </c>
      <c r="AW78" s="226"/>
      <c r="AX78" s="1" t="s">
        <v>45</v>
      </c>
      <c r="AY78" s="1" t="s">
        <v>43</v>
      </c>
      <c r="BA78" s="1" t="str">
        <f t="shared" si="11"/>
        <v>sat</v>
      </c>
      <c r="BB78" s="1">
        <f t="shared" si="7"/>
        <v>0.866526040057507</v>
      </c>
      <c r="BC78" s="1" t="str">
        <f t="shared" si="8"/>
        <v/>
      </c>
      <c r="BD78" s="1" t="str">
        <f t="shared" si="9"/>
        <v>FP sat</v>
      </c>
      <c r="BE78" s="1" t="b">
        <f t="shared" si="10"/>
        <v>0</v>
      </c>
    </row>
    <row r="79" spans="1:57">
      <c r="A79" s="24"/>
      <c r="B79" s="14"/>
      <c r="C79" s="14"/>
      <c r="D79" s="25" t="s">
        <v>19</v>
      </c>
      <c r="E79" s="30">
        <v>0.75363741082350699</v>
      </c>
      <c r="F79" s="30">
        <v>0.176946598575833</v>
      </c>
      <c r="G79" s="30">
        <v>6.9415990600659103E-2</v>
      </c>
      <c r="H79" s="27">
        <v>0.99892282295139301</v>
      </c>
      <c r="I79" s="55">
        <v>8.8808237499038401E-4</v>
      </c>
      <c r="J79" s="55">
        <v>1.8909467361638501E-4</v>
      </c>
      <c r="K79" s="27">
        <v>5.8755162423305002E-2</v>
      </c>
      <c r="L79" s="27">
        <v>0.17750365118831801</v>
      </c>
      <c r="M79" s="27">
        <v>0.76374118638837596</v>
      </c>
      <c r="N79" s="27">
        <v>0.85342624677976997</v>
      </c>
      <c r="O79" s="27">
        <v>0.10771698172508699</v>
      </c>
      <c r="P79" s="27">
        <v>3.8856771495142502E-2</v>
      </c>
      <c r="Q79" s="27">
        <v>0.38779094702160299</v>
      </c>
      <c r="R79" s="27">
        <v>0.121576155870301</v>
      </c>
      <c r="S79" s="27">
        <v>0.49063289710809399</v>
      </c>
      <c r="T79" s="27">
        <v>0.16882036420823701</v>
      </c>
      <c r="U79" s="27">
        <v>0.473972101467659</v>
      </c>
      <c r="V79" s="27">
        <v>0.35720753432410202</v>
      </c>
      <c r="W79" s="27">
        <v>0.83772465314160705</v>
      </c>
      <c r="X79" s="27">
        <v>0.140418107296402</v>
      </c>
      <c r="Y79" s="27">
        <v>2.1857239561990899E-2</v>
      </c>
      <c r="Z79" s="27">
        <v>0.49674285441763</v>
      </c>
      <c r="AA79" s="27">
        <v>0.19439884045626901</v>
      </c>
      <c r="AB79" s="27">
        <v>0.30885830512610002</v>
      </c>
      <c r="AC79" s="52">
        <v>5.016</v>
      </c>
      <c r="AD79" s="56">
        <v>13.191000000000001</v>
      </c>
      <c r="AE79" s="44">
        <v>1000</v>
      </c>
      <c r="AF79" s="12">
        <v>1000</v>
      </c>
      <c r="AG79" s="12">
        <v>6.5332999999999997</v>
      </c>
      <c r="AH79" s="12">
        <v>3.2618</v>
      </c>
      <c r="AI79" s="12">
        <v>2.4319000000000002</v>
      </c>
      <c r="AJ79" s="12">
        <v>2.0339</v>
      </c>
      <c r="AK79" s="12">
        <v>1.8408</v>
      </c>
      <c r="AL79" s="12">
        <v>1.6104000000000001</v>
      </c>
      <c r="AM79" s="45">
        <v>1.5592999999999999</v>
      </c>
      <c r="AN79" s="44">
        <v>1000</v>
      </c>
      <c r="AO79" s="12">
        <v>1000</v>
      </c>
      <c r="AP79" s="12">
        <v>8.8253000000000004</v>
      </c>
      <c r="AQ79" s="12">
        <v>6.4825999999999997</v>
      </c>
      <c r="AR79" s="12">
        <v>5.7965999999999998</v>
      </c>
      <c r="AS79" s="12">
        <v>5.5320999999999998</v>
      </c>
      <c r="AT79" s="12">
        <v>5.077</v>
      </c>
      <c r="AU79" s="12">
        <v>5.1746999999999996</v>
      </c>
      <c r="AV79" s="45">
        <v>4.9917999999999996</v>
      </c>
      <c r="AW79" s="226"/>
      <c r="AX79" s="1" t="s">
        <v>45</v>
      </c>
      <c r="AY79" s="1" t="s">
        <v>43</v>
      </c>
      <c r="BA79" s="1" t="str">
        <f t="shared" si="11"/>
        <v>sat</v>
      </c>
      <c r="BB79" s="1">
        <f t="shared" si="7"/>
        <v>0.83772465314160705</v>
      </c>
      <c r="BC79" s="1" t="str">
        <f t="shared" si="8"/>
        <v/>
      </c>
      <c r="BD79" s="1" t="str">
        <f t="shared" si="9"/>
        <v>FP sat</v>
      </c>
      <c r="BE79" s="1" t="b">
        <f t="shared" si="10"/>
        <v>0</v>
      </c>
    </row>
    <row r="80" spans="1:57">
      <c r="A80" s="24"/>
      <c r="B80" s="14"/>
      <c r="C80" s="14"/>
      <c r="D80" s="25" t="s">
        <v>20</v>
      </c>
      <c r="E80" s="30">
        <v>0.75363741082350699</v>
      </c>
      <c r="F80" s="30">
        <v>0.176946598575833</v>
      </c>
      <c r="G80" s="30">
        <v>6.9415990600659103E-2</v>
      </c>
      <c r="H80" s="27">
        <v>0.99892282295139301</v>
      </c>
      <c r="I80" s="55">
        <v>8.8808237499038401E-4</v>
      </c>
      <c r="J80" s="55">
        <v>1.8909467361638501E-4</v>
      </c>
      <c r="K80" s="27">
        <v>5.8755162423305002E-2</v>
      </c>
      <c r="L80" s="27">
        <v>0.17750365118831801</v>
      </c>
      <c r="M80" s="27">
        <v>0.76374118638837596</v>
      </c>
      <c r="N80" s="30">
        <v>0.61164234389717598</v>
      </c>
      <c r="O80" s="30">
        <v>0.21338845976207799</v>
      </c>
      <c r="P80" s="30">
        <v>0.17496919634074401</v>
      </c>
      <c r="Q80" s="30">
        <v>0.69270038547241897</v>
      </c>
      <c r="R80" s="30">
        <v>7.3672525164569097E-2</v>
      </c>
      <c r="S80" s="30">
        <v>0.23362708936301099</v>
      </c>
      <c r="T80" s="30">
        <v>9.1925152199663299E-3</v>
      </c>
      <c r="U80" s="30">
        <v>0.33671228212722998</v>
      </c>
      <c r="V80" s="30">
        <v>0.65409520265280297</v>
      </c>
      <c r="W80" s="30">
        <v>0.866526040057507</v>
      </c>
      <c r="X80" s="30">
        <v>4.5261319585105098E-2</v>
      </c>
      <c r="Y80" s="30">
        <v>8.8212640357387101E-2</v>
      </c>
      <c r="Z80" s="30">
        <v>0.54457736887666297</v>
      </c>
      <c r="AA80" s="30">
        <v>0.41967268826853898</v>
      </c>
      <c r="AB80" s="30">
        <v>3.5749942854797302E-2</v>
      </c>
      <c r="AC80" s="52">
        <v>4.04</v>
      </c>
      <c r="AD80" s="56">
        <v>13.292999999999999</v>
      </c>
      <c r="AE80" s="44">
        <v>1000</v>
      </c>
      <c r="AF80" s="12">
        <v>1000</v>
      </c>
      <c r="AG80" s="12">
        <v>7.2332999999999998</v>
      </c>
      <c r="AH80" s="12">
        <v>3.3776999999999999</v>
      </c>
      <c r="AI80" s="12">
        <v>2.6156000000000001</v>
      </c>
      <c r="AJ80" s="12">
        <v>2.1859999999999999</v>
      </c>
      <c r="AK80" s="12">
        <v>1.8960999999999999</v>
      </c>
      <c r="AL80" s="12">
        <v>1.8273999999999999</v>
      </c>
      <c r="AM80" s="45">
        <v>1.7264999999999999</v>
      </c>
      <c r="AN80" s="44">
        <v>1000</v>
      </c>
      <c r="AO80" s="12">
        <v>1000</v>
      </c>
      <c r="AP80" s="12">
        <v>9.9015000000000004</v>
      </c>
      <c r="AQ80" s="12">
        <v>6.6471</v>
      </c>
      <c r="AR80" s="12">
        <v>6.1405000000000003</v>
      </c>
      <c r="AS80" s="12">
        <v>5.4001000000000001</v>
      </c>
      <c r="AT80" s="12">
        <v>5.1603000000000003</v>
      </c>
      <c r="AU80" s="12">
        <v>5.1866000000000003</v>
      </c>
      <c r="AV80" s="45">
        <v>4.9625000000000004</v>
      </c>
      <c r="AW80" s="226"/>
      <c r="AX80" s="1" t="s">
        <v>45</v>
      </c>
      <c r="AY80" s="1" t="s">
        <v>43</v>
      </c>
      <c r="BA80" s="1" t="str">
        <f t="shared" si="11"/>
        <v>sat</v>
      </c>
      <c r="BB80" s="1">
        <f t="shared" si="7"/>
        <v>0.866526040057507</v>
      </c>
      <c r="BC80" s="1" t="str">
        <f t="shared" si="8"/>
        <v/>
      </c>
      <c r="BD80" s="1" t="str">
        <f t="shared" si="9"/>
        <v>FP sat</v>
      </c>
      <c r="BE80" s="1" t="b">
        <f t="shared" si="10"/>
        <v>0</v>
      </c>
    </row>
    <row r="81" spans="1:57">
      <c r="A81" s="24"/>
      <c r="B81" s="14"/>
      <c r="C81" s="14"/>
      <c r="D81" s="25" t="s">
        <v>21</v>
      </c>
      <c r="E81" s="32">
        <v>0.29877122327727101</v>
      </c>
      <c r="F81" s="32">
        <v>0.178848905622846</v>
      </c>
      <c r="G81" s="32">
        <v>0.52237987109988104</v>
      </c>
      <c r="H81" s="32">
        <v>0.77865458331788695</v>
      </c>
      <c r="I81" s="32">
        <v>0.133119803769564</v>
      </c>
      <c r="J81" s="32">
        <v>8.8225612912548004E-2</v>
      </c>
      <c r="K81" s="32">
        <v>0.42415150349309699</v>
      </c>
      <c r="L81" s="32">
        <v>0.54510167415965205</v>
      </c>
      <c r="M81" s="32">
        <v>3.07468223472495E-2</v>
      </c>
      <c r="N81" s="30">
        <v>0.61164234389717598</v>
      </c>
      <c r="O81" s="30">
        <v>0.21338845976207799</v>
      </c>
      <c r="P81" s="30">
        <v>0.17496919634074401</v>
      </c>
      <c r="Q81" s="30">
        <v>0.69270038547241897</v>
      </c>
      <c r="R81" s="30">
        <v>7.3672525164569097E-2</v>
      </c>
      <c r="S81" s="30">
        <v>0.23362708936301099</v>
      </c>
      <c r="T81" s="30">
        <v>9.1925152199663299E-3</v>
      </c>
      <c r="U81" s="30">
        <v>0.33671228212722998</v>
      </c>
      <c r="V81" s="30">
        <v>0.65409520265280297</v>
      </c>
      <c r="W81" s="32">
        <v>0.193919223580308</v>
      </c>
      <c r="X81" s="32">
        <v>0.50903428557119601</v>
      </c>
      <c r="Y81" s="32">
        <v>0.29704649084849499</v>
      </c>
      <c r="Z81" s="27">
        <v>0.49674285441763</v>
      </c>
      <c r="AA81" s="27">
        <v>0.19439884045626901</v>
      </c>
      <c r="AB81" s="27">
        <v>0.30885830512610002</v>
      </c>
      <c r="AC81" s="52">
        <v>7.7320000000000002</v>
      </c>
      <c r="AD81" s="56">
        <v>9.5830000000000002</v>
      </c>
      <c r="AE81" s="44">
        <v>100</v>
      </c>
      <c r="AF81" s="12">
        <v>3.5988000000000002</v>
      </c>
      <c r="AG81" s="12">
        <v>2.4015</v>
      </c>
      <c r="AH81" s="12">
        <v>1.9516</v>
      </c>
      <c r="AI81" s="12">
        <v>1.7676000000000001</v>
      </c>
      <c r="AJ81" s="12">
        <v>1.5583</v>
      </c>
      <c r="AK81" s="12">
        <v>1.5396000000000001</v>
      </c>
      <c r="AL81" s="12">
        <v>1.4221999999999999</v>
      </c>
      <c r="AM81" s="45">
        <v>1.3579000000000001</v>
      </c>
      <c r="AN81" s="44">
        <v>100</v>
      </c>
      <c r="AO81" s="12">
        <v>8.0370000000000008</v>
      </c>
      <c r="AP81" s="12">
        <v>6.3415999999999997</v>
      </c>
      <c r="AQ81" s="12">
        <v>5.9810999999999996</v>
      </c>
      <c r="AR81" s="12">
        <v>5.8288000000000002</v>
      </c>
      <c r="AS81" s="12">
        <v>5.5690999999999997</v>
      </c>
      <c r="AT81" s="12">
        <v>5.4955999999999996</v>
      </c>
      <c r="AU81" s="12">
        <v>5.3876999999999997</v>
      </c>
      <c r="AV81" s="45">
        <v>5.3090000000000002</v>
      </c>
      <c r="AW81" s="226"/>
      <c r="AX81" s="1" t="s">
        <v>45</v>
      </c>
      <c r="AY81" s="1" t="s">
        <v>45</v>
      </c>
      <c r="BA81" s="1" t="str">
        <f t="shared" si="11"/>
        <v>sat</v>
      </c>
      <c r="BB81" s="1">
        <f t="shared" si="7"/>
        <v>0.50903428557119601</v>
      </c>
      <c r="BC81" s="1" t="str">
        <f t="shared" si="8"/>
        <v/>
      </c>
      <c r="BD81" s="1" t="str">
        <f t="shared" si="9"/>
        <v>FP sat</v>
      </c>
      <c r="BE81" s="1" t="str">
        <f t="shared" si="10"/>
        <v>FP sat</v>
      </c>
    </row>
    <row r="82" spans="1:57">
      <c r="A82" s="24"/>
      <c r="B82" s="14"/>
      <c r="C82" s="14"/>
      <c r="D82" s="25" t="s">
        <v>22</v>
      </c>
      <c r="E82" s="31">
        <v>0.92323476756107503</v>
      </c>
      <c r="F82" s="31">
        <v>8.0797277703836805E-3</v>
      </c>
      <c r="G82" s="31">
        <v>6.8685504668541106E-2</v>
      </c>
      <c r="H82" s="27">
        <v>0.99892282295139301</v>
      </c>
      <c r="I82" s="55">
        <v>8.8808237499038401E-4</v>
      </c>
      <c r="J82" s="55">
        <v>1.8909467361638501E-4</v>
      </c>
      <c r="K82" s="27">
        <v>5.8755162423305002E-2</v>
      </c>
      <c r="L82" s="27">
        <v>0.17750365118831801</v>
      </c>
      <c r="M82" s="27">
        <v>0.76374118638837596</v>
      </c>
      <c r="N82" s="30">
        <v>0.61164234389717598</v>
      </c>
      <c r="O82" s="30">
        <v>0.21338845976207799</v>
      </c>
      <c r="P82" s="30">
        <v>0.17496919634074401</v>
      </c>
      <c r="Q82" s="30">
        <v>0.69270038547241897</v>
      </c>
      <c r="R82" s="30">
        <v>7.3672525164569097E-2</v>
      </c>
      <c r="S82" s="30">
        <v>0.23362708936301099</v>
      </c>
      <c r="T82" s="30">
        <v>9.1925152199663299E-3</v>
      </c>
      <c r="U82" s="30">
        <v>0.33671228212722998</v>
      </c>
      <c r="V82" s="30">
        <v>0.65409520265280297</v>
      </c>
      <c r="W82" s="32">
        <v>0.193919223580308</v>
      </c>
      <c r="X82" s="32">
        <v>0.50903428557119601</v>
      </c>
      <c r="Y82" s="32">
        <v>0.29704649084849499</v>
      </c>
      <c r="Z82" s="27">
        <v>0.49674285441763</v>
      </c>
      <c r="AA82" s="27">
        <v>0.19439884045626901</v>
      </c>
      <c r="AB82" s="27">
        <v>0.30885830512610002</v>
      </c>
      <c r="AC82" s="52">
        <v>5.7469999999999999</v>
      </c>
      <c r="AD82" s="56">
        <v>10.429</v>
      </c>
      <c r="AE82" s="44">
        <v>100</v>
      </c>
      <c r="AF82" s="12">
        <v>3.0562999999999998</v>
      </c>
      <c r="AG82" s="12">
        <v>2.3403999999999998</v>
      </c>
      <c r="AH82" s="12">
        <v>2.0268000000000002</v>
      </c>
      <c r="AI82" s="12">
        <v>1.8241000000000001</v>
      </c>
      <c r="AJ82" s="12">
        <v>1.7132000000000001</v>
      </c>
      <c r="AK82" s="12">
        <v>1.6473</v>
      </c>
      <c r="AL82" s="12">
        <v>1.623</v>
      </c>
      <c r="AM82" s="45">
        <v>1.5188999999999999</v>
      </c>
      <c r="AN82" s="44">
        <v>100</v>
      </c>
      <c r="AO82" s="12">
        <v>8.0882000000000005</v>
      </c>
      <c r="AP82" s="12">
        <v>6.6172000000000004</v>
      </c>
      <c r="AQ82" s="12">
        <v>6.0513000000000003</v>
      </c>
      <c r="AR82" s="12">
        <v>5.7477999999999998</v>
      </c>
      <c r="AS82" s="12">
        <v>5.6546000000000003</v>
      </c>
      <c r="AT82" s="12">
        <v>5.4156000000000004</v>
      </c>
      <c r="AU82" s="12">
        <v>5.5583999999999998</v>
      </c>
      <c r="AV82" s="45">
        <v>5.226</v>
      </c>
      <c r="AW82" s="226"/>
      <c r="AX82" s="1" t="s">
        <v>45</v>
      </c>
      <c r="AY82" s="1" t="s">
        <v>45</v>
      </c>
      <c r="BA82" s="1" t="str">
        <f t="shared" si="11"/>
        <v>sat</v>
      </c>
      <c r="BB82" s="1">
        <f t="shared" si="7"/>
        <v>0.50903428557119601</v>
      </c>
      <c r="BC82" s="1" t="str">
        <f t="shared" si="8"/>
        <v/>
      </c>
      <c r="BD82" s="1" t="str">
        <f t="shared" si="9"/>
        <v>FP sat</v>
      </c>
      <c r="BE82" s="1" t="str">
        <f t="shared" si="10"/>
        <v>FP sat</v>
      </c>
    </row>
    <row r="83" spans="1:57">
      <c r="A83" s="24"/>
      <c r="B83" s="14"/>
      <c r="C83" s="14"/>
      <c r="D83" s="25" t="s">
        <v>23</v>
      </c>
      <c r="E83" s="30">
        <v>0.75363741082350699</v>
      </c>
      <c r="F83" s="30">
        <v>0.176946598575833</v>
      </c>
      <c r="G83" s="30">
        <v>6.9415990600659103E-2</v>
      </c>
      <c r="H83" s="32">
        <v>0.77865458331788695</v>
      </c>
      <c r="I83" s="32">
        <v>0.133119803769564</v>
      </c>
      <c r="J83" s="32">
        <v>8.8225612912548004E-2</v>
      </c>
      <c r="K83" s="32">
        <v>0.42415150349309699</v>
      </c>
      <c r="L83" s="32">
        <v>0.54510167415965205</v>
      </c>
      <c r="M83" s="32">
        <v>3.07468223472495E-2</v>
      </c>
      <c r="N83" s="30">
        <v>0.61164234389717598</v>
      </c>
      <c r="O83" s="30">
        <v>0.21338845976207799</v>
      </c>
      <c r="P83" s="30">
        <v>0.17496919634074401</v>
      </c>
      <c r="Q83" s="30">
        <v>0.69270038547241897</v>
      </c>
      <c r="R83" s="30">
        <v>7.3672525164569097E-2</v>
      </c>
      <c r="S83" s="30">
        <v>0.23362708936301099</v>
      </c>
      <c r="T83" s="30">
        <v>9.1925152199663299E-3</v>
      </c>
      <c r="U83" s="30">
        <v>0.33671228212722998</v>
      </c>
      <c r="V83" s="30">
        <v>0.65409520265280297</v>
      </c>
      <c r="W83" s="32">
        <v>0.193919223580308</v>
      </c>
      <c r="X83" s="32">
        <v>0.50903428557119601</v>
      </c>
      <c r="Y83" s="32">
        <v>0.29704649084849499</v>
      </c>
      <c r="Z83" s="27">
        <v>0.49674285441763</v>
      </c>
      <c r="AA83" s="27">
        <v>0.19439884045626901</v>
      </c>
      <c r="AB83" s="27">
        <v>0.30885830512610002</v>
      </c>
      <c r="AC83" s="52">
        <v>7.8289999999999997</v>
      </c>
      <c r="AD83" s="56">
        <v>9.4770000000000003</v>
      </c>
      <c r="AE83" s="44">
        <v>100</v>
      </c>
      <c r="AF83" s="12">
        <v>2.9611999999999998</v>
      </c>
      <c r="AG83" s="12">
        <v>1.859</v>
      </c>
      <c r="AH83" s="12">
        <v>1.4221999999999999</v>
      </c>
      <c r="AI83" s="12">
        <v>1.2173</v>
      </c>
      <c r="AJ83" s="12">
        <v>1.1083000000000001</v>
      </c>
      <c r="AK83" s="12">
        <v>1.0243</v>
      </c>
      <c r="AL83" s="12">
        <v>0.93079999999999996</v>
      </c>
      <c r="AM83" s="45">
        <v>0.88549999999999995</v>
      </c>
      <c r="AN83" s="44">
        <v>100</v>
      </c>
      <c r="AO83" s="12">
        <v>7.8136000000000001</v>
      </c>
      <c r="AP83" s="12">
        <v>6.5484999999999998</v>
      </c>
      <c r="AQ83" s="12">
        <v>6.0004999999999997</v>
      </c>
      <c r="AR83" s="12">
        <v>5.8666</v>
      </c>
      <c r="AS83" s="12">
        <v>5.5121000000000002</v>
      </c>
      <c r="AT83" s="12">
        <v>5.3555000000000001</v>
      </c>
      <c r="AU83" s="12">
        <v>5.3734999999999999</v>
      </c>
      <c r="AV83" s="45">
        <v>5.2941000000000003</v>
      </c>
      <c r="AW83" s="226"/>
      <c r="AX83" s="1" t="s">
        <v>45</v>
      </c>
      <c r="AY83" s="1" t="s">
        <v>45</v>
      </c>
      <c r="BA83" s="1" t="str">
        <f t="shared" si="11"/>
        <v>sat</v>
      </c>
      <c r="BB83" s="1">
        <f t="shared" si="7"/>
        <v>0.50903428557119601</v>
      </c>
      <c r="BC83" s="1" t="str">
        <f t="shared" si="8"/>
        <v/>
      </c>
      <c r="BD83" s="1" t="str">
        <f t="shared" si="9"/>
        <v>FP sat</v>
      </c>
      <c r="BE83" s="1" t="str">
        <f t="shared" si="10"/>
        <v>FP sat</v>
      </c>
    </row>
    <row r="84" spans="1:57" ht="17" thickBot="1">
      <c r="A84" s="34"/>
      <c r="B84" s="35"/>
      <c r="C84" s="35"/>
      <c r="D84" s="36" t="s">
        <v>24</v>
      </c>
      <c r="E84" s="37">
        <v>0.29877122327727101</v>
      </c>
      <c r="F84" s="37">
        <v>0.178848905622846</v>
      </c>
      <c r="G84" s="37">
        <v>0.52237987109988104</v>
      </c>
      <c r="H84" s="39">
        <v>0.99892282295139301</v>
      </c>
      <c r="I84" s="94">
        <v>8.8808237499038401E-4</v>
      </c>
      <c r="J84" s="94">
        <v>1.8909467361638501E-4</v>
      </c>
      <c r="K84" s="39">
        <v>5.8755162423305002E-2</v>
      </c>
      <c r="L84" s="39">
        <v>0.17750365118831801</v>
      </c>
      <c r="M84" s="39">
        <v>0.76374118638837596</v>
      </c>
      <c r="N84" s="39">
        <v>0.85342624677976997</v>
      </c>
      <c r="O84" s="39">
        <v>0.10771698172508699</v>
      </c>
      <c r="P84" s="39">
        <v>3.8856771495142502E-2</v>
      </c>
      <c r="Q84" s="82">
        <v>0.69270038547241897</v>
      </c>
      <c r="R84" s="82">
        <v>7.3672525164569097E-2</v>
      </c>
      <c r="S84" s="82">
        <v>0.23362708936301099</v>
      </c>
      <c r="T84" s="82">
        <v>9.1925152199663299E-3</v>
      </c>
      <c r="U84" s="82">
        <v>0.33671228212722998</v>
      </c>
      <c r="V84" s="82">
        <v>0.65409520265280297</v>
      </c>
      <c r="W84" s="37">
        <v>0.193919223580308</v>
      </c>
      <c r="X84" s="37">
        <v>0.50903428557119601</v>
      </c>
      <c r="Y84" s="37">
        <v>0.29704649084849499</v>
      </c>
      <c r="Z84" s="39">
        <v>0.49674285441763</v>
      </c>
      <c r="AA84" s="39">
        <v>0.19439884045626901</v>
      </c>
      <c r="AB84" s="39">
        <v>0.30885830512610002</v>
      </c>
      <c r="AC84" s="59">
        <v>6.6150000000000002</v>
      </c>
      <c r="AD84" s="60">
        <v>10.135999999999999</v>
      </c>
      <c r="AE84" s="46">
        <v>100</v>
      </c>
      <c r="AF84" s="47">
        <v>3.6928999999999998</v>
      </c>
      <c r="AG84" s="47">
        <v>2.7863000000000002</v>
      </c>
      <c r="AH84" s="47">
        <v>2.3748</v>
      </c>
      <c r="AI84" s="47">
        <v>2.2267999999999999</v>
      </c>
      <c r="AJ84" s="47">
        <v>2.0954000000000002</v>
      </c>
      <c r="AK84" s="47">
        <v>1.9883</v>
      </c>
      <c r="AL84" s="47">
        <v>1.9466000000000001</v>
      </c>
      <c r="AM84" s="48">
        <v>1.8940999999999999</v>
      </c>
      <c r="AN84" s="46">
        <v>100</v>
      </c>
      <c r="AO84" s="47">
        <v>8.1765000000000008</v>
      </c>
      <c r="AP84" s="47">
        <v>6.5778999999999996</v>
      </c>
      <c r="AQ84" s="47">
        <v>6.0084999999999997</v>
      </c>
      <c r="AR84" s="47">
        <v>5.9276</v>
      </c>
      <c r="AS84" s="47">
        <v>5.7629999999999999</v>
      </c>
      <c r="AT84" s="47">
        <v>5.6044</v>
      </c>
      <c r="AU84" s="47">
        <v>5.3879999999999999</v>
      </c>
      <c r="AV84" s="48">
        <v>5.343</v>
      </c>
      <c r="AW84" s="226"/>
      <c r="AX84" s="1" t="s">
        <v>45</v>
      </c>
      <c r="AY84" s="1" t="s">
        <v>45</v>
      </c>
      <c r="BA84" s="1" t="str">
        <f t="shared" si="11"/>
        <v>sat</v>
      </c>
      <c r="BB84" s="1">
        <f t="shared" si="7"/>
        <v>0.50903428557119601</v>
      </c>
      <c r="BC84" s="1" t="str">
        <f t="shared" si="8"/>
        <v/>
      </c>
      <c r="BD84" s="1" t="str">
        <f t="shared" si="9"/>
        <v>FP sat</v>
      </c>
      <c r="BE84" s="1" t="str">
        <f t="shared" si="10"/>
        <v>FP sat</v>
      </c>
    </row>
    <row r="85" spans="1:57">
      <c r="A85" s="17">
        <v>60</v>
      </c>
      <c r="B85" s="18">
        <v>1440</v>
      </c>
      <c r="C85" s="18">
        <v>98.194000000000003</v>
      </c>
      <c r="D85" s="19" t="s">
        <v>18</v>
      </c>
      <c r="E85" s="42">
        <v>0.45747270086559799</v>
      </c>
      <c r="F85" s="42">
        <v>2.28578698047265E-2</v>
      </c>
      <c r="G85" s="42">
        <v>0.51966942932967497</v>
      </c>
      <c r="H85" s="42">
        <v>0.90251962315707901</v>
      </c>
      <c r="I85" s="42">
        <v>5.6911617612212501E-2</v>
      </c>
      <c r="J85" s="42">
        <v>4.0568759230707699E-2</v>
      </c>
      <c r="K85" s="42">
        <v>0.289579777892226</v>
      </c>
      <c r="L85" s="42">
        <v>0.43961396776714101</v>
      </c>
      <c r="M85" s="42">
        <v>0.27080625434063199</v>
      </c>
      <c r="N85" s="42">
        <v>0.18193583340255301</v>
      </c>
      <c r="O85" s="42">
        <v>9.9871803984377602E-2</v>
      </c>
      <c r="P85" s="42">
        <v>0.71819236261306896</v>
      </c>
      <c r="Q85" s="42">
        <v>0.79012900177322798</v>
      </c>
      <c r="R85" s="42">
        <v>0.19148572432997399</v>
      </c>
      <c r="S85" s="42">
        <v>1.8385273896797401E-2</v>
      </c>
      <c r="T85" s="42">
        <v>0.58925113329857104</v>
      </c>
      <c r="U85" s="42">
        <v>0.114637978773739</v>
      </c>
      <c r="V85" s="42">
        <v>0.29611088792768803</v>
      </c>
      <c r="W85" s="42">
        <v>0.81806114861509105</v>
      </c>
      <c r="X85" s="42">
        <v>0.17098011751293599</v>
      </c>
      <c r="Y85" s="42">
        <v>1.0958733871972401E-2</v>
      </c>
      <c r="Z85" s="42">
        <v>0.55753303207309901</v>
      </c>
      <c r="AA85" s="42">
        <v>0.35637069142872002</v>
      </c>
      <c r="AB85" s="42">
        <v>8.6096276498179997E-2</v>
      </c>
      <c r="AC85" s="53">
        <v>2.774</v>
      </c>
      <c r="AD85" s="54">
        <v>9.5540000000000003</v>
      </c>
      <c r="AE85" s="49">
        <v>1000</v>
      </c>
      <c r="AF85" s="50">
        <v>100</v>
      </c>
      <c r="AG85" s="50">
        <v>4.3621999999999996</v>
      </c>
      <c r="AH85" s="50">
        <v>2.9598</v>
      </c>
      <c r="AI85" s="50">
        <v>2.5055999999999998</v>
      </c>
      <c r="AJ85" s="50">
        <v>2.3306</v>
      </c>
      <c r="AK85" s="50">
        <v>2.1760999999999999</v>
      </c>
      <c r="AL85" s="50">
        <v>2.1455000000000002</v>
      </c>
      <c r="AM85" s="51">
        <v>2.0722999999999998</v>
      </c>
      <c r="AN85" s="50">
        <v>1000</v>
      </c>
      <c r="AO85" s="50">
        <v>100</v>
      </c>
      <c r="AP85" s="50">
        <v>7.8715000000000002</v>
      </c>
      <c r="AQ85" s="50">
        <v>5.4884000000000004</v>
      </c>
      <c r="AR85" s="50">
        <v>4.7854000000000001</v>
      </c>
      <c r="AS85" s="50">
        <v>4.5004</v>
      </c>
      <c r="AT85" s="50">
        <v>4.2435999999999998</v>
      </c>
      <c r="AU85" s="50">
        <v>4.3316999999999997</v>
      </c>
      <c r="AV85" s="51">
        <v>4.1253000000000002</v>
      </c>
      <c r="AW85" s="226"/>
      <c r="AX85" s="1" t="s">
        <v>45</v>
      </c>
      <c r="AY85" s="1" t="s">
        <v>45</v>
      </c>
      <c r="BA85" s="1" t="str">
        <f t="shared" si="11"/>
        <v>sat</v>
      </c>
      <c r="BB85" s="1">
        <f t="shared" si="7"/>
        <v>0.81806114861509105</v>
      </c>
      <c r="BC85" s="1" t="str">
        <f t="shared" si="8"/>
        <v/>
      </c>
      <c r="BD85" s="1" t="str">
        <f t="shared" si="9"/>
        <v>FP sat</v>
      </c>
      <c r="BE85" s="1" t="str">
        <f t="shared" si="10"/>
        <v>FP sat</v>
      </c>
    </row>
    <row r="86" spans="1:57">
      <c r="A86" s="24"/>
      <c r="B86" s="14"/>
      <c r="C86" s="14"/>
      <c r="D86" s="25" t="s">
        <v>19</v>
      </c>
      <c r="E86" s="31">
        <v>0.45747270086559799</v>
      </c>
      <c r="F86" s="31">
        <v>2.28578698047265E-2</v>
      </c>
      <c r="G86" s="31">
        <v>0.51966942932967497</v>
      </c>
      <c r="H86" s="31">
        <v>0.90251962315707901</v>
      </c>
      <c r="I86" s="31">
        <v>5.6911617612212501E-2</v>
      </c>
      <c r="J86" s="31">
        <v>4.0568759230707699E-2</v>
      </c>
      <c r="K86" s="32">
        <v>0.11557487694188499</v>
      </c>
      <c r="L86" s="32">
        <v>0.25090235379284997</v>
      </c>
      <c r="M86" s="32">
        <v>0.63352276926526296</v>
      </c>
      <c r="N86" s="32">
        <v>0.72089912668305001</v>
      </c>
      <c r="O86" s="32">
        <v>0.16652345371128699</v>
      </c>
      <c r="P86" s="32">
        <v>0.11257741960566101</v>
      </c>
      <c r="Q86" s="32">
        <v>0.42061842349295703</v>
      </c>
      <c r="R86" s="32">
        <v>0.51364060459876404</v>
      </c>
      <c r="S86" s="32">
        <v>6.5740971908278101E-2</v>
      </c>
      <c r="T86" s="26">
        <v>0.25081159265740999</v>
      </c>
      <c r="U86" s="26">
        <v>0.465497648188472</v>
      </c>
      <c r="V86" s="26">
        <v>0.28369075915411701</v>
      </c>
      <c r="W86" s="31">
        <v>0.81806114861509105</v>
      </c>
      <c r="X86" s="31">
        <v>0.17098011751293599</v>
      </c>
      <c r="Y86" s="31">
        <v>1.0958733871972401E-2</v>
      </c>
      <c r="Z86" s="31">
        <v>0.55753303207309901</v>
      </c>
      <c r="AA86" s="31">
        <v>0.35637069142872002</v>
      </c>
      <c r="AB86" s="31">
        <v>8.6096276498179997E-2</v>
      </c>
      <c r="AC86" s="52">
        <v>4.2030000000000003</v>
      </c>
      <c r="AD86" s="56">
        <v>8.77</v>
      </c>
      <c r="AE86" s="44">
        <v>1000</v>
      </c>
      <c r="AF86" s="12">
        <v>1000</v>
      </c>
      <c r="AG86" s="12">
        <v>5.5137999999999998</v>
      </c>
      <c r="AH86" s="12">
        <v>3.2566999999999999</v>
      </c>
      <c r="AI86" s="12">
        <v>2.5432000000000001</v>
      </c>
      <c r="AJ86" s="12">
        <v>2.2423000000000002</v>
      </c>
      <c r="AK86" s="12">
        <v>2.0346000000000002</v>
      </c>
      <c r="AL86" s="12">
        <v>1.9273</v>
      </c>
      <c r="AM86" s="45">
        <v>1.9006000000000001</v>
      </c>
      <c r="AN86" s="12">
        <v>1000</v>
      </c>
      <c r="AO86" s="12">
        <v>1000</v>
      </c>
      <c r="AP86" s="12">
        <v>7.7972000000000001</v>
      </c>
      <c r="AQ86" s="12">
        <v>5.6045999999999996</v>
      </c>
      <c r="AR86" s="12">
        <v>5.0216000000000003</v>
      </c>
      <c r="AS86" s="12">
        <v>4.6161000000000003</v>
      </c>
      <c r="AT86" s="12">
        <v>4.4507000000000003</v>
      </c>
      <c r="AU86" s="12">
        <v>4.3354999999999997</v>
      </c>
      <c r="AV86" s="45">
        <v>4.2230999999999996</v>
      </c>
      <c r="AW86" s="226"/>
      <c r="AX86" s="1" t="s">
        <v>45</v>
      </c>
      <c r="AY86" s="1" t="s">
        <v>45</v>
      </c>
      <c r="BA86" s="1" t="str">
        <f t="shared" si="11"/>
        <v>sat</v>
      </c>
      <c r="BB86" s="1">
        <f t="shared" si="7"/>
        <v>0.81806114861509105</v>
      </c>
      <c r="BC86" s="1" t="str">
        <f t="shared" si="8"/>
        <v/>
      </c>
      <c r="BD86" s="1" t="str">
        <f t="shared" si="9"/>
        <v>FP sat</v>
      </c>
      <c r="BE86" s="1" t="str">
        <f t="shared" si="10"/>
        <v>FP sat</v>
      </c>
    </row>
    <row r="87" spans="1:57">
      <c r="A87" s="24"/>
      <c r="B87" s="14"/>
      <c r="C87" s="14"/>
      <c r="D87" s="25" t="s">
        <v>20</v>
      </c>
      <c r="E87" s="26">
        <v>0.103126816712222</v>
      </c>
      <c r="F87" s="26">
        <v>0.36101787009491398</v>
      </c>
      <c r="G87" s="26">
        <v>0.53585531319286195</v>
      </c>
      <c r="H87" s="26">
        <v>0.49292342579394099</v>
      </c>
      <c r="I87" s="26">
        <v>0.11143417041798601</v>
      </c>
      <c r="J87" s="26">
        <v>0.39564240378807097</v>
      </c>
      <c r="K87" s="26">
        <v>0.94180206678440703</v>
      </c>
      <c r="L87" s="26">
        <v>9.3415325127711394E-3</v>
      </c>
      <c r="M87" s="26">
        <v>4.8856400702821698E-2</v>
      </c>
      <c r="N87" s="26">
        <v>0.140036017632994</v>
      </c>
      <c r="O87" s="26">
        <v>0.75425385353327101</v>
      </c>
      <c r="P87" s="26">
        <v>0.105710128833734</v>
      </c>
      <c r="Q87" s="26">
        <v>0.93780612825672505</v>
      </c>
      <c r="R87" s="26">
        <v>4.6349936481569799E-2</v>
      </c>
      <c r="S87" s="26">
        <v>1.58439352617042E-2</v>
      </c>
      <c r="T87" s="26">
        <v>0.25081159265740999</v>
      </c>
      <c r="U87" s="26">
        <v>0.465497648188472</v>
      </c>
      <c r="V87" s="26">
        <v>0.28369075915411701</v>
      </c>
      <c r="W87" s="31">
        <v>0.81806114861509105</v>
      </c>
      <c r="X87" s="31">
        <v>0.17098011751293599</v>
      </c>
      <c r="Y87" s="31">
        <v>1.0958733871972401E-2</v>
      </c>
      <c r="Z87" s="31">
        <v>0.55753303207309901</v>
      </c>
      <c r="AA87" s="31">
        <v>0.35637069142872002</v>
      </c>
      <c r="AB87" s="31">
        <v>8.6096276498179997E-2</v>
      </c>
      <c r="AC87" s="52">
        <v>5.0629999999999997</v>
      </c>
      <c r="AD87" s="56">
        <v>8.5129999999999999</v>
      </c>
      <c r="AE87" s="44">
        <v>1000</v>
      </c>
      <c r="AF87" s="12">
        <v>1000</v>
      </c>
      <c r="AG87" s="12">
        <v>4.4447999999999999</v>
      </c>
      <c r="AH87" s="12">
        <v>2.5244</v>
      </c>
      <c r="AI87" s="12">
        <v>2.1654</v>
      </c>
      <c r="AJ87" s="12">
        <v>1.9044000000000001</v>
      </c>
      <c r="AK87" s="12">
        <v>1.7349000000000001</v>
      </c>
      <c r="AL87" s="12">
        <v>1.7153</v>
      </c>
      <c r="AM87" s="45">
        <v>1.6076999999999999</v>
      </c>
      <c r="AN87" s="12">
        <v>1000</v>
      </c>
      <c r="AO87" s="12">
        <v>1000</v>
      </c>
      <c r="AP87" s="12">
        <v>8.0668000000000006</v>
      </c>
      <c r="AQ87" s="12">
        <v>5.5903999999999998</v>
      </c>
      <c r="AR87" s="12">
        <v>4.8933</v>
      </c>
      <c r="AS87" s="12">
        <v>4.4657</v>
      </c>
      <c r="AT87" s="12">
        <v>4.4436999999999998</v>
      </c>
      <c r="AU87" s="12">
        <v>4.2145000000000001</v>
      </c>
      <c r="AV87" s="45">
        <v>4.2843999999999998</v>
      </c>
      <c r="AW87" s="226"/>
      <c r="AX87" s="1" t="s">
        <v>45</v>
      </c>
      <c r="AY87" s="1" t="s">
        <v>45</v>
      </c>
      <c r="BA87" s="1" t="str">
        <f t="shared" si="11"/>
        <v>sat</v>
      </c>
      <c r="BB87" s="1">
        <f t="shared" si="7"/>
        <v>0.81806114861509105</v>
      </c>
      <c r="BC87" s="1" t="str">
        <f t="shared" si="8"/>
        <v/>
      </c>
      <c r="BD87" s="1" t="str">
        <f t="shared" si="9"/>
        <v>FP sat</v>
      </c>
      <c r="BE87" s="1" t="str">
        <f t="shared" si="10"/>
        <v>FP sat</v>
      </c>
    </row>
    <row r="88" spans="1:57">
      <c r="A88" s="24"/>
      <c r="B88" s="14"/>
      <c r="C88" s="14"/>
      <c r="D88" s="25" t="s">
        <v>21</v>
      </c>
      <c r="E88" s="31">
        <v>0.45747270086559799</v>
      </c>
      <c r="F88" s="31">
        <v>2.28578698047265E-2</v>
      </c>
      <c r="G88" s="31">
        <v>0.51966942932967497</v>
      </c>
      <c r="H88" s="31">
        <v>0.90251962315707901</v>
      </c>
      <c r="I88" s="31">
        <v>5.6911617612212501E-2</v>
      </c>
      <c r="J88" s="31">
        <v>4.0568759230707699E-2</v>
      </c>
      <c r="K88" s="31">
        <v>0.289579777892226</v>
      </c>
      <c r="L88" s="31">
        <v>0.43961396776714101</v>
      </c>
      <c r="M88" s="31">
        <v>0.27080625434063199</v>
      </c>
      <c r="N88" s="32">
        <v>0.72089912668305001</v>
      </c>
      <c r="O88" s="32">
        <v>0.16652345371128699</v>
      </c>
      <c r="P88" s="32">
        <v>0.11257741960566101</v>
      </c>
      <c r="Q88" s="32">
        <v>0.42061842349295703</v>
      </c>
      <c r="R88" s="32">
        <v>0.51364060459876404</v>
      </c>
      <c r="S88" s="32">
        <v>6.5740971908278101E-2</v>
      </c>
      <c r="T88" s="26">
        <v>0.25081159265740999</v>
      </c>
      <c r="U88" s="26">
        <v>0.465497648188472</v>
      </c>
      <c r="V88" s="26">
        <v>0.28369075915411701</v>
      </c>
      <c r="W88" s="31">
        <v>0.81806114861509105</v>
      </c>
      <c r="X88" s="31">
        <v>0.17098011751293599</v>
      </c>
      <c r="Y88" s="31">
        <v>1.0958733871972401E-2</v>
      </c>
      <c r="Z88" s="31">
        <v>0.55753303207309901</v>
      </c>
      <c r="AA88" s="31">
        <v>0.35637069142872002</v>
      </c>
      <c r="AB88" s="31">
        <v>8.6096276498179997E-2</v>
      </c>
      <c r="AC88" s="52">
        <v>3.153</v>
      </c>
      <c r="AD88" s="56">
        <v>9.4079999999999995</v>
      </c>
      <c r="AE88" s="44">
        <v>1000</v>
      </c>
      <c r="AF88" s="12">
        <v>1000</v>
      </c>
      <c r="AG88" s="12">
        <v>5.5873999999999997</v>
      </c>
      <c r="AH88" s="12">
        <v>2.8452000000000002</v>
      </c>
      <c r="AI88" s="12">
        <v>2.1076000000000001</v>
      </c>
      <c r="AJ88" s="12">
        <v>1.8788</v>
      </c>
      <c r="AK88" s="12">
        <v>1.6678999999999999</v>
      </c>
      <c r="AL88" s="12">
        <v>1.544</v>
      </c>
      <c r="AM88" s="45">
        <v>1.4762</v>
      </c>
      <c r="AN88" s="12">
        <v>1000</v>
      </c>
      <c r="AO88" s="12">
        <v>1000</v>
      </c>
      <c r="AP88" s="12">
        <v>7.9873000000000003</v>
      </c>
      <c r="AQ88" s="12">
        <v>5.5785</v>
      </c>
      <c r="AR88" s="12">
        <v>4.9283000000000001</v>
      </c>
      <c r="AS88" s="12">
        <v>4.6254999999999997</v>
      </c>
      <c r="AT88" s="12">
        <v>4.4394</v>
      </c>
      <c r="AU88" s="12">
        <v>4.2278000000000002</v>
      </c>
      <c r="AV88" s="45">
        <v>4.2179000000000002</v>
      </c>
      <c r="AW88" s="226"/>
      <c r="AX88" s="1" t="s">
        <v>45</v>
      </c>
      <c r="AY88" s="1" t="s">
        <v>45</v>
      </c>
      <c r="BA88" s="1" t="str">
        <f t="shared" si="11"/>
        <v>sat</v>
      </c>
      <c r="BB88" s="1">
        <f t="shared" si="7"/>
        <v>0.81806114861509105</v>
      </c>
      <c r="BC88" s="1" t="str">
        <f t="shared" si="8"/>
        <v/>
      </c>
      <c r="BD88" s="1" t="str">
        <f t="shared" si="9"/>
        <v>FP sat</v>
      </c>
      <c r="BE88" s="1" t="str">
        <f t="shared" si="10"/>
        <v>FP sat</v>
      </c>
    </row>
    <row r="89" spans="1:57" ht="17" thickBot="1">
      <c r="A89" s="24"/>
      <c r="B89" s="14"/>
      <c r="C89" s="14"/>
      <c r="D89" s="25" t="s">
        <v>22</v>
      </c>
      <c r="E89" s="31">
        <v>0.45747270086559799</v>
      </c>
      <c r="F89" s="31">
        <v>2.28578698047265E-2</v>
      </c>
      <c r="G89" s="31">
        <v>0.51966942932967497</v>
      </c>
      <c r="H89" s="31">
        <v>0.90251962315707901</v>
      </c>
      <c r="I89" s="31">
        <v>5.6911617612212501E-2</v>
      </c>
      <c r="J89" s="31">
        <v>4.0568759230707699E-2</v>
      </c>
      <c r="K89" s="26">
        <v>0.94180206678440703</v>
      </c>
      <c r="L89" s="26">
        <v>9.3415325127711394E-3</v>
      </c>
      <c r="M89" s="26">
        <v>4.8856400702821698E-2</v>
      </c>
      <c r="N89" s="26">
        <v>0.140036017632994</v>
      </c>
      <c r="O89" s="26">
        <v>0.75425385353327101</v>
      </c>
      <c r="P89" s="26">
        <v>0.105710128833734</v>
      </c>
      <c r="Q89" s="26">
        <v>0.93780612825672505</v>
      </c>
      <c r="R89" s="26">
        <v>4.6349936481569799E-2</v>
      </c>
      <c r="S89" s="26">
        <v>1.58439352617042E-2</v>
      </c>
      <c r="T89" s="26">
        <v>0.25081159265740999</v>
      </c>
      <c r="U89" s="26">
        <v>0.465497648188472</v>
      </c>
      <c r="V89" s="26">
        <v>0.28369075915411701</v>
      </c>
      <c r="W89" s="31">
        <v>0.81806114861509105</v>
      </c>
      <c r="X89" s="31">
        <v>0.17098011751293599</v>
      </c>
      <c r="Y89" s="31">
        <v>1.0958733871972401E-2</v>
      </c>
      <c r="Z89" s="31">
        <v>0.55753303207309901</v>
      </c>
      <c r="AA89" s="31">
        <v>0.35637069142872002</v>
      </c>
      <c r="AB89" s="31">
        <v>8.6096276498179997E-2</v>
      </c>
      <c r="AC89" s="52">
        <v>3.6059999999999999</v>
      </c>
      <c r="AD89" s="56">
        <v>9.07</v>
      </c>
      <c r="AE89" s="44">
        <v>1000</v>
      </c>
      <c r="AF89" s="12">
        <v>1000</v>
      </c>
      <c r="AG89" s="12">
        <v>4.5517000000000003</v>
      </c>
      <c r="AH89" s="12">
        <v>2.3565999999999998</v>
      </c>
      <c r="AI89" s="12">
        <v>1.7990999999999999</v>
      </c>
      <c r="AJ89" s="12">
        <v>1.4753000000000001</v>
      </c>
      <c r="AK89" s="12">
        <v>1.3592</v>
      </c>
      <c r="AL89" s="12">
        <v>1.2484</v>
      </c>
      <c r="AM89" s="45">
        <v>1.1914</v>
      </c>
      <c r="AN89" s="12">
        <v>1000</v>
      </c>
      <c r="AO89" s="12">
        <v>1000</v>
      </c>
      <c r="AP89" s="12">
        <v>8.1202000000000005</v>
      </c>
      <c r="AQ89" s="12">
        <v>5.5803000000000003</v>
      </c>
      <c r="AR89" s="12">
        <v>4.8102</v>
      </c>
      <c r="AS89" s="12">
        <v>4.4676</v>
      </c>
      <c r="AT89" s="12">
        <v>4.2422000000000004</v>
      </c>
      <c r="AU89" s="12">
        <v>4.2441000000000004</v>
      </c>
      <c r="AV89" s="45">
        <v>4.1467000000000001</v>
      </c>
      <c r="AW89" s="226"/>
      <c r="AX89" s="1" t="s">
        <v>45</v>
      </c>
      <c r="AY89" s="1" t="s">
        <v>45</v>
      </c>
      <c r="BA89" s="1" t="str">
        <f t="shared" si="11"/>
        <v>sat</v>
      </c>
      <c r="BB89" s="1">
        <f t="shared" si="7"/>
        <v>0.81806114861509105</v>
      </c>
      <c r="BC89" s="1" t="str">
        <f t="shared" si="8"/>
        <v/>
      </c>
      <c r="BD89" s="1" t="str">
        <f t="shared" si="9"/>
        <v>FP sat</v>
      </c>
      <c r="BE89" s="1" t="str">
        <f t="shared" si="10"/>
        <v>FP sat</v>
      </c>
    </row>
    <row r="90" spans="1:57">
      <c r="A90" s="79">
        <v>60</v>
      </c>
      <c r="B90" s="80">
        <v>1800</v>
      </c>
      <c r="C90" s="80">
        <v>99.778000000000006</v>
      </c>
      <c r="D90" s="99" t="s">
        <v>42</v>
      </c>
      <c r="E90" s="20">
        <v>0.32632382645387797</v>
      </c>
      <c r="F90" s="20">
        <v>4.7857676562506703E-2</v>
      </c>
      <c r="G90" s="20">
        <v>0.62581849698361403</v>
      </c>
      <c r="H90" s="20">
        <v>0.60582789104870605</v>
      </c>
      <c r="I90" s="20">
        <v>0.124457721377931</v>
      </c>
      <c r="J90" s="20">
        <v>0.26971438757336202</v>
      </c>
      <c r="K90" s="20">
        <v>0.48368611041767101</v>
      </c>
      <c r="L90" s="20">
        <v>0.21739316276228801</v>
      </c>
      <c r="M90" s="20">
        <v>0.29892072682003901</v>
      </c>
      <c r="N90" s="20">
        <v>0.333160544281</v>
      </c>
      <c r="O90" s="20">
        <v>0.57559936371920895</v>
      </c>
      <c r="P90" s="20">
        <v>9.1240091999790204E-2</v>
      </c>
      <c r="Q90" s="20">
        <v>0.53370729053589205</v>
      </c>
      <c r="R90" s="20">
        <v>0.116504065518604</v>
      </c>
      <c r="S90" s="20">
        <v>0.34978864394550302</v>
      </c>
      <c r="T90" s="20">
        <v>0.415548044992535</v>
      </c>
      <c r="U90" s="20">
        <v>0.147762032122044</v>
      </c>
      <c r="V90" s="20">
        <v>0.43668992288541902</v>
      </c>
      <c r="W90" s="20">
        <v>0.210058800449377</v>
      </c>
      <c r="X90" s="20">
        <v>7.3192332446761196E-2</v>
      </c>
      <c r="Y90" s="20">
        <v>0.71674886710386099</v>
      </c>
      <c r="Z90" s="20">
        <v>0.45640249891166101</v>
      </c>
      <c r="AA90" s="20">
        <v>0.51728479480376199</v>
      </c>
      <c r="AB90" s="20">
        <v>2.6312706284576E-2</v>
      </c>
      <c r="AC90" s="53">
        <v>6.51</v>
      </c>
      <c r="AD90" s="54">
        <v>8.19</v>
      </c>
      <c r="AE90" s="49">
        <v>1000</v>
      </c>
      <c r="AF90" s="50">
        <v>14.8828</v>
      </c>
      <c r="AG90" s="50">
        <v>3.7309999999999999</v>
      </c>
      <c r="AH90" s="50">
        <v>2.8336000000000001</v>
      </c>
      <c r="AI90" s="50">
        <v>2.4548999999999999</v>
      </c>
      <c r="AJ90" s="50">
        <v>2.2178</v>
      </c>
      <c r="AK90" s="50">
        <v>2.1013000000000002</v>
      </c>
      <c r="AL90" s="50">
        <v>2.0108999999999999</v>
      </c>
      <c r="AM90" s="50">
        <v>1.9186000000000001</v>
      </c>
      <c r="AN90" s="49">
        <v>1000</v>
      </c>
      <c r="AO90" s="50">
        <v>20.226800000000001</v>
      </c>
      <c r="AP90" s="50">
        <v>7.7538999999999998</v>
      </c>
      <c r="AQ90" s="50">
        <v>6.4062000000000001</v>
      </c>
      <c r="AR90" s="50">
        <v>5.9458000000000002</v>
      </c>
      <c r="AS90" s="50">
        <v>5.7291999999999996</v>
      </c>
      <c r="AT90" s="50">
        <v>5.6243999999999996</v>
      </c>
      <c r="AU90" s="50">
        <v>5.5260999999999996</v>
      </c>
      <c r="AV90" s="51">
        <v>5.4569999999999999</v>
      </c>
      <c r="AW90" s="226"/>
      <c r="AX90" s="1" t="s">
        <v>45</v>
      </c>
      <c r="AY90" s="1" t="s">
        <v>45</v>
      </c>
      <c r="BA90" s="1" t="str">
        <f t="shared" si="11"/>
        <v>sat</v>
      </c>
      <c r="BB90" s="1">
        <f t="shared" si="7"/>
        <v>0.71674886710386099</v>
      </c>
      <c r="BC90" s="1" t="str">
        <f t="shared" si="8"/>
        <v/>
      </c>
      <c r="BD90" s="1" t="str">
        <f t="shared" si="9"/>
        <v>FP sat</v>
      </c>
      <c r="BE90" s="1" t="str">
        <f t="shared" si="10"/>
        <v>FP sat</v>
      </c>
    </row>
    <row r="91" spans="1:57">
      <c r="A91" s="61"/>
      <c r="B91" s="62"/>
      <c r="C91" s="62"/>
      <c r="D91" s="98" t="s">
        <v>19</v>
      </c>
      <c r="E91" s="27">
        <v>0.61339038729366402</v>
      </c>
      <c r="F91" s="27">
        <v>0.33803508529940801</v>
      </c>
      <c r="G91" s="27">
        <v>4.8574527406926797E-2</v>
      </c>
      <c r="H91" s="27">
        <v>0.52350325083006499</v>
      </c>
      <c r="I91" s="27">
        <v>0.39011529169445902</v>
      </c>
      <c r="J91" s="27">
        <v>8.6381457475475099E-2</v>
      </c>
      <c r="K91" s="27">
        <v>0.23847328070125901</v>
      </c>
      <c r="L91" s="27">
        <v>0.580236782248437</v>
      </c>
      <c r="M91" s="27">
        <v>0.181289937050302</v>
      </c>
      <c r="N91" s="27">
        <v>0.64123490497234203</v>
      </c>
      <c r="O91" s="27">
        <v>0.10236467590312701</v>
      </c>
      <c r="P91" s="27">
        <v>0.25640041912452999</v>
      </c>
      <c r="Q91" s="27">
        <v>0.51569772609870002</v>
      </c>
      <c r="R91" s="27">
        <v>0.36900126452572601</v>
      </c>
      <c r="S91" s="27">
        <v>0.115301009375573</v>
      </c>
      <c r="T91" s="32">
        <v>0.415548044992535</v>
      </c>
      <c r="U91" s="32">
        <v>0.147762032122044</v>
      </c>
      <c r="V91" s="32">
        <v>0.43668992288541902</v>
      </c>
      <c r="W91" s="32">
        <v>0.210058800449377</v>
      </c>
      <c r="X91" s="32">
        <v>7.3192332446761196E-2</v>
      </c>
      <c r="Y91" s="32">
        <v>0.71674886710386099</v>
      </c>
      <c r="Z91" s="32">
        <v>0.45640249891166101</v>
      </c>
      <c r="AA91" s="32">
        <v>0.51728479480376199</v>
      </c>
      <c r="AB91" s="32">
        <v>2.6312706284576E-2</v>
      </c>
      <c r="AC91" s="52">
        <v>6.492</v>
      </c>
      <c r="AD91" s="56">
        <v>8.6470000000000002</v>
      </c>
      <c r="AE91" s="44">
        <v>1000</v>
      </c>
      <c r="AF91" s="12">
        <v>6.1692</v>
      </c>
      <c r="AG91" s="12">
        <v>2.1187999999999998</v>
      </c>
      <c r="AH91" s="12">
        <v>1.5854999999999999</v>
      </c>
      <c r="AI91" s="12">
        <v>1.3622000000000001</v>
      </c>
      <c r="AJ91" s="12">
        <v>1.2455000000000001</v>
      </c>
      <c r="AK91" s="12">
        <v>1.1906000000000001</v>
      </c>
      <c r="AL91" s="12">
        <v>1.1040000000000001</v>
      </c>
      <c r="AM91" s="12">
        <v>1.0410999999999999</v>
      </c>
      <c r="AN91" s="44">
        <v>1000</v>
      </c>
      <c r="AO91" s="12">
        <v>16.605399999999999</v>
      </c>
      <c r="AP91" s="12">
        <v>7.0590999999999999</v>
      </c>
      <c r="AQ91" s="12">
        <v>6.0326000000000004</v>
      </c>
      <c r="AR91" s="12">
        <v>5.6329000000000002</v>
      </c>
      <c r="AS91" s="12">
        <v>5.5175000000000001</v>
      </c>
      <c r="AT91" s="12">
        <v>5.2916999999999996</v>
      </c>
      <c r="AU91" s="12">
        <v>5.1875</v>
      </c>
      <c r="AV91" s="45">
        <v>5.0650000000000004</v>
      </c>
      <c r="AW91" s="226"/>
      <c r="AX91" s="1" t="s">
        <v>45</v>
      </c>
      <c r="AY91" s="1" t="s">
        <v>45</v>
      </c>
      <c r="BA91" s="1" t="str">
        <f t="shared" si="11"/>
        <v>sat</v>
      </c>
      <c r="BB91" s="1">
        <f t="shared" si="7"/>
        <v>0.71674886710386099</v>
      </c>
      <c r="BC91" s="1" t="str">
        <f t="shared" si="8"/>
        <v/>
      </c>
      <c r="BD91" s="1" t="str">
        <f t="shared" si="9"/>
        <v>FP sat</v>
      </c>
      <c r="BE91" s="1" t="str">
        <f t="shared" si="10"/>
        <v>FP sat</v>
      </c>
    </row>
    <row r="92" spans="1:57">
      <c r="A92" s="61"/>
      <c r="B92" s="62"/>
      <c r="C92" s="62"/>
      <c r="D92" s="98" t="s">
        <v>20</v>
      </c>
      <c r="E92" s="32">
        <v>0.32632382645387797</v>
      </c>
      <c r="F92" s="32">
        <v>4.7857676562506703E-2</v>
      </c>
      <c r="G92" s="32">
        <v>0.62581849698361403</v>
      </c>
      <c r="H92" s="31">
        <v>0.41828873640443798</v>
      </c>
      <c r="I92" s="31">
        <v>0.50404833185045905</v>
      </c>
      <c r="J92" s="31">
        <v>7.7662931745102803E-2</v>
      </c>
      <c r="K92" s="32">
        <v>0.48368611041767101</v>
      </c>
      <c r="L92" s="32">
        <v>0.21739316276228801</v>
      </c>
      <c r="M92" s="32">
        <v>0.29892072682003901</v>
      </c>
      <c r="N92" s="32">
        <v>0.333160544281</v>
      </c>
      <c r="O92" s="32">
        <v>0.57559936371920895</v>
      </c>
      <c r="P92" s="32">
        <v>9.1240091999790204E-2</v>
      </c>
      <c r="Q92" s="32">
        <v>0.53370729053589205</v>
      </c>
      <c r="R92" s="32">
        <v>0.116504065518604</v>
      </c>
      <c r="S92" s="32">
        <v>0.34978864394550302</v>
      </c>
      <c r="T92" s="31">
        <v>0.119619940967052</v>
      </c>
      <c r="U92" s="31">
        <v>0.32177962724269898</v>
      </c>
      <c r="V92" s="31">
        <v>0.55860043179024699</v>
      </c>
      <c r="W92" s="32">
        <v>0.210058800449377</v>
      </c>
      <c r="X92" s="32">
        <v>7.3192332446761196E-2</v>
      </c>
      <c r="Y92" s="32">
        <v>0.71674886710386099</v>
      </c>
      <c r="Z92" s="31">
        <v>0.257999598212244</v>
      </c>
      <c r="AA92" s="31">
        <v>0.192684188964442</v>
      </c>
      <c r="AB92" s="31">
        <v>0.549316212823312</v>
      </c>
      <c r="AC92" s="52">
        <v>4.024</v>
      </c>
      <c r="AD92" s="56">
        <v>10.378</v>
      </c>
      <c r="AE92" s="44">
        <v>1000</v>
      </c>
      <c r="AF92" s="12">
        <v>11.622299999999999</v>
      </c>
      <c r="AG92" s="12">
        <v>3.4035000000000002</v>
      </c>
      <c r="AH92" s="12">
        <v>2.5750000000000002</v>
      </c>
      <c r="AI92" s="12">
        <v>2.1960999999999999</v>
      </c>
      <c r="AJ92" s="12">
        <v>1.9886999999999999</v>
      </c>
      <c r="AK92" s="12">
        <v>1.8418000000000001</v>
      </c>
      <c r="AL92" s="12">
        <v>1.8205</v>
      </c>
      <c r="AM92" s="12">
        <v>1.7034</v>
      </c>
      <c r="AN92" s="44">
        <v>1000</v>
      </c>
      <c r="AO92" s="12">
        <v>25.709099999999999</v>
      </c>
      <c r="AP92" s="12">
        <v>8.8065999999999995</v>
      </c>
      <c r="AQ92" s="12">
        <v>7.5477999999999996</v>
      </c>
      <c r="AR92" s="12">
        <v>6.8224</v>
      </c>
      <c r="AS92" s="12">
        <v>6.5426000000000002</v>
      </c>
      <c r="AT92" s="12">
        <v>6.4978999999999996</v>
      </c>
      <c r="AU92" s="12">
        <v>6.5377000000000001</v>
      </c>
      <c r="AV92" s="45">
        <v>6.2488000000000001</v>
      </c>
      <c r="AW92" s="226"/>
      <c r="AX92" s="1" t="s">
        <v>45</v>
      </c>
      <c r="AY92" s="1" t="s">
        <v>45</v>
      </c>
      <c r="BA92" s="1" t="str">
        <f t="shared" si="11"/>
        <v>sat</v>
      </c>
      <c r="BB92" s="1">
        <f t="shared" si="7"/>
        <v>0.71674886710386099</v>
      </c>
      <c r="BC92" s="1" t="str">
        <f t="shared" si="8"/>
        <v/>
      </c>
      <c r="BD92" s="1" t="str">
        <f t="shared" si="9"/>
        <v>FP sat</v>
      </c>
      <c r="BE92" s="1" t="str">
        <f t="shared" si="10"/>
        <v>FP sat</v>
      </c>
    </row>
    <row r="93" spans="1:57" ht="17" thickBot="1">
      <c r="A93" s="63"/>
      <c r="B93" s="64"/>
      <c r="C93" s="64"/>
      <c r="D93" s="97" t="s">
        <v>22</v>
      </c>
      <c r="E93" s="37">
        <v>0.32632382645387797</v>
      </c>
      <c r="F93" s="37">
        <v>4.7857676562506703E-2</v>
      </c>
      <c r="G93" s="37">
        <v>0.62581849698361403</v>
      </c>
      <c r="H93" s="58">
        <v>0.41828873640443798</v>
      </c>
      <c r="I93" s="58">
        <v>0.50404833185045905</v>
      </c>
      <c r="J93" s="58">
        <v>7.7662931745102803E-2</v>
      </c>
      <c r="K93" s="82">
        <v>0.94880353506196602</v>
      </c>
      <c r="L93" s="82">
        <v>3.1827941254565198E-3</v>
      </c>
      <c r="M93" s="82">
        <v>4.8013670812577097E-2</v>
      </c>
      <c r="N93" s="37">
        <v>0.333160544281</v>
      </c>
      <c r="O93" s="37">
        <v>0.57559936371920895</v>
      </c>
      <c r="P93" s="37">
        <v>9.1240091999790204E-2</v>
      </c>
      <c r="Q93" s="37">
        <v>0.53370729053589205</v>
      </c>
      <c r="R93" s="37">
        <v>0.116504065518604</v>
      </c>
      <c r="S93" s="37">
        <v>0.34978864394550302</v>
      </c>
      <c r="T93" s="37">
        <v>0.415548044992535</v>
      </c>
      <c r="U93" s="37">
        <v>0.147762032122044</v>
      </c>
      <c r="V93" s="37">
        <v>0.43668992288541902</v>
      </c>
      <c r="W93" s="37">
        <v>0.210058800449377</v>
      </c>
      <c r="X93" s="37">
        <v>7.3192332446761196E-2</v>
      </c>
      <c r="Y93" s="37">
        <v>0.71674886710386099</v>
      </c>
      <c r="Z93" s="37">
        <v>0.45640249891166101</v>
      </c>
      <c r="AA93" s="37">
        <v>0.51728479480376199</v>
      </c>
      <c r="AB93" s="37">
        <v>2.6312706284576E-2</v>
      </c>
      <c r="AC93" s="59">
        <v>4.0350000000000001</v>
      </c>
      <c r="AD93" s="60">
        <v>8.9320000000000004</v>
      </c>
      <c r="AE93" s="46">
        <v>1000</v>
      </c>
      <c r="AF93" s="47">
        <v>8.3946000000000005</v>
      </c>
      <c r="AG93" s="47">
        <v>2.7755999999999998</v>
      </c>
      <c r="AH93" s="47">
        <v>2.0543999999999998</v>
      </c>
      <c r="AI93" s="47">
        <v>1.7784</v>
      </c>
      <c r="AJ93" s="47">
        <v>1.6777</v>
      </c>
      <c r="AK93" s="47">
        <v>1.5786</v>
      </c>
      <c r="AL93" s="47">
        <v>1.4718</v>
      </c>
      <c r="AM93" s="47">
        <v>1.393</v>
      </c>
      <c r="AN93" s="46">
        <v>1000</v>
      </c>
      <c r="AO93" s="47">
        <v>17.102900000000002</v>
      </c>
      <c r="AP93" s="47">
        <v>7.5317999999999996</v>
      </c>
      <c r="AQ93" s="47">
        <v>6.5491000000000001</v>
      </c>
      <c r="AR93" s="47">
        <v>6.0827999999999998</v>
      </c>
      <c r="AS93" s="47">
        <v>5.8475999999999999</v>
      </c>
      <c r="AT93" s="47">
        <v>5.8982000000000001</v>
      </c>
      <c r="AU93" s="47">
        <v>5.5907</v>
      </c>
      <c r="AV93" s="48">
        <v>5.3528000000000002</v>
      </c>
      <c r="AW93" s="226"/>
      <c r="AX93" s="1" t="s">
        <v>45</v>
      </c>
      <c r="AY93" s="1" t="s">
        <v>45</v>
      </c>
      <c r="BA93" s="1" t="str">
        <f t="shared" si="11"/>
        <v>sat</v>
      </c>
      <c r="BB93" s="1">
        <f t="shared" si="7"/>
        <v>0.71674886710386099</v>
      </c>
      <c r="BC93" s="1" t="str">
        <f t="shared" si="8"/>
        <v/>
      </c>
      <c r="BD93" s="1" t="str">
        <f t="shared" si="9"/>
        <v>FP sat</v>
      </c>
      <c r="BE93" s="1" t="str">
        <f t="shared" si="10"/>
        <v>FP sat</v>
      </c>
    </row>
    <row r="94" spans="1:57" ht="17" thickBot="1">
      <c r="A94" s="34">
        <v>90</v>
      </c>
      <c r="B94" s="35">
        <v>180</v>
      </c>
      <c r="C94" s="35">
        <v>99.44</v>
      </c>
      <c r="D94" s="36" t="s">
        <v>18</v>
      </c>
      <c r="E94" s="43">
        <v>0.70363891871105999</v>
      </c>
      <c r="F94" s="43">
        <v>0.12904496880566399</v>
      </c>
      <c r="G94" s="43">
        <v>0.16731611248327499</v>
      </c>
      <c r="H94" s="43">
        <v>0.59250277105760596</v>
      </c>
      <c r="I94" s="43">
        <v>0.193651582909034</v>
      </c>
      <c r="J94" s="43">
        <v>0.21384564603335801</v>
      </c>
      <c r="K94" s="43">
        <v>0.16139740469390301</v>
      </c>
      <c r="L94" s="43">
        <v>0.58635162547578001</v>
      </c>
      <c r="M94" s="43">
        <v>0.25225096983031497</v>
      </c>
      <c r="N94" s="43">
        <v>0.74377556955763302</v>
      </c>
      <c r="O94" s="43">
        <v>0.180912307339331</v>
      </c>
      <c r="P94" s="43">
        <v>7.53121231030347E-2</v>
      </c>
      <c r="Q94" s="43">
        <v>0.796622353032157</v>
      </c>
      <c r="R94" s="43">
        <v>7.1102029515773798E-3</v>
      </c>
      <c r="S94" s="43">
        <v>0.196267444016265</v>
      </c>
      <c r="T94" s="43">
        <v>0.51309304469338801</v>
      </c>
      <c r="U94" s="43">
        <v>0.247725608836669</v>
      </c>
      <c r="V94" s="43">
        <v>0.23918134646994199</v>
      </c>
      <c r="W94" s="43">
        <v>0.34453761875903899</v>
      </c>
      <c r="X94" s="43">
        <v>0.26278539221552299</v>
      </c>
      <c r="Y94" s="43">
        <v>0.39267698902543602</v>
      </c>
      <c r="Z94" s="43">
        <v>0.97958746318989398</v>
      </c>
      <c r="AA94" s="43">
        <v>6.98589790205883E-3</v>
      </c>
      <c r="AB94" s="43">
        <v>1.3426638908046599E-2</v>
      </c>
      <c r="AC94" s="59">
        <v>7.1130000000000004</v>
      </c>
      <c r="AD94" s="60">
        <v>10.727</v>
      </c>
      <c r="AE94" s="46">
        <v>7.3357000000000001</v>
      </c>
      <c r="AF94" s="47">
        <v>3.1371000000000002</v>
      </c>
      <c r="AG94" s="47">
        <v>2.1797</v>
      </c>
      <c r="AH94" s="47">
        <v>1.7935000000000001</v>
      </c>
      <c r="AI94" s="47">
        <v>1.5542</v>
      </c>
      <c r="AJ94" s="47">
        <v>1.4285000000000001</v>
      </c>
      <c r="AK94" s="47">
        <v>1.3607</v>
      </c>
      <c r="AL94" s="47">
        <v>1.2486999999999999</v>
      </c>
      <c r="AM94" s="48">
        <v>1.2068000000000001</v>
      </c>
      <c r="AN94" s="47">
        <v>10.813000000000001</v>
      </c>
      <c r="AO94" s="47">
        <v>6.4332000000000003</v>
      </c>
      <c r="AP94" s="47">
        <v>5.5895000000000001</v>
      </c>
      <c r="AQ94" s="47">
        <v>5.1386000000000003</v>
      </c>
      <c r="AR94" s="47">
        <v>5.1155999999999997</v>
      </c>
      <c r="AS94" s="47">
        <v>4.8449</v>
      </c>
      <c r="AT94" s="47">
        <v>4.7111999999999998</v>
      </c>
      <c r="AU94" s="47">
        <v>4.6730999999999998</v>
      </c>
      <c r="AV94" s="48">
        <v>4.6066000000000003</v>
      </c>
      <c r="AW94" s="226"/>
      <c r="AX94" s="1" t="s">
        <v>44</v>
      </c>
      <c r="AY94" s="1" t="s">
        <v>44</v>
      </c>
      <c r="BA94" s="1" t="str">
        <f t="shared" si="11"/>
        <v/>
      </c>
      <c r="BB94" s="1" t="str">
        <f t="shared" si="7"/>
        <v/>
      </c>
      <c r="BC94" s="1">
        <f t="shared" si="8"/>
        <v>0.39267698902543602</v>
      </c>
      <c r="BD94" s="1" t="b">
        <f t="shared" si="9"/>
        <v>0</v>
      </c>
      <c r="BE94" s="1" t="b">
        <f t="shared" si="10"/>
        <v>0</v>
      </c>
    </row>
    <row r="95" spans="1:57">
      <c r="A95" s="17">
        <v>90</v>
      </c>
      <c r="B95" s="18">
        <v>360</v>
      </c>
      <c r="C95" s="18">
        <v>99.72</v>
      </c>
      <c r="D95" s="19" t="s">
        <v>26</v>
      </c>
      <c r="E95" s="20">
        <v>0.69985932100858494</v>
      </c>
      <c r="F95" s="20">
        <v>0.10554986458247501</v>
      </c>
      <c r="G95" s="20">
        <v>0.19459081440893899</v>
      </c>
      <c r="H95" s="20">
        <v>0.58784376955949602</v>
      </c>
      <c r="I95" s="20">
        <v>7.5237976460683406E-2</v>
      </c>
      <c r="J95" s="20">
        <v>0.336918253979819</v>
      </c>
      <c r="K95" s="20">
        <v>0.70178655210404095</v>
      </c>
      <c r="L95" s="20">
        <v>0.18065000439672499</v>
      </c>
      <c r="M95" s="20">
        <v>0.11756344349923301</v>
      </c>
      <c r="N95" s="20">
        <v>0.94098121449160999</v>
      </c>
      <c r="O95" s="20">
        <v>4.4932997935891297E-2</v>
      </c>
      <c r="P95" s="20">
        <v>1.4085787572498501E-2</v>
      </c>
      <c r="Q95" s="20">
        <v>0.62314685292782002</v>
      </c>
      <c r="R95" s="20">
        <v>5.7393464450259002E-2</v>
      </c>
      <c r="S95" s="20">
        <v>0.31945968262191998</v>
      </c>
      <c r="T95" s="20">
        <v>0.120716544061036</v>
      </c>
      <c r="U95" s="20">
        <v>0.159199048243689</v>
      </c>
      <c r="V95" s="20">
        <v>0.72008440769527404</v>
      </c>
      <c r="W95" s="20">
        <v>0.38158370499136501</v>
      </c>
      <c r="X95" s="20">
        <v>0.38733403625700302</v>
      </c>
      <c r="Y95" s="20">
        <v>0.23108225875162999</v>
      </c>
      <c r="Z95" s="20">
        <v>0.67944059439812299</v>
      </c>
      <c r="AA95" s="20">
        <v>2.7848609424224999E-2</v>
      </c>
      <c r="AB95" s="20">
        <v>0.292710796177651</v>
      </c>
      <c r="AC95" s="53">
        <v>8.5250000000000004</v>
      </c>
      <c r="AD95" s="54">
        <v>12.583</v>
      </c>
      <c r="AE95" s="49">
        <v>9.0950000000000006</v>
      </c>
      <c r="AF95" s="50">
        <v>3.1242000000000001</v>
      </c>
      <c r="AG95" s="50">
        <v>2.2183999999999999</v>
      </c>
      <c r="AH95" s="50">
        <v>1.7836000000000001</v>
      </c>
      <c r="AI95" s="50">
        <v>1.5262</v>
      </c>
      <c r="AJ95" s="50">
        <v>1.3924000000000001</v>
      </c>
      <c r="AK95" s="50">
        <v>1.2894000000000001</v>
      </c>
      <c r="AL95" s="50">
        <v>1.2462</v>
      </c>
      <c r="AM95" s="51">
        <v>1.22</v>
      </c>
      <c r="AN95" s="49">
        <v>12.9251</v>
      </c>
      <c r="AO95" s="50">
        <v>7.5133999999999999</v>
      </c>
      <c r="AP95" s="50">
        <v>6.6125999999999996</v>
      </c>
      <c r="AQ95" s="50">
        <v>6.0162000000000004</v>
      </c>
      <c r="AR95" s="50">
        <v>5.8773999999999997</v>
      </c>
      <c r="AS95" s="50">
        <v>5.6150000000000002</v>
      </c>
      <c r="AT95" s="50">
        <v>5.5315000000000003</v>
      </c>
      <c r="AU95" s="50">
        <v>5.4935</v>
      </c>
      <c r="AV95" s="51">
        <v>5.4466000000000001</v>
      </c>
      <c r="AW95" s="226"/>
      <c r="AX95" s="1" t="s">
        <v>43</v>
      </c>
      <c r="AY95" s="1" t="s">
        <v>43</v>
      </c>
      <c r="BA95" s="1" t="str">
        <f t="shared" si="11"/>
        <v/>
      </c>
      <c r="BB95" s="1" t="str">
        <f t="shared" si="7"/>
        <v/>
      </c>
      <c r="BC95" s="1" t="str">
        <f t="shared" si="8"/>
        <v/>
      </c>
      <c r="BD95" s="1" t="b">
        <f t="shared" si="9"/>
        <v>0</v>
      </c>
      <c r="BE95" s="1" t="b">
        <f t="shared" si="10"/>
        <v>0</v>
      </c>
    </row>
    <row r="96" spans="1:57">
      <c r="A96" s="76"/>
      <c r="B96" s="15"/>
      <c r="C96" s="14"/>
      <c r="D96" s="25" t="s">
        <v>19</v>
      </c>
      <c r="E96" s="27">
        <v>0.76330882550259604</v>
      </c>
      <c r="F96" s="27">
        <v>5.2679556626328901E-2</v>
      </c>
      <c r="G96" s="27">
        <v>0.18401161787107401</v>
      </c>
      <c r="H96" s="27">
        <v>0.94627004284327898</v>
      </c>
      <c r="I96" s="27">
        <v>4.1656565604366702E-2</v>
      </c>
      <c r="J96" s="27">
        <v>1.20733915523542E-2</v>
      </c>
      <c r="K96" s="27">
        <v>0.25133746357188602</v>
      </c>
      <c r="L96" s="27">
        <v>7.0076967529958401E-3</v>
      </c>
      <c r="M96" s="27">
        <v>0.74165483967511703</v>
      </c>
      <c r="N96" s="27">
        <v>0.94537101553627001</v>
      </c>
      <c r="O96" s="27">
        <v>1.7616326703667699E-2</v>
      </c>
      <c r="P96" s="27">
        <v>3.70126577600614E-2</v>
      </c>
      <c r="Q96" s="27">
        <v>0.57839422131157903</v>
      </c>
      <c r="R96" s="27">
        <v>6.15030664178517E-2</v>
      </c>
      <c r="S96" s="27">
        <v>0.360102712270568</v>
      </c>
      <c r="T96" s="27">
        <v>0.94574226167513797</v>
      </c>
      <c r="U96" s="27">
        <v>3.2042308168945398E-2</v>
      </c>
      <c r="V96" s="27">
        <v>2.2215430155916E-2</v>
      </c>
      <c r="W96" s="27">
        <v>0.30179229653770001</v>
      </c>
      <c r="X96" s="27">
        <v>0.45860964470561399</v>
      </c>
      <c r="Y96" s="27">
        <v>0.239598058756684</v>
      </c>
      <c r="Z96" s="27">
        <v>0.49830987266896498</v>
      </c>
      <c r="AA96" s="27">
        <v>0.42402520171149299</v>
      </c>
      <c r="AB96" s="27">
        <v>7.7664925619541095E-2</v>
      </c>
      <c r="AC96" s="52">
        <v>5.5540000000000003</v>
      </c>
      <c r="AD96" s="56">
        <v>14.99</v>
      </c>
      <c r="AE96" s="44">
        <v>5.6919000000000004</v>
      </c>
      <c r="AF96" s="12">
        <v>2.7277</v>
      </c>
      <c r="AG96" s="12">
        <v>2.1230000000000002</v>
      </c>
      <c r="AH96" s="12">
        <v>1.8122</v>
      </c>
      <c r="AI96" s="12">
        <v>1.7383</v>
      </c>
      <c r="AJ96" s="12">
        <v>1.6033999999999999</v>
      </c>
      <c r="AK96" s="12">
        <v>1.5401</v>
      </c>
      <c r="AL96" s="12">
        <v>1.4655</v>
      </c>
      <c r="AM96" s="45">
        <v>1.4569000000000001</v>
      </c>
      <c r="AN96" s="44">
        <v>15.1981</v>
      </c>
      <c r="AO96" s="12">
        <v>6.8577000000000004</v>
      </c>
      <c r="AP96" s="12">
        <v>5.4250999999999996</v>
      </c>
      <c r="AQ96" s="12">
        <v>5.0134999999999996</v>
      </c>
      <c r="AR96" s="12">
        <v>4.8677000000000001</v>
      </c>
      <c r="AS96" s="12">
        <v>4.6538000000000004</v>
      </c>
      <c r="AT96" s="12">
        <v>4.5830000000000002</v>
      </c>
      <c r="AU96" s="12">
        <v>4.4798</v>
      </c>
      <c r="AV96" s="45">
        <v>4.4237000000000002</v>
      </c>
      <c r="AW96" s="226"/>
      <c r="AX96" s="1" t="s">
        <v>44</v>
      </c>
      <c r="AY96" s="1" t="s">
        <v>43</v>
      </c>
      <c r="BA96" s="1" t="str">
        <f t="shared" si="11"/>
        <v/>
      </c>
      <c r="BB96" s="1" t="str">
        <f t="shared" si="7"/>
        <v/>
      </c>
      <c r="BC96" s="1" t="str">
        <f t="shared" si="8"/>
        <v/>
      </c>
      <c r="BD96" s="1" t="b">
        <f t="shared" si="9"/>
        <v>0</v>
      </c>
      <c r="BE96" s="1" t="b">
        <f t="shared" si="10"/>
        <v>0</v>
      </c>
    </row>
    <row r="97" spans="1:57">
      <c r="A97" s="76"/>
      <c r="B97" s="15"/>
      <c r="C97" s="14"/>
      <c r="D97" s="25" t="s">
        <v>21</v>
      </c>
      <c r="E97" s="27">
        <v>0.76330882550259604</v>
      </c>
      <c r="F97" s="27">
        <v>5.2679556626328901E-2</v>
      </c>
      <c r="G97" s="27">
        <v>0.18401161787107401</v>
      </c>
      <c r="H97" s="27">
        <v>0.94627004284327898</v>
      </c>
      <c r="I97" s="27">
        <v>4.1656565604366702E-2</v>
      </c>
      <c r="J97" s="27">
        <v>1.20733915523542E-2</v>
      </c>
      <c r="K97" s="27">
        <v>0.25133746357188602</v>
      </c>
      <c r="L97" s="27">
        <v>7.0076967529958401E-3</v>
      </c>
      <c r="M97" s="27">
        <v>0.74165483967511703</v>
      </c>
      <c r="N97" s="27">
        <v>0.94537101553627001</v>
      </c>
      <c r="O97" s="27">
        <v>1.7616326703667699E-2</v>
      </c>
      <c r="P97" s="27">
        <v>3.70126577600614E-2</v>
      </c>
      <c r="Q97" s="31">
        <v>0.61041040980205097</v>
      </c>
      <c r="R97" s="31">
        <v>0.13192103934079599</v>
      </c>
      <c r="S97" s="31">
        <v>0.25766855085715201</v>
      </c>
      <c r="T97" s="31">
        <v>0.60513263879643997</v>
      </c>
      <c r="U97" s="31">
        <v>0.31137297847513801</v>
      </c>
      <c r="V97" s="31">
        <v>8.3494382728420996E-2</v>
      </c>
      <c r="W97" s="31">
        <v>0.401106207130356</v>
      </c>
      <c r="X97" s="31">
        <v>0.346381375753464</v>
      </c>
      <c r="Y97" s="31">
        <v>0.252512417116179</v>
      </c>
      <c r="Z97" s="31">
        <v>0.944055615957899</v>
      </c>
      <c r="AA97" s="31">
        <v>8.0266776275681392E-3</v>
      </c>
      <c r="AB97" s="31">
        <v>4.7917706414532503E-2</v>
      </c>
      <c r="AC97" s="52">
        <v>8.798</v>
      </c>
      <c r="AD97" s="56">
        <v>12.231999999999999</v>
      </c>
      <c r="AE97" s="44">
        <v>9.0877999999999997</v>
      </c>
      <c r="AF97" s="12">
        <v>3.4315000000000002</v>
      </c>
      <c r="AG97" s="12">
        <v>2.3815</v>
      </c>
      <c r="AH97" s="12">
        <v>2.036</v>
      </c>
      <c r="AI97" s="12">
        <v>1.7679</v>
      </c>
      <c r="AJ97" s="12">
        <v>1.6486000000000001</v>
      </c>
      <c r="AK97" s="12">
        <v>1.5592999999999999</v>
      </c>
      <c r="AL97" s="12">
        <v>1.4956</v>
      </c>
      <c r="AM97" s="45">
        <v>1.4864999999999999</v>
      </c>
      <c r="AN97" s="44">
        <v>12.1722</v>
      </c>
      <c r="AO97" s="12">
        <v>6.4283000000000001</v>
      </c>
      <c r="AP97" s="12">
        <v>5.4028999999999998</v>
      </c>
      <c r="AQ97" s="12">
        <v>4.9722</v>
      </c>
      <c r="AR97" s="12">
        <v>4.7797000000000001</v>
      </c>
      <c r="AS97" s="12">
        <v>4.6521999999999997</v>
      </c>
      <c r="AT97" s="12">
        <v>4.5213999999999999</v>
      </c>
      <c r="AU97" s="12">
        <v>4.3974000000000002</v>
      </c>
      <c r="AV97" s="45">
        <v>4.3316999999999997</v>
      </c>
      <c r="AW97" s="226"/>
      <c r="AX97" s="1" t="s">
        <v>43</v>
      </c>
      <c r="AY97" s="1" t="s">
        <v>43</v>
      </c>
      <c r="BA97" s="1" t="str">
        <f t="shared" si="11"/>
        <v/>
      </c>
      <c r="BB97" s="1" t="str">
        <f t="shared" si="7"/>
        <v/>
      </c>
      <c r="BC97" s="1" t="str">
        <f t="shared" si="8"/>
        <v/>
      </c>
      <c r="BD97" s="1" t="b">
        <f t="shared" si="9"/>
        <v>0</v>
      </c>
      <c r="BE97" s="1" t="b">
        <f t="shared" si="10"/>
        <v>0</v>
      </c>
    </row>
    <row r="98" spans="1:57" ht="17" thickBot="1">
      <c r="A98" s="77"/>
      <c r="B98" s="57"/>
      <c r="C98" s="35"/>
      <c r="D98" s="36" t="s">
        <v>22</v>
      </c>
      <c r="E98" s="43">
        <v>0.80266039575259096</v>
      </c>
      <c r="F98" s="43">
        <v>1.33129291411651E-2</v>
      </c>
      <c r="G98" s="43">
        <v>0.18402667510624299</v>
      </c>
      <c r="H98" s="43">
        <v>0.888531987052816</v>
      </c>
      <c r="I98" s="43">
        <v>4.1900500130290799E-2</v>
      </c>
      <c r="J98" s="43">
        <v>6.9567512816892205E-2</v>
      </c>
      <c r="K98" s="43">
        <v>0.84321227468641902</v>
      </c>
      <c r="L98" s="43">
        <v>0.124582309620416</v>
      </c>
      <c r="M98" s="43">
        <v>3.2205415693164E-2</v>
      </c>
      <c r="N98" s="43">
        <v>0.43811049690813503</v>
      </c>
      <c r="O98" s="43">
        <v>0.291268045128452</v>
      </c>
      <c r="P98" s="43">
        <v>0.27062145796341203</v>
      </c>
      <c r="Q98" s="39">
        <v>0.57839422131157903</v>
      </c>
      <c r="R98" s="39">
        <v>6.15030664178517E-2</v>
      </c>
      <c r="S98" s="39">
        <v>0.360102712270568</v>
      </c>
      <c r="T98" s="39">
        <v>0.94574226167513797</v>
      </c>
      <c r="U98" s="39">
        <v>3.2042308168945398E-2</v>
      </c>
      <c r="V98" s="39">
        <v>2.2215430155916E-2</v>
      </c>
      <c r="W98" s="39">
        <v>0.30179229653770001</v>
      </c>
      <c r="X98" s="39">
        <v>0.45860964470561399</v>
      </c>
      <c r="Y98" s="39">
        <v>0.239598058756684</v>
      </c>
      <c r="Z98" s="39">
        <v>0.49830987266896498</v>
      </c>
      <c r="AA98" s="39">
        <v>0.42402520171149299</v>
      </c>
      <c r="AB98" s="39">
        <v>7.7664925619541095E-2</v>
      </c>
      <c r="AC98" s="59">
        <v>8.0370000000000008</v>
      </c>
      <c r="AD98" s="60">
        <v>14.81</v>
      </c>
      <c r="AE98" s="46">
        <v>8.1260999999999992</v>
      </c>
      <c r="AF98" s="47">
        <v>2.4434</v>
      </c>
      <c r="AG98" s="47">
        <v>1.7452000000000001</v>
      </c>
      <c r="AH98" s="47">
        <v>1.4428000000000001</v>
      </c>
      <c r="AI98" s="47">
        <v>1.3033999999999999</v>
      </c>
      <c r="AJ98" s="47">
        <v>1.1697</v>
      </c>
      <c r="AK98" s="47">
        <v>1.0947</v>
      </c>
      <c r="AL98" s="47">
        <v>1.0550999999999999</v>
      </c>
      <c r="AM98" s="48">
        <v>0.96860000000000002</v>
      </c>
      <c r="AN98" s="46">
        <v>15.5914</v>
      </c>
      <c r="AO98" s="47">
        <v>6.3273999999999999</v>
      </c>
      <c r="AP98" s="47">
        <v>5.2271999999999998</v>
      </c>
      <c r="AQ98" s="47">
        <v>4.9771000000000001</v>
      </c>
      <c r="AR98" s="47">
        <v>4.7119</v>
      </c>
      <c r="AS98" s="47">
        <v>4.7370999999999999</v>
      </c>
      <c r="AT98" s="47">
        <v>4.5762999999999998</v>
      </c>
      <c r="AU98" s="47">
        <v>4.4756</v>
      </c>
      <c r="AV98" s="48">
        <v>4.4211</v>
      </c>
      <c r="AW98" s="226"/>
      <c r="AX98" s="1" t="s">
        <v>44</v>
      </c>
      <c r="AY98" s="1" t="s">
        <v>43</v>
      </c>
      <c r="BA98" s="1" t="str">
        <f t="shared" si="11"/>
        <v/>
      </c>
      <c r="BB98" s="1" t="str">
        <f t="shared" si="7"/>
        <v/>
      </c>
      <c r="BC98" s="1" t="str">
        <f t="shared" si="8"/>
        <v/>
      </c>
      <c r="BD98" s="1" t="b">
        <f t="shared" si="9"/>
        <v>0</v>
      </c>
      <c r="BE98" s="1" t="b">
        <f t="shared" si="10"/>
        <v>0</v>
      </c>
    </row>
    <row r="99" spans="1:57">
      <c r="A99" s="17">
        <v>90</v>
      </c>
      <c r="B99" s="18">
        <v>720</v>
      </c>
      <c r="C99" s="18">
        <v>98.61</v>
      </c>
      <c r="D99" s="19" t="s">
        <v>18</v>
      </c>
      <c r="E99" s="20">
        <v>0.96198461174389505</v>
      </c>
      <c r="F99" s="20">
        <v>8.2812311842146401E-3</v>
      </c>
      <c r="G99" s="20">
        <v>2.97341570718898E-2</v>
      </c>
      <c r="H99" s="20">
        <v>0.94177265512367203</v>
      </c>
      <c r="I99" s="20">
        <v>1.6547971546307699E-2</v>
      </c>
      <c r="J99" s="20">
        <v>4.1679373330019899E-2</v>
      </c>
      <c r="K99" s="20">
        <v>0.93742224213015701</v>
      </c>
      <c r="L99" s="20">
        <v>2.5716184270315402E-2</v>
      </c>
      <c r="M99" s="20">
        <v>3.6861573599526597E-2</v>
      </c>
      <c r="N99" s="20">
        <v>0.79310630440415197</v>
      </c>
      <c r="O99" s="20">
        <v>0.108303336266463</v>
      </c>
      <c r="P99" s="20">
        <v>9.8590359329384203E-2</v>
      </c>
      <c r="Q99" s="20">
        <v>0.78971516281003695</v>
      </c>
      <c r="R99" s="20">
        <v>0.16642297618450499</v>
      </c>
      <c r="S99" s="20">
        <v>4.3861861005457102E-2</v>
      </c>
      <c r="T99" s="20">
        <v>0.87411645567752905</v>
      </c>
      <c r="U99" s="20">
        <v>7.4463225955855E-2</v>
      </c>
      <c r="V99" s="20">
        <v>5.1420318366615703E-2</v>
      </c>
      <c r="W99" s="20">
        <v>0.681950254937852</v>
      </c>
      <c r="X99" s="20">
        <v>0.30816247706890598</v>
      </c>
      <c r="Y99" s="20">
        <v>9.8872679932412392E-3</v>
      </c>
      <c r="Z99" s="20">
        <v>0.89325430689792795</v>
      </c>
      <c r="AA99" s="20">
        <v>9.8669564975455801E-2</v>
      </c>
      <c r="AB99" s="20">
        <v>8.0761281266158395E-3</v>
      </c>
      <c r="AC99" s="53">
        <v>3.347</v>
      </c>
      <c r="AD99" s="54">
        <v>8.8580000000000005</v>
      </c>
      <c r="AE99" s="49">
        <v>1000</v>
      </c>
      <c r="AF99" s="50">
        <v>12.8027</v>
      </c>
      <c r="AG99" s="50">
        <v>2.6040000000000001</v>
      </c>
      <c r="AH99" s="50">
        <v>1.4914000000000001</v>
      </c>
      <c r="AI99" s="50">
        <v>1.0730999999999999</v>
      </c>
      <c r="AJ99" s="50">
        <v>0.85</v>
      </c>
      <c r="AK99" s="50">
        <v>0.75360000000000005</v>
      </c>
      <c r="AL99" s="50">
        <v>0.68969999999999998</v>
      </c>
      <c r="AM99" s="51">
        <v>0.62490000000000001</v>
      </c>
      <c r="AN99" s="49">
        <v>1000</v>
      </c>
      <c r="AO99" s="50">
        <v>13.222099999999999</v>
      </c>
      <c r="AP99" s="50">
        <v>5.9992999999999999</v>
      </c>
      <c r="AQ99" s="50">
        <v>4.7690999999999999</v>
      </c>
      <c r="AR99" s="50">
        <v>4.2339000000000002</v>
      </c>
      <c r="AS99" s="50">
        <v>4.0286</v>
      </c>
      <c r="AT99" s="50">
        <v>3.8542000000000001</v>
      </c>
      <c r="AU99" s="50">
        <v>3.8142999999999998</v>
      </c>
      <c r="AV99" s="51">
        <v>3.8254999999999999</v>
      </c>
      <c r="AW99" s="226"/>
      <c r="AX99" s="1" t="s">
        <v>45</v>
      </c>
      <c r="AY99" s="1" t="s">
        <v>45</v>
      </c>
      <c r="BA99" s="1" t="str">
        <f t="shared" si="11"/>
        <v>sat</v>
      </c>
      <c r="BB99" s="1">
        <f t="shared" si="7"/>
        <v>0.681950254937852</v>
      </c>
      <c r="BC99" s="1" t="str">
        <f t="shared" si="8"/>
        <v/>
      </c>
      <c r="BD99" s="1" t="str">
        <f t="shared" si="9"/>
        <v>FP sat</v>
      </c>
      <c r="BE99" s="1" t="str">
        <f t="shared" si="10"/>
        <v>FP sat</v>
      </c>
    </row>
    <row r="100" spans="1:57">
      <c r="A100" s="76"/>
      <c r="B100" s="15"/>
      <c r="C100" s="14"/>
      <c r="D100" s="25" t="s">
        <v>19</v>
      </c>
      <c r="E100" s="27">
        <v>0.89379510890912595</v>
      </c>
      <c r="F100" s="27">
        <v>7.9031968807854305E-2</v>
      </c>
      <c r="G100" s="27">
        <v>2.7172922283018801E-2</v>
      </c>
      <c r="H100" s="31">
        <v>0.94336978242001202</v>
      </c>
      <c r="I100" s="31">
        <v>4.8759741138328198E-2</v>
      </c>
      <c r="J100" s="31">
        <v>7.8704764416589398E-3</v>
      </c>
      <c r="K100" s="31">
        <v>0.90202720025130401</v>
      </c>
      <c r="L100" s="31">
        <v>7.9356984592707402E-2</v>
      </c>
      <c r="M100" s="31">
        <v>1.8615815155987901E-2</v>
      </c>
      <c r="N100" s="31">
        <v>0.98310757965332796</v>
      </c>
      <c r="O100" s="31">
        <v>1.3789374776466299E-2</v>
      </c>
      <c r="P100" s="31">
        <v>3.1030455702049098E-3</v>
      </c>
      <c r="Q100" s="31">
        <v>0.29797720551444401</v>
      </c>
      <c r="R100" s="31">
        <v>0.36127433862069802</v>
      </c>
      <c r="S100" s="31">
        <v>0.34074845586485603</v>
      </c>
      <c r="T100" s="31">
        <v>0.76899103538621305</v>
      </c>
      <c r="U100" s="31">
        <v>2.29627291193099E-2</v>
      </c>
      <c r="V100" s="31">
        <v>0.20804623549447601</v>
      </c>
      <c r="W100" s="31">
        <v>7.5544309362257395E-2</v>
      </c>
      <c r="X100" s="31">
        <v>0.45870607820500497</v>
      </c>
      <c r="Y100" s="31">
        <v>0.46574961243273599</v>
      </c>
      <c r="Z100" s="31">
        <v>0.57092180751013499</v>
      </c>
      <c r="AA100" s="31">
        <v>0.37247272300700701</v>
      </c>
      <c r="AB100" s="31">
        <v>5.6605469482857697E-2</v>
      </c>
      <c r="AC100" s="52">
        <v>2.8090000000000002</v>
      </c>
      <c r="AD100" s="56">
        <v>22.196000000000002</v>
      </c>
      <c r="AE100" s="44">
        <v>2.7050000000000001</v>
      </c>
      <c r="AF100" s="12">
        <v>0.84089999999999998</v>
      </c>
      <c r="AG100" s="12">
        <v>0.62319999999999998</v>
      </c>
      <c r="AH100" s="12">
        <v>0.53039999999999998</v>
      </c>
      <c r="AI100" s="12">
        <v>0.47939999999999999</v>
      </c>
      <c r="AJ100" s="12">
        <v>0.45610000000000001</v>
      </c>
      <c r="AK100" s="12">
        <v>0.42070000000000002</v>
      </c>
      <c r="AL100" s="12">
        <v>0.42180000000000001</v>
      </c>
      <c r="AM100" s="45">
        <v>0.40610000000000002</v>
      </c>
      <c r="AN100" s="44">
        <v>20.876200000000001</v>
      </c>
      <c r="AO100" s="12">
        <v>7.093</v>
      </c>
      <c r="AP100" s="12">
        <v>5.9546999999999999</v>
      </c>
      <c r="AQ100" s="12">
        <v>5.5464000000000002</v>
      </c>
      <c r="AR100" s="12">
        <v>5.2931999999999997</v>
      </c>
      <c r="AS100" s="12">
        <v>5.1029</v>
      </c>
      <c r="AT100" s="12">
        <v>4.9733999999999998</v>
      </c>
      <c r="AU100" s="12">
        <v>4.8704000000000001</v>
      </c>
      <c r="AV100" s="45">
        <v>4.8451000000000004</v>
      </c>
      <c r="AW100" s="226"/>
      <c r="AX100" s="1" t="s">
        <v>44</v>
      </c>
      <c r="AY100" s="1" t="s">
        <v>43</v>
      </c>
      <c r="BA100" s="1" t="str">
        <f t="shared" si="11"/>
        <v/>
      </c>
      <c r="BB100" s="1" t="str">
        <f t="shared" si="7"/>
        <v/>
      </c>
      <c r="BC100" s="1" t="str">
        <f t="shared" si="8"/>
        <v/>
      </c>
      <c r="BD100" s="1" t="b">
        <f t="shared" si="9"/>
        <v>0</v>
      </c>
      <c r="BE100" s="1" t="b">
        <f t="shared" si="10"/>
        <v>0</v>
      </c>
    </row>
    <row r="101" spans="1:57">
      <c r="A101" s="76"/>
      <c r="B101" s="15"/>
      <c r="C101" s="14"/>
      <c r="D101" s="25" t="s">
        <v>20</v>
      </c>
      <c r="E101" s="26">
        <v>0.43380770320232898</v>
      </c>
      <c r="F101" s="26">
        <v>0.12502301847574801</v>
      </c>
      <c r="G101" s="26">
        <v>0.44116927832192199</v>
      </c>
      <c r="H101" s="26">
        <v>0.98668726358988101</v>
      </c>
      <c r="I101" s="26">
        <v>1.02689599300798E-3</v>
      </c>
      <c r="J101" s="26">
        <v>1.22858404171105E-2</v>
      </c>
      <c r="K101" s="26">
        <v>0.59142573017535005</v>
      </c>
      <c r="L101" s="26">
        <v>3.3604153531437898E-2</v>
      </c>
      <c r="M101" s="26">
        <v>0.37497011629321098</v>
      </c>
      <c r="N101" s="32">
        <v>0.79310630440415197</v>
      </c>
      <c r="O101" s="32">
        <v>0.108303336266463</v>
      </c>
      <c r="P101" s="32">
        <v>9.8590359329384203E-2</v>
      </c>
      <c r="Q101" s="32">
        <v>0.78971516281003695</v>
      </c>
      <c r="R101" s="32">
        <v>0.16642297618450499</v>
      </c>
      <c r="S101" s="32">
        <v>4.3861861005457102E-2</v>
      </c>
      <c r="T101" s="32">
        <v>0.87411645567752905</v>
      </c>
      <c r="U101" s="32">
        <v>7.4463225955855E-2</v>
      </c>
      <c r="V101" s="32">
        <v>5.1420318366615703E-2</v>
      </c>
      <c r="W101" s="32">
        <v>0.681950254937852</v>
      </c>
      <c r="X101" s="32">
        <v>0.30816247706890598</v>
      </c>
      <c r="Y101" s="32">
        <v>9.8872679932412392E-3</v>
      </c>
      <c r="Z101" s="32">
        <v>0.89325430689792795</v>
      </c>
      <c r="AA101" s="32">
        <v>9.8669564975455801E-2</v>
      </c>
      <c r="AB101" s="32">
        <v>8.0761281266158395E-3</v>
      </c>
      <c r="AC101" s="52">
        <v>5.593</v>
      </c>
      <c r="AD101" s="56">
        <v>8.7260000000000009</v>
      </c>
      <c r="AE101" s="44">
        <v>1000</v>
      </c>
      <c r="AF101" s="12">
        <v>12.050700000000001</v>
      </c>
      <c r="AG101" s="12">
        <v>3.1040000000000001</v>
      </c>
      <c r="AH101" s="12">
        <v>2.1368999999999998</v>
      </c>
      <c r="AI101" s="12">
        <v>1.7622</v>
      </c>
      <c r="AJ101" s="12">
        <v>1.6494</v>
      </c>
      <c r="AK101" s="12">
        <v>1.5536000000000001</v>
      </c>
      <c r="AL101" s="12">
        <v>1.4403999999999999</v>
      </c>
      <c r="AM101" s="45">
        <v>1.3707</v>
      </c>
      <c r="AN101" s="44">
        <v>1000</v>
      </c>
      <c r="AO101" s="12">
        <v>15.8742</v>
      </c>
      <c r="AP101" s="12">
        <v>5.9794</v>
      </c>
      <c r="AQ101" s="12">
        <v>4.6448999999999998</v>
      </c>
      <c r="AR101" s="12">
        <v>4.2544000000000004</v>
      </c>
      <c r="AS101" s="12">
        <v>4.0587999999999997</v>
      </c>
      <c r="AT101" s="12">
        <v>3.8515999999999999</v>
      </c>
      <c r="AU101" s="12">
        <v>3.8658999999999999</v>
      </c>
      <c r="AV101" s="45">
        <v>3.7222</v>
      </c>
      <c r="AW101" s="226"/>
      <c r="AX101" s="1" t="s">
        <v>45</v>
      </c>
      <c r="AY101" s="1" t="s">
        <v>45</v>
      </c>
      <c r="BA101" s="1" t="str">
        <f>IF(OR(AE101&gt;=100,AN101&gt;=100),"sat","")</f>
        <v>sat</v>
      </c>
      <c r="BB101" s="1">
        <f t="shared" si="7"/>
        <v>0.681950254937852</v>
      </c>
      <c r="BC101" s="1" t="str">
        <f t="shared" si="8"/>
        <v/>
      </c>
      <c r="BD101" s="1" t="str">
        <f t="shared" si="9"/>
        <v>FP sat</v>
      </c>
      <c r="BE101" s="1" t="str">
        <f t="shared" si="10"/>
        <v>FP sat</v>
      </c>
    </row>
    <row r="102" spans="1:57" ht="17" thickBot="1">
      <c r="A102" s="77"/>
      <c r="B102" s="57"/>
      <c r="C102" s="35"/>
      <c r="D102" s="36" t="s">
        <v>21</v>
      </c>
      <c r="E102" s="37">
        <v>0.96198461174389505</v>
      </c>
      <c r="F102" s="37">
        <v>8.2812311842146401E-3</v>
      </c>
      <c r="G102" s="37">
        <v>2.97341570718898E-2</v>
      </c>
      <c r="H102" s="58">
        <v>0.94336978242001202</v>
      </c>
      <c r="I102" s="58">
        <v>4.8759741138328198E-2</v>
      </c>
      <c r="J102" s="58">
        <v>7.8704764416589398E-3</v>
      </c>
      <c r="K102" s="58">
        <v>0.90202720025130401</v>
      </c>
      <c r="L102" s="58">
        <v>7.9356984592707402E-2</v>
      </c>
      <c r="M102" s="58">
        <v>1.8615815155987901E-2</v>
      </c>
      <c r="N102" s="58">
        <v>0.98310757965332796</v>
      </c>
      <c r="O102" s="58">
        <v>1.3789374776466299E-2</v>
      </c>
      <c r="P102" s="58">
        <v>3.1030455702049098E-3</v>
      </c>
      <c r="Q102" s="58">
        <v>0.29797720551444401</v>
      </c>
      <c r="R102" s="58">
        <v>0.36127433862069802</v>
      </c>
      <c r="S102" s="58">
        <v>0.34074845586485603</v>
      </c>
      <c r="T102" s="58">
        <v>0.76899103538621305</v>
      </c>
      <c r="U102" s="58">
        <v>2.29627291193099E-2</v>
      </c>
      <c r="V102" s="58">
        <v>0.20804623549447601</v>
      </c>
      <c r="W102" s="58">
        <v>7.5544309362257395E-2</v>
      </c>
      <c r="X102" s="58">
        <v>0.45870607820500497</v>
      </c>
      <c r="Y102" s="58">
        <v>0.46574961243273599</v>
      </c>
      <c r="Z102" s="58">
        <v>0.57092180751013499</v>
      </c>
      <c r="AA102" s="58">
        <v>0.37247272300700701</v>
      </c>
      <c r="AB102" s="58">
        <v>5.6605469482857697E-2</v>
      </c>
      <c r="AC102" s="59">
        <v>2.379</v>
      </c>
      <c r="AD102" s="60">
        <v>23.783000000000001</v>
      </c>
      <c r="AE102" s="46">
        <v>2.0951</v>
      </c>
      <c r="AF102" s="47">
        <v>0.78420000000000001</v>
      </c>
      <c r="AG102" s="47">
        <v>0.60319999999999996</v>
      </c>
      <c r="AH102" s="47">
        <v>0.51719999999999999</v>
      </c>
      <c r="AI102" s="47">
        <v>0.48370000000000002</v>
      </c>
      <c r="AJ102" s="47">
        <v>0.45050000000000001</v>
      </c>
      <c r="AK102" s="47">
        <v>0.43619999999999998</v>
      </c>
      <c r="AL102" s="47">
        <v>0.4078</v>
      </c>
      <c r="AM102" s="48">
        <v>0.40229999999999999</v>
      </c>
      <c r="AN102" s="46">
        <v>19.834800000000001</v>
      </c>
      <c r="AO102" s="47">
        <v>7.2119999999999997</v>
      </c>
      <c r="AP102" s="47">
        <v>5.8483999999999998</v>
      </c>
      <c r="AQ102" s="47">
        <v>5.5168999999999997</v>
      </c>
      <c r="AR102" s="47">
        <v>5.2062999999999997</v>
      </c>
      <c r="AS102" s="47">
        <v>5.0303000000000004</v>
      </c>
      <c r="AT102" s="47">
        <v>5.0227000000000004</v>
      </c>
      <c r="AU102" s="47">
        <v>4.8757000000000001</v>
      </c>
      <c r="AV102" s="48">
        <v>4.8567</v>
      </c>
      <c r="AW102" s="226"/>
      <c r="AX102" s="1" t="s">
        <v>44</v>
      </c>
      <c r="AY102" s="1" t="s">
        <v>43</v>
      </c>
      <c r="BA102" s="1" t="str">
        <f t="shared" ref="BA102:BA140" si="12">IF(OR(AE102&gt;=100,AN102&gt;=100),"sat","")</f>
        <v/>
      </c>
      <c r="BB102" s="1" t="str">
        <f t="shared" si="7"/>
        <v/>
      </c>
      <c r="BC102" s="1" t="str">
        <f t="shared" si="8"/>
        <v/>
      </c>
      <c r="BD102" s="1" t="b">
        <f t="shared" si="9"/>
        <v>0</v>
      </c>
      <c r="BE102" s="1" t="b">
        <f t="shared" si="10"/>
        <v>0</v>
      </c>
    </row>
    <row r="103" spans="1:57">
      <c r="A103" s="17">
        <v>90</v>
      </c>
      <c r="B103" s="18">
        <v>1080</v>
      </c>
      <c r="C103" s="18">
        <v>98.52</v>
      </c>
      <c r="D103" s="19" t="s">
        <v>18</v>
      </c>
      <c r="E103" s="81">
        <v>0.61162520735970705</v>
      </c>
      <c r="F103" s="81">
        <v>0.34602313214133401</v>
      </c>
      <c r="G103" s="81">
        <v>4.2351660498957402E-2</v>
      </c>
      <c r="H103" s="81">
        <v>0.97105039581533203</v>
      </c>
      <c r="I103" s="81">
        <v>4.2877019072011802E-3</v>
      </c>
      <c r="J103" s="81">
        <v>2.4661902277466698E-2</v>
      </c>
      <c r="K103" s="81">
        <v>0.86146744446231704</v>
      </c>
      <c r="L103" s="81">
        <v>0.13141326604593401</v>
      </c>
      <c r="M103" s="81">
        <v>7.1192894917485499E-3</v>
      </c>
      <c r="N103" s="81">
        <v>0.82321753828398203</v>
      </c>
      <c r="O103" s="81">
        <v>5.9523963477051897E-2</v>
      </c>
      <c r="P103" s="81">
        <v>0.117258498238965</v>
      </c>
      <c r="Q103" s="81">
        <v>0.87990123505497297</v>
      </c>
      <c r="R103" s="81">
        <v>6.8646394990297302E-2</v>
      </c>
      <c r="S103" s="81">
        <v>5.1452369954728697E-2</v>
      </c>
      <c r="T103" s="81">
        <v>0.85484833905447499</v>
      </c>
      <c r="U103" s="81">
        <v>6.9164328273313605E-2</v>
      </c>
      <c r="V103" s="81">
        <v>7.5987332672211097E-2</v>
      </c>
      <c r="W103" s="81">
        <v>0.39230843550196398</v>
      </c>
      <c r="X103" s="81">
        <v>0.39975006863798301</v>
      </c>
      <c r="Y103" s="81">
        <v>0.20794149586005101</v>
      </c>
      <c r="Z103" s="81">
        <v>0.15722103066683099</v>
      </c>
      <c r="AA103" s="81">
        <v>0.76203900520364498</v>
      </c>
      <c r="AB103" s="81">
        <v>8.0739964129523001E-2</v>
      </c>
      <c r="AC103" s="53">
        <v>4.6529999999999996</v>
      </c>
      <c r="AD103" s="54">
        <v>9.0980000000000008</v>
      </c>
      <c r="AE103" s="49">
        <v>8.6229999999999993</v>
      </c>
      <c r="AF103" s="50">
        <v>2.3277999999999999</v>
      </c>
      <c r="AG103" s="50">
        <v>1.3335999999999999</v>
      </c>
      <c r="AH103" s="50">
        <v>1.0012000000000001</v>
      </c>
      <c r="AI103" s="50">
        <v>0.82630000000000003</v>
      </c>
      <c r="AJ103" s="50">
        <v>0.75849999999999995</v>
      </c>
      <c r="AK103" s="50">
        <v>0.68669999999999998</v>
      </c>
      <c r="AL103" s="50">
        <v>0.64070000000000005</v>
      </c>
      <c r="AM103" s="51">
        <v>0.59770000000000001</v>
      </c>
      <c r="AN103" s="50">
        <v>13.9984</v>
      </c>
      <c r="AO103" s="50">
        <v>6.1287000000000003</v>
      </c>
      <c r="AP103" s="50">
        <v>5.1163999999999996</v>
      </c>
      <c r="AQ103" s="50">
        <v>4.7580999999999998</v>
      </c>
      <c r="AR103" s="50">
        <v>4.4307999999999996</v>
      </c>
      <c r="AS103" s="50">
        <v>4.3643999999999998</v>
      </c>
      <c r="AT103" s="50">
        <v>4.2458999999999998</v>
      </c>
      <c r="AU103" s="50">
        <v>4.1119000000000003</v>
      </c>
      <c r="AV103" s="51">
        <v>4.0814000000000004</v>
      </c>
      <c r="AW103" s="226"/>
      <c r="AX103" s="1" t="s">
        <v>45</v>
      </c>
      <c r="AY103" s="1" t="s">
        <v>45</v>
      </c>
      <c r="BA103" s="1" t="str">
        <f t="shared" si="12"/>
        <v/>
      </c>
      <c r="BB103" s="1" t="str">
        <f t="shared" si="7"/>
        <v/>
      </c>
      <c r="BC103" s="1" t="str">
        <f t="shared" si="8"/>
        <v/>
      </c>
      <c r="BD103" s="1" t="str">
        <f t="shared" si="9"/>
        <v>FP no sat</v>
      </c>
      <c r="BE103" s="1" t="str">
        <f t="shared" si="10"/>
        <v>FP no sat</v>
      </c>
    </row>
    <row r="104" spans="1:57" ht="17" thickBot="1">
      <c r="A104" s="34"/>
      <c r="B104" s="35"/>
      <c r="C104" s="35"/>
      <c r="D104" s="36" t="s">
        <v>19</v>
      </c>
      <c r="E104" s="37">
        <v>0.81501657240565495</v>
      </c>
      <c r="F104" s="37">
        <v>0.145279270277483</v>
      </c>
      <c r="G104" s="37">
        <v>3.9704157316861201E-2</v>
      </c>
      <c r="H104" s="37">
        <v>0.24527447495694901</v>
      </c>
      <c r="I104" s="37">
        <v>0.46206007517217601</v>
      </c>
      <c r="J104" s="37">
        <v>0.29266544987087401</v>
      </c>
      <c r="K104" s="37">
        <v>0.75343018735307798</v>
      </c>
      <c r="L104" s="37">
        <v>8.4767905119420298E-2</v>
      </c>
      <c r="M104" s="37">
        <v>0.16180190752750101</v>
      </c>
      <c r="N104" s="37">
        <v>0.53951356682938401</v>
      </c>
      <c r="O104" s="37">
        <v>0.365851935249905</v>
      </c>
      <c r="P104" s="37">
        <v>9.4634497920709701E-2</v>
      </c>
      <c r="Q104" s="39">
        <v>0.87990123505497297</v>
      </c>
      <c r="R104" s="39">
        <v>6.8646394990297302E-2</v>
      </c>
      <c r="S104" s="39">
        <v>5.1452369954728697E-2</v>
      </c>
      <c r="T104" s="39">
        <v>0.85484833905447499</v>
      </c>
      <c r="U104" s="39">
        <v>6.9164328273313605E-2</v>
      </c>
      <c r="V104" s="39">
        <v>7.5987332672211097E-2</v>
      </c>
      <c r="W104" s="37">
        <v>0.86326475721154095</v>
      </c>
      <c r="X104" s="37">
        <v>0.126160131071645</v>
      </c>
      <c r="Y104" s="37">
        <v>1.0575111716812901E-2</v>
      </c>
      <c r="Z104" s="39">
        <v>0.15722103066683099</v>
      </c>
      <c r="AA104" s="39">
        <v>0.76203900520364498</v>
      </c>
      <c r="AB104" s="39">
        <v>8.0739964129523001E-2</v>
      </c>
      <c r="AC104" s="59">
        <v>5.9</v>
      </c>
      <c r="AD104" s="60">
        <v>8.7140000000000004</v>
      </c>
      <c r="AE104" s="46">
        <v>1000</v>
      </c>
      <c r="AF104" s="47">
        <v>1000</v>
      </c>
      <c r="AG104" s="47">
        <v>5.1287000000000003</v>
      </c>
      <c r="AH104" s="47">
        <v>2.2837000000000001</v>
      </c>
      <c r="AI104" s="47">
        <v>1.7161</v>
      </c>
      <c r="AJ104" s="47">
        <v>1.407</v>
      </c>
      <c r="AK104" s="47">
        <v>1.2408999999999999</v>
      </c>
      <c r="AL104" s="47">
        <v>1.2051000000000001</v>
      </c>
      <c r="AM104" s="48">
        <v>1.0969</v>
      </c>
      <c r="AN104" s="47">
        <v>1000</v>
      </c>
      <c r="AO104" s="47">
        <v>1000</v>
      </c>
      <c r="AP104" s="47">
        <v>8.2004999999999999</v>
      </c>
      <c r="AQ104" s="47">
        <v>5.0564999999999998</v>
      </c>
      <c r="AR104" s="47">
        <v>4.3928000000000003</v>
      </c>
      <c r="AS104" s="47">
        <v>4.2831000000000001</v>
      </c>
      <c r="AT104" s="47">
        <v>4.0664999999999996</v>
      </c>
      <c r="AU104" s="47">
        <v>3.9767000000000001</v>
      </c>
      <c r="AV104" s="48">
        <v>3.7997000000000001</v>
      </c>
      <c r="AW104" s="226"/>
      <c r="AX104" s="1" t="s">
        <v>45</v>
      </c>
      <c r="AY104" s="1" t="s">
        <v>45</v>
      </c>
      <c r="BA104" s="1" t="str">
        <f t="shared" si="12"/>
        <v>sat</v>
      </c>
      <c r="BB104" s="1">
        <f t="shared" si="7"/>
        <v>0.86326475721154095</v>
      </c>
      <c r="BC104" s="1" t="str">
        <f t="shared" si="8"/>
        <v/>
      </c>
      <c r="BD104" s="1" t="str">
        <f t="shared" si="9"/>
        <v>FP sat</v>
      </c>
      <c r="BE104" s="1" t="str">
        <f t="shared" si="10"/>
        <v>FP sat</v>
      </c>
    </row>
    <row r="105" spans="1:57">
      <c r="A105" s="17">
        <v>90</v>
      </c>
      <c r="B105" s="18">
        <v>1440</v>
      </c>
      <c r="C105" s="18">
        <v>99.096999999999994</v>
      </c>
      <c r="D105" s="19" t="s">
        <v>18</v>
      </c>
      <c r="E105" s="42">
        <v>0.28983637670427598</v>
      </c>
      <c r="F105" s="42">
        <v>5.6770979168335602E-2</v>
      </c>
      <c r="G105" s="42">
        <v>0.65339264412738796</v>
      </c>
      <c r="H105" s="88">
        <v>0.49195184198103298</v>
      </c>
      <c r="I105" s="88">
        <v>0.43386468296117903</v>
      </c>
      <c r="J105" s="88">
        <v>7.4183475057787204E-2</v>
      </c>
      <c r="K105" s="88">
        <v>0.91967317572982599</v>
      </c>
      <c r="L105" s="88">
        <v>2.7948430672769E-2</v>
      </c>
      <c r="M105" s="88">
        <v>5.2378393597404302E-2</v>
      </c>
      <c r="N105" s="42">
        <v>0.47987795799218602</v>
      </c>
      <c r="O105" s="42">
        <v>2.1319374766833502E-2</v>
      </c>
      <c r="P105" s="42">
        <v>0.49880266724097999</v>
      </c>
      <c r="Q105" s="42">
        <v>0.66044962306036403</v>
      </c>
      <c r="R105" s="42">
        <v>0.14005984191437501</v>
      </c>
      <c r="S105" s="42">
        <v>0.19949053502525901</v>
      </c>
      <c r="T105" s="42">
        <v>0.653783818606817</v>
      </c>
      <c r="U105" s="42">
        <v>0.228683879177388</v>
      </c>
      <c r="V105" s="42">
        <v>0.117532302215794</v>
      </c>
      <c r="W105" s="42">
        <v>0.47715937441635498</v>
      </c>
      <c r="X105" s="42">
        <v>5.1378007040632501E-2</v>
      </c>
      <c r="Y105" s="42">
        <v>0.47146261854301202</v>
      </c>
      <c r="Z105" s="88">
        <v>0.83258065802679104</v>
      </c>
      <c r="AA105" s="88">
        <v>2.83419198031469E-2</v>
      </c>
      <c r="AB105" s="88">
        <v>0.139077422170061</v>
      </c>
      <c r="AC105" s="53">
        <v>2.57</v>
      </c>
      <c r="AD105" s="54">
        <v>9.5890000000000004</v>
      </c>
      <c r="AE105" s="49">
        <v>100</v>
      </c>
      <c r="AF105" s="50">
        <v>5.1810999999999998</v>
      </c>
      <c r="AG105" s="50">
        <v>3.1755</v>
      </c>
      <c r="AH105" s="50">
        <v>2.6082999999999998</v>
      </c>
      <c r="AI105" s="50">
        <v>2.2972000000000001</v>
      </c>
      <c r="AJ105" s="50">
        <v>2.0243000000000002</v>
      </c>
      <c r="AK105" s="50">
        <v>1.9752000000000001</v>
      </c>
      <c r="AL105" s="50">
        <v>1.861</v>
      </c>
      <c r="AM105" s="51">
        <v>1.8052999999999999</v>
      </c>
      <c r="AN105" s="49">
        <v>100</v>
      </c>
      <c r="AO105" s="50">
        <v>8.1064000000000007</v>
      </c>
      <c r="AP105" s="50">
        <v>6.0857000000000001</v>
      </c>
      <c r="AQ105" s="50">
        <v>5.4288999999999996</v>
      </c>
      <c r="AR105" s="50">
        <v>5.4353999999999996</v>
      </c>
      <c r="AS105" s="50">
        <v>4.9817999999999998</v>
      </c>
      <c r="AT105" s="50">
        <v>4.9207999999999998</v>
      </c>
      <c r="AU105" s="50">
        <v>4.7142999999999997</v>
      </c>
      <c r="AV105" s="51">
        <v>4.7298</v>
      </c>
      <c r="AW105" s="226"/>
      <c r="AX105" s="1" t="s">
        <v>45</v>
      </c>
      <c r="AY105" s="1" t="s">
        <v>45</v>
      </c>
      <c r="BA105" s="1" t="str">
        <f t="shared" si="12"/>
        <v>sat</v>
      </c>
      <c r="BB105" s="1">
        <f t="shared" si="7"/>
        <v>0.47715937441635498</v>
      </c>
      <c r="BC105" s="1" t="str">
        <f t="shared" si="8"/>
        <v/>
      </c>
      <c r="BD105" s="1" t="str">
        <f t="shared" si="9"/>
        <v>FP sat</v>
      </c>
      <c r="BE105" s="1" t="str">
        <f t="shared" si="10"/>
        <v>FP sat</v>
      </c>
    </row>
    <row r="106" spans="1:57" ht="17" thickBot="1">
      <c r="A106" s="77"/>
      <c r="B106" s="57"/>
      <c r="C106" s="35"/>
      <c r="D106" s="36" t="s">
        <v>19</v>
      </c>
      <c r="E106" s="40">
        <v>0.826336612103164</v>
      </c>
      <c r="F106" s="40">
        <v>3.5241664020329598E-2</v>
      </c>
      <c r="G106" s="40">
        <v>0.138421723876506</v>
      </c>
      <c r="H106" s="43">
        <v>0.49195184198103298</v>
      </c>
      <c r="I106" s="43">
        <v>0.43386468296117903</v>
      </c>
      <c r="J106" s="43">
        <v>7.4183475057787204E-2</v>
      </c>
      <c r="K106" s="43">
        <v>0.91967317572982599</v>
      </c>
      <c r="L106" s="43">
        <v>2.7948430672769E-2</v>
      </c>
      <c r="M106" s="43">
        <v>5.2378393597404302E-2</v>
      </c>
      <c r="N106" s="40">
        <v>0.83850592386126399</v>
      </c>
      <c r="O106" s="40">
        <v>6.3472999614892903E-2</v>
      </c>
      <c r="P106" s="40">
        <v>9.8021076523842995E-2</v>
      </c>
      <c r="Q106" s="40">
        <v>0.71331567907419002</v>
      </c>
      <c r="R106" s="40">
        <v>7.2976251448161E-2</v>
      </c>
      <c r="S106" s="40">
        <v>0.213708069477648</v>
      </c>
      <c r="T106" s="40">
        <v>0.84310188750126902</v>
      </c>
      <c r="U106" s="40">
        <v>7.0372386781902704E-2</v>
      </c>
      <c r="V106" s="40">
        <v>8.6525725716827595E-2</v>
      </c>
      <c r="W106" s="40">
        <v>0.23626833312388601</v>
      </c>
      <c r="X106" s="40">
        <v>0.44834762803374001</v>
      </c>
      <c r="Y106" s="40">
        <v>0.31538403884237298</v>
      </c>
      <c r="Z106" s="43">
        <v>0.83258065802679104</v>
      </c>
      <c r="AA106" s="43">
        <v>2.83419198031469E-2</v>
      </c>
      <c r="AB106" s="43">
        <v>0.139077422170061</v>
      </c>
      <c r="AC106" s="59">
        <v>3.13</v>
      </c>
      <c r="AD106" s="60">
        <v>9.202</v>
      </c>
      <c r="AE106" s="46">
        <v>6.6989999999999998</v>
      </c>
      <c r="AF106" s="47">
        <v>2.1315</v>
      </c>
      <c r="AG106" s="47">
        <v>1.4238</v>
      </c>
      <c r="AH106" s="47">
        <v>1.2060999999999999</v>
      </c>
      <c r="AI106" s="47">
        <v>0.99960000000000004</v>
      </c>
      <c r="AJ106" s="47">
        <v>0.92859999999999998</v>
      </c>
      <c r="AK106" s="47">
        <v>0.8468</v>
      </c>
      <c r="AL106" s="47">
        <v>0.83089999999999997</v>
      </c>
      <c r="AM106" s="48">
        <v>0.78249999999999997</v>
      </c>
      <c r="AN106" s="46">
        <v>10.4428</v>
      </c>
      <c r="AO106" s="47">
        <v>6.3596000000000004</v>
      </c>
      <c r="AP106" s="47">
        <v>5.3506999999999998</v>
      </c>
      <c r="AQ106" s="47">
        <v>4.9809000000000001</v>
      </c>
      <c r="AR106" s="47">
        <v>4.7484999999999999</v>
      </c>
      <c r="AS106" s="47">
        <v>4.7023000000000001</v>
      </c>
      <c r="AT106" s="47">
        <v>4.5427999999999997</v>
      </c>
      <c r="AU106" s="47">
        <v>4.4672000000000001</v>
      </c>
      <c r="AV106" s="48">
        <v>4.4691000000000001</v>
      </c>
      <c r="AW106" s="226"/>
      <c r="AX106" s="1" t="s">
        <v>44</v>
      </c>
      <c r="AY106" s="1" t="s">
        <v>44</v>
      </c>
      <c r="BA106" s="1" t="str">
        <f t="shared" si="12"/>
        <v/>
      </c>
      <c r="BB106" s="1" t="str">
        <f t="shared" si="7"/>
        <v/>
      </c>
      <c r="BC106" s="1">
        <f t="shared" si="8"/>
        <v>0.44834762803374001</v>
      </c>
      <c r="BD106" s="1" t="b">
        <f t="shared" si="9"/>
        <v>0</v>
      </c>
      <c r="BE106" s="1" t="b">
        <f t="shared" si="10"/>
        <v>0</v>
      </c>
    </row>
    <row r="107" spans="1:57">
      <c r="A107" s="17">
        <v>90</v>
      </c>
      <c r="B107" s="18">
        <v>1800</v>
      </c>
      <c r="C107" s="18">
        <v>98.55</v>
      </c>
      <c r="D107" s="19" t="s">
        <v>18</v>
      </c>
      <c r="E107" s="6">
        <v>0.26528864592518198</v>
      </c>
      <c r="F107" s="6">
        <v>6.0007247715498702E-2</v>
      </c>
      <c r="G107" s="6">
        <v>0.67470410635931799</v>
      </c>
      <c r="H107" s="6">
        <v>0.86217989918078097</v>
      </c>
      <c r="I107" s="6">
        <v>4.8503505404032801E-3</v>
      </c>
      <c r="J107" s="6">
        <v>0.132969750278815</v>
      </c>
      <c r="K107" s="6">
        <v>0.173090809260568</v>
      </c>
      <c r="L107" s="6">
        <v>0.375925115001701</v>
      </c>
      <c r="M107" s="6">
        <v>0.45098407573772997</v>
      </c>
      <c r="N107" s="6">
        <v>0.75898639792102396</v>
      </c>
      <c r="O107" s="6">
        <v>0.108624987442238</v>
      </c>
      <c r="P107" s="6">
        <v>0.13238861463673601</v>
      </c>
      <c r="Q107" s="6">
        <v>3.2831215479030701E-2</v>
      </c>
      <c r="R107" s="6">
        <v>0.229034132515573</v>
      </c>
      <c r="S107" s="6">
        <v>0.73813465200539496</v>
      </c>
      <c r="T107" s="6">
        <v>7.59788629052012E-2</v>
      </c>
      <c r="U107" s="6">
        <v>0.494981111783385</v>
      </c>
      <c r="V107" s="6">
        <v>0.429040025311413</v>
      </c>
      <c r="W107" s="6">
        <v>0.54888028100279496</v>
      </c>
      <c r="X107" s="6">
        <v>0.22158047060480901</v>
      </c>
      <c r="Y107" s="6">
        <v>0.22953924839239501</v>
      </c>
      <c r="Z107" s="6">
        <v>0.11838402735878099</v>
      </c>
      <c r="AA107" s="6">
        <v>0.700894801904141</v>
      </c>
      <c r="AB107" s="6">
        <v>0.180721170737076</v>
      </c>
      <c r="AC107" s="52">
        <v>4.3579999999999997</v>
      </c>
      <c r="AD107" s="56">
        <v>10.51</v>
      </c>
      <c r="AE107" s="44">
        <v>1000</v>
      </c>
      <c r="AF107" s="12">
        <v>6.3316999999999997</v>
      </c>
      <c r="AG107" s="12">
        <v>3.7282000000000002</v>
      </c>
      <c r="AH107" s="12">
        <v>2.9104000000000001</v>
      </c>
      <c r="AI107" s="12">
        <v>2.5169999999999999</v>
      </c>
      <c r="AJ107" s="12">
        <v>2.2913000000000001</v>
      </c>
      <c r="AK107" s="12">
        <v>2.1997</v>
      </c>
      <c r="AL107" s="12">
        <v>2.1154000000000002</v>
      </c>
      <c r="AM107" s="45">
        <v>2.0548999999999999</v>
      </c>
      <c r="AN107" s="44">
        <v>1000</v>
      </c>
      <c r="AO107" s="12">
        <v>8.1898</v>
      </c>
      <c r="AP107" s="12">
        <v>6.3728999999999996</v>
      </c>
      <c r="AQ107" s="12">
        <v>6.0106999999999999</v>
      </c>
      <c r="AR107" s="12">
        <v>5.8715999999999999</v>
      </c>
      <c r="AS107" s="12">
        <v>5.6233000000000004</v>
      </c>
      <c r="AT107" s="12">
        <v>5.5732999999999997</v>
      </c>
      <c r="AU107" s="12">
        <v>5.4572000000000003</v>
      </c>
      <c r="AV107" s="45">
        <v>5.4436999999999998</v>
      </c>
      <c r="AW107" s="226"/>
      <c r="AX107" s="1" t="s">
        <v>45</v>
      </c>
      <c r="AY107" s="1" t="s">
        <v>45</v>
      </c>
      <c r="BA107" s="1" t="str">
        <f t="shared" si="12"/>
        <v>sat</v>
      </c>
      <c r="BB107" s="1">
        <f t="shared" si="7"/>
        <v>0.54888028100279496</v>
      </c>
      <c r="BC107" s="1" t="str">
        <f t="shared" si="8"/>
        <v/>
      </c>
      <c r="BD107" s="1" t="str">
        <f t="shared" si="9"/>
        <v>FP sat</v>
      </c>
      <c r="BE107" s="1" t="str">
        <f t="shared" si="10"/>
        <v>FP sat</v>
      </c>
    </row>
    <row r="108" spans="1:57">
      <c r="A108" s="24"/>
      <c r="B108" s="14"/>
      <c r="C108" s="14"/>
      <c r="D108" s="25" t="s">
        <v>19</v>
      </c>
      <c r="E108" s="7">
        <v>0.519110548702157</v>
      </c>
      <c r="F108" s="7">
        <v>0.265503806941218</v>
      </c>
      <c r="G108" s="7">
        <v>0.215385644356623</v>
      </c>
      <c r="H108" s="7">
        <v>0.79527439981299897</v>
      </c>
      <c r="I108" s="7">
        <v>0.100438813506996</v>
      </c>
      <c r="J108" s="7">
        <v>0.104286786680003</v>
      </c>
      <c r="K108" s="6">
        <v>0.173090809260568</v>
      </c>
      <c r="L108" s="6">
        <v>0.375925115001701</v>
      </c>
      <c r="M108" s="6">
        <v>0.45098407573772997</v>
      </c>
      <c r="N108" s="6">
        <v>0.75898639792102396</v>
      </c>
      <c r="O108" s="6">
        <v>0.108624987442238</v>
      </c>
      <c r="P108" s="6">
        <v>0.13238861463673601</v>
      </c>
      <c r="Q108" s="6">
        <v>3.2831215479030701E-2</v>
      </c>
      <c r="R108" s="6">
        <v>0.229034132515573</v>
      </c>
      <c r="S108" s="6">
        <v>0.73813465200539496</v>
      </c>
      <c r="T108" s="6">
        <v>7.59788629052012E-2</v>
      </c>
      <c r="U108" s="6">
        <v>0.494981111783385</v>
      </c>
      <c r="V108" s="6">
        <v>0.429040025311413</v>
      </c>
      <c r="W108" s="6">
        <v>0.54888028100279496</v>
      </c>
      <c r="X108" s="6">
        <v>0.22158047060480901</v>
      </c>
      <c r="Y108" s="6">
        <v>0.22953924839239501</v>
      </c>
      <c r="Z108" s="6">
        <v>0.11838402735878099</v>
      </c>
      <c r="AA108" s="6">
        <v>0.700894801904141</v>
      </c>
      <c r="AB108" s="6">
        <v>0.180721170737076</v>
      </c>
      <c r="AC108" s="52">
        <v>6.0890000000000004</v>
      </c>
      <c r="AD108" s="56">
        <v>10.428000000000001</v>
      </c>
      <c r="AE108" s="44">
        <v>1000</v>
      </c>
      <c r="AF108" s="12">
        <v>5.9021999999999997</v>
      </c>
      <c r="AG108" s="12">
        <v>3.3153999999999999</v>
      </c>
      <c r="AH108" s="12">
        <v>2.4015</v>
      </c>
      <c r="AI108" s="12">
        <v>2.1288999999999998</v>
      </c>
      <c r="AJ108" s="12">
        <v>1.8381000000000001</v>
      </c>
      <c r="AK108" s="12">
        <v>1.7010000000000001</v>
      </c>
      <c r="AL108" s="12">
        <v>1.6341000000000001</v>
      </c>
      <c r="AM108" s="45">
        <v>1.5570999999999999</v>
      </c>
      <c r="AN108" s="44">
        <v>1000</v>
      </c>
      <c r="AO108" s="12">
        <v>7.9298000000000002</v>
      </c>
      <c r="AP108" s="12">
        <v>6.7295999999999996</v>
      </c>
      <c r="AQ108" s="12">
        <v>6.0571999999999999</v>
      </c>
      <c r="AR108" s="12">
        <v>5.7823000000000002</v>
      </c>
      <c r="AS108" s="12">
        <v>5.7093999999999996</v>
      </c>
      <c r="AT108" s="12">
        <v>5.5335000000000001</v>
      </c>
      <c r="AU108" s="12">
        <v>5.4983000000000004</v>
      </c>
      <c r="AV108" s="45">
        <v>5.4215999999999998</v>
      </c>
      <c r="AW108" s="226"/>
      <c r="AX108" s="1" t="s">
        <v>45</v>
      </c>
      <c r="AY108" s="1" t="s">
        <v>45</v>
      </c>
      <c r="BA108" s="1" t="str">
        <f t="shared" si="12"/>
        <v>sat</v>
      </c>
      <c r="BB108" s="1">
        <f t="shared" si="7"/>
        <v>0.54888028100279496</v>
      </c>
      <c r="BC108" s="1" t="str">
        <f t="shared" si="8"/>
        <v/>
      </c>
      <c r="BD108" s="1" t="str">
        <f t="shared" si="9"/>
        <v>FP sat</v>
      </c>
      <c r="BE108" s="1" t="str">
        <f t="shared" si="10"/>
        <v>FP sat</v>
      </c>
    </row>
    <row r="109" spans="1:57">
      <c r="A109" s="24"/>
      <c r="B109" s="14"/>
      <c r="C109" s="14"/>
      <c r="D109" s="25" t="s">
        <v>20</v>
      </c>
      <c r="E109" s="8">
        <v>0.48090015009239601</v>
      </c>
      <c r="F109" s="8">
        <v>0.51826761655571096</v>
      </c>
      <c r="G109" s="103">
        <v>8.3223335189219695E-4</v>
      </c>
      <c r="H109" s="8">
        <v>0.98078411781875097</v>
      </c>
      <c r="I109" s="103">
        <v>6.5525738143790103E-4</v>
      </c>
      <c r="J109" s="8">
        <v>1.8560624799811101E-2</v>
      </c>
      <c r="K109" s="8">
        <v>0.76809444783988101</v>
      </c>
      <c r="L109" s="8">
        <v>0.15850418863407201</v>
      </c>
      <c r="M109" s="8">
        <v>7.3401363526045899E-2</v>
      </c>
      <c r="N109" s="8">
        <v>0.401392399543192</v>
      </c>
      <c r="O109" s="8">
        <v>0.414801230664604</v>
      </c>
      <c r="P109" s="8">
        <v>0.183806369792202</v>
      </c>
      <c r="Q109" s="104">
        <v>4.7637173406864797E-2</v>
      </c>
      <c r="R109" s="104">
        <v>0.65337514140422304</v>
      </c>
      <c r="S109" s="104">
        <v>0.298987685188911</v>
      </c>
      <c r="T109" s="8">
        <v>0.61516899374941902</v>
      </c>
      <c r="U109" s="8">
        <v>6.2656430053940199E-2</v>
      </c>
      <c r="V109" s="8">
        <v>0.32217457619663997</v>
      </c>
      <c r="W109" s="8">
        <v>0.28648646213110301</v>
      </c>
      <c r="X109" s="8">
        <v>0.63024504925360902</v>
      </c>
      <c r="Y109" s="8">
        <v>8.3268488615287101E-2</v>
      </c>
      <c r="Z109" s="6">
        <v>0.11838402735878099</v>
      </c>
      <c r="AA109" s="6">
        <v>0.700894801904141</v>
      </c>
      <c r="AB109" s="6">
        <v>0.180721170737076</v>
      </c>
      <c r="AC109" s="52">
        <v>4.8680000000000003</v>
      </c>
      <c r="AD109" s="56">
        <v>10.507999999999999</v>
      </c>
      <c r="AE109" s="44">
        <v>1000</v>
      </c>
      <c r="AF109" s="12">
        <v>4.8635000000000002</v>
      </c>
      <c r="AG109" s="12">
        <v>2.1808000000000001</v>
      </c>
      <c r="AH109" s="12">
        <v>1.5709</v>
      </c>
      <c r="AI109" s="12">
        <v>1.2138</v>
      </c>
      <c r="AJ109" s="12">
        <v>1.0176000000000001</v>
      </c>
      <c r="AK109" s="12">
        <v>0.9506</v>
      </c>
      <c r="AL109" s="12">
        <v>0.85099999999999998</v>
      </c>
      <c r="AM109" s="45">
        <v>0.79979999999999996</v>
      </c>
      <c r="AN109" s="44">
        <v>1000</v>
      </c>
      <c r="AO109" s="12">
        <v>10.5809</v>
      </c>
      <c r="AP109" s="12">
        <v>6.5568</v>
      </c>
      <c r="AQ109" s="12">
        <v>5.6919000000000004</v>
      </c>
      <c r="AR109" s="12">
        <v>5.2767999999999997</v>
      </c>
      <c r="AS109" s="12">
        <v>4.9269999999999996</v>
      </c>
      <c r="AT109" s="12">
        <v>4.84</v>
      </c>
      <c r="AU109" s="12">
        <v>4.6776</v>
      </c>
      <c r="AV109" s="45">
        <v>4.6567999999999996</v>
      </c>
      <c r="AW109" s="226"/>
      <c r="AX109" s="1" t="s">
        <v>45</v>
      </c>
      <c r="AY109" s="1" t="s">
        <v>45</v>
      </c>
      <c r="BA109" s="1" t="str">
        <f t="shared" si="12"/>
        <v>sat</v>
      </c>
      <c r="BB109" s="1">
        <f t="shared" si="7"/>
        <v>0.63024504925360902</v>
      </c>
      <c r="BC109" s="1" t="str">
        <f t="shared" si="8"/>
        <v/>
      </c>
      <c r="BD109" s="1" t="str">
        <f t="shared" si="9"/>
        <v>FP sat</v>
      </c>
      <c r="BE109" s="1" t="str">
        <f t="shared" si="10"/>
        <v>FP sat</v>
      </c>
    </row>
    <row r="110" spans="1:57">
      <c r="A110" s="24"/>
      <c r="B110" s="14"/>
      <c r="C110" s="14"/>
      <c r="D110" s="25" t="s">
        <v>21</v>
      </c>
      <c r="E110" s="6">
        <v>0.26528864592518198</v>
      </c>
      <c r="F110" s="6">
        <v>6.0007247715498702E-2</v>
      </c>
      <c r="G110" s="6">
        <v>0.67470410635931799</v>
      </c>
      <c r="H110" s="6">
        <v>0.86217989918078097</v>
      </c>
      <c r="I110" s="6">
        <v>4.8503505404032801E-3</v>
      </c>
      <c r="J110" s="6">
        <v>0.132969750278815</v>
      </c>
      <c r="K110" s="104">
        <v>0.45443352675684201</v>
      </c>
      <c r="L110" s="104">
        <v>9.5859558338487992E-3</v>
      </c>
      <c r="M110" s="104">
        <v>0.53598051740930797</v>
      </c>
      <c r="N110" s="8">
        <v>0.401392399543192</v>
      </c>
      <c r="O110" s="8">
        <v>0.414801230664604</v>
      </c>
      <c r="P110" s="8">
        <v>0.183806369792202</v>
      </c>
      <c r="Q110" s="104">
        <v>4.7637173406864797E-2</v>
      </c>
      <c r="R110" s="104">
        <v>0.65337514140422304</v>
      </c>
      <c r="S110" s="104">
        <v>0.298987685188911</v>
      </c>
      <c r="T110" s="104">
        <v>0.65254068132904597</v>
      </c>
      <c r="U110" s="104">
        <v>0.21852271107444299</v>
      </c>
      <c r="V110" s="104">
        <v>0.12893660759650899</v>
      </c>
      <c r="W110" s="6">
        <v>0.54888028100279496</v>
      </c>
      <c r="X110" s="6">
        <v>0.22158047060480901</v>
      </c>
      <c r="Y110" s="6">
        <v>0.22953924839239501</v>
      </c>
      <c r="Z110" s="6">
        <v>0.11838402735878099</v>
      </c>
      <c r="AA110" s="6">
        <v>0.700894801904141</v>
      </c>
      <c r="AB110" s="6">
        <v>0.180721170737076</v>
      </c>
      <c r="AC110" s="52">
        <v>3.95</v>
      </c>
      <c r="AD110" s="56">
        <v>11.259</v>
      </c>
      <c r="AE110" s="44">
        <v>1000</v>
      </c>
      <c r="AF110" s="12">
        <v>5.6454000000000004</v>
      </c>
      <c r="AG110" s="12">
        <v>3.4647000000000001</v>
      </c>
      <c r="AH110" s="12">
        <v>2.9508000000000001</v>
      </c>
      <c r="AI110" s="12">
        <v>2.4980000000000002</v>
      </c>
      <c r="AJ110" s="12">
        <v>2.3210000000000002</v>
      </c>
      <c r="AK110" s="12">
        <v>2.2524999999999999</v>
      </c>
      <c r="AL110" s="12">
        <v>2.1128999999999998</v>
      </c>
      <c r="AM110" s="45">
        <v>2.0295999999999998</v>
      </c>
      <c r="AN110" s="44">
        <v>1000</v>
      </c>
      <c r="AO110" s="12">
        <v>7.3975999999999997</v>
      </c>
      <c r="AP110" s="12">
        <v>5.9676999999999998</v>
      </c>
      <c r="AQ110" s="12">
        <v>5.3723999999999998</v>
      </c>
      <c r="AR110" s="12">
        <v>5.0160999999999998</v>
      </c>
      <c r="AS110" s="12">
        <v>4.7409999999999997</v>
      </c>
      <c r="AT110" s="12">
        <v>4.7731000000000003</v>
      </c>
      <c r="AU110" s="12">
        <v>4.6559999999999997</v>
      </c>
      <c r="AV110" s="45">
        <v>4.5895000000000001</v>
      </c>
      <c r="AW110" s="226"/>
      <c r="AX110" s="1" t="s">
        <v>45</v>
      </c>
      <c r="AY110" s="1" t="s">
        <v>45</v>
      </c>
      <c r="BA110" s="1" t="str">
        <f t="shared" si="12"/>
        <v>sat</v>
      </c>
      <c r="BB110" s="1">
        <f t="shared" si="7"/>
        <v>0.54888028100279496</v>
      </c>
      <c r="BC110" s="1" t="str">
        <f t="shared" si="8"/>
        <v/>
      </c>
      <c r="BD110" s="1" t="str">
        <f t="shared" si="9"/>
        <v>FP sat</v>
      </c>
      <c r="BE110" s="1" t="str">
        <f t="shared" si="10"/>
        <v>FP sat</v>
      </c>
    </row>
    <row r="111" spans="1:57">
      <c r="A111" s="76"/>
      <c r="B111" s="15"/>
      <c r="C111" s="14"/>
      <c r="D111" s="25" t="s">
        <v>22</v>
      </c>
      <c r="E111" s="6">
        <v>0.26528864592518198</v>
      </c>
      <c r="F111" s="6">
        <v>6.0007247715498702E-2</v>
      </c>
      <c r="G111" s="6">
        <v>0.67470410635931799</v>
      </c>
      <c r="H111" s="105">
        <v>0.62879312877185001</v>
      </c>
      <c r="I111" s="105">
        <v>0.17637720679812799</v>
      </c>
      <c r="J111" s="105">
        <v>0.194829664430021</v>
      </c>
      <c r="K111" s="7">
        <v>0.70692121685600395</v>
      </c>
      <c r="L111" s="7">
        <v>5.2909802106552002E-2</v>
      </c>
      <c r="M111" s="7">
        <v>0.240168981037444</v>
      </c>
      <c r="N111" s="7">
        <v>6.0829697351877703E-2</v>
      </c>
      <c r="O111" s="7">
        <v>0.35635002778282099</v>
      </c>
      <c r="P111" s="7">
        <v>0.58282027486530097</v>
      </c>
      <c r="Q111" s="7">
        <v>0.25349122826357801</v>
      </c>
      <c r="R111" s="7">
        <v>0.69297002863338797</v>
      </c>
      <c r="S111" s="7">
        <v>5.3538743103033498E-2</v>
      </c>
      <c r="T111" s="6">
        <v>7.59788629052012E-2</v>
      </c>
      <c r="U111" s="6">
        <v>0.494981111783385</v>
      </c>
      <c r="V111" s="6">
        <v>0.429040025311413</v>
      </c>
      <c r="W111" s="6">
        <v>0.54888028100279496</v>
      </c>
      <c r="X111" s="6">
        <v>0.22158047060480901</v>
      </c>
      <c r="Y111" s="6">
        <v>0.22953924839239501</v>
      </c>
      <c r="Z111" s="6">
        <v>0.11838402735878099</v>
      </c>
      <c r="AA111" s="6">
        <v>0.700894801904141</v>
      </c>
      <c r="AB111" s="6">
        <v>0.180721170737076</v>
      </c>
      <c r="AC111" s="52">
        <v>6.6859999999999999</v>
      </c>
      <c r="AD111" s="56">
        <v>8.7639999999999993</v>
      </c>
      <c r="AE111" s="44">
        <v>1000</v>
      </c>
      <c r="AF111" s="12">
        <v>5.8154000000000003</v>
      </c>
      <c r="AG111" s="12">
        <v>3.5811000000000002</v>
      </c>
      <c r="AH111" s="12">
        <v>3.0251000000000001</v>
      </c>
      <c r="AI111" s="12">
        <v>2.6661000000000001</v>
      </c>
      <c r="AJ111" s="12">
        <v>2.5064000000000002</v>
      </c>
      <c r="AK111" s="12">
        <v>2.4098000000000002</v>
      </c>
      <c r="AL111" s="12">
        <v>2.2437</v>
      </c>
      <c r="AM111" s="45">
        <v>2.2667000000000002</v>
      </c>
      <c r="AN111" s="44">
        <v>1000</v>
      </c>
      <c r="AO111" s="12">
        <v>7.2858999999999998</v>
      </c>
      <c r="AP111" s="12">
        <v>5.7622</v>
      </c>
      <c r="AQ111" s="12">
        <v>5.2184999999999997</v>
      </c>
      <c r="AR111" s="12">
        <v>5.1193999999999997</v>
      </c>
      <c r="AS111" s="12">
        <v>4.8451000000000004</v>
      </c>
      <c r="AT111" s="12">
        <v>4.7625999999999999</v>
      </c>
      <c r="AU111" s="12">
        <v>4.6910999999999996</v>
      </c>
      <c r="AV111" s="45">
        <v>4.6052</v>
      </c>
      <c r="AW111" s="226"/>
      <c r="AX111" s="1" t="s">
        <v>45</v>
      </c>
      <c r="AY111" s="1" t="s">
        <v>45</v>
      </c>
      <c r="BA111" s="1" t="str">
        <f t="shared" si="12"/>
        <v>sat</v>
      </c>
      <c r="BB111" s="1">
        <f t="shared" si="7"/>
        <v>0.54888028100279496</v>
      </c>
      <c r="BC111" s="1" t="str">
        <f t="shared" si="8"/>
        <v/>
      </c>
      <c r="BD111" s="1" t="str">
        <f t="shared" si="9"/>
        <v>FP sat</v>
      </c>
      <c r="BE111" s="1" t="str">
        <f t="shared" si="10"/>
        <v>FP sat</v>
      </c>
    </row>
    <row r="112" spans="1:57" ht="17" thickBot="1">
      <c r="A112" s="76"/>
      <c r="B112" s="15"/>
      <c r="C112" s="14"/>
      <c r="D112" s="25" t="s">
        <v>23</v>
      </c>
      <c r="E112" s="8">
        <v>0.48090015009239601</v>
      </c>
      <c r="F112" s="8">
        <v>0.51826761655571096</v>
      </c>
      <c r="G112" s="103">
        <v>8.3223335189219695E-4</v>
      </c>
      <c r="H112" s="8">
        <v>0.98078411781875097</v>
      </c>
      <c r="I112" s="103">
        <v>6.5525738143790103E-4</v>
      </c>
      <c r="J112" s="8">
        <v>1.8560624799811101E-2</v>
      </c>
      <c r="K112" s="8">
        <v>0.76809444783988101</v>
      </c>
      <c r="L112" s="8">
        <v>0.15850418863407201</v>
      </c>
      <c r="M112" s="8">
        <v>7.3401363526045899E-2</v>
      </c>
      <c r="N112" s="8">
        <v>0.401392399543192</v>
      </c>
      <c r="O112" s="8">
        <v>0.414801230664604</v>
      </c>
      <c r="P112" s="8">
        <v>0.183806369792202</v>
      </c>
      <c r="Q112" s="8">
        <v>8.47091941039394E-2</v>
      </c>
      <c r="R112" s="8">
        <v>0.78269592849765202</v>
      </c>
      <c r="S112" s="8">
        <v>0.132594877398408</v>
      </c>
      <c r="T112" s="8">
        <v>0.61516899374941902</v>
      </c>
      <c r="U112" s="8">
        <v>6.2656430053940199E-2</v>
      </c>
      <c r="V112" s="8">
        <v>0.32217457619663997</v>
      </c>
      <c r="W112" s="8">
        <v>0.28648646213110301</v>
      </c>
      <c r="X112" s="8">
        <v>0.63024504925360902</v>
      </c>
      <c r="Y112" s="8">
        <v>8.3268488615287101E-2</v>
      </c>
      <c r="Z112" s="8">
        <v>0.52726548617639402</v>
      </c>
      <c r="AA112" s="8">
        <v>0.40130318541326898</v>
      </c>
      <c r="AB112" s="8">
        <v>7.1431328410336697E-2</v>
      </c>
      <c r="AC112" s="52">
        <v>5.57</v>
      </c>
      <c r="AD112" s="56">
        <v>10.475</v>
      </c>
      <c r="AE112" s="44">
        <v>1000</v>
      </c>
      <c r="AF112" s="12">
        <v>4.7089999999999996</v>
      </c>
      <c r="AG112" s="12">
        <v>2.1335000000000002</v>
      </c>
      <c r="AH112" s="12">
        <v>1.4830000000000001</v>
      </c>
      <c r="AI112" s="12">
        <v>1.204</v>
      </c>
      <c r="AJ112" s="12">
        <v>1.0425</v>
      </c>
      <c r="AK112" s="12">
        <v>0.90610000000000002</v>
      </c>
      <c r="AL112" s="12">
        <v>0.81489999999999996</v>
      </c>
      <c r="AM112" s="45">
        <v>0.76239999999999997</v>
      </c>
      <c r="AN112" s="44">
        <v>1000</v>
      </c>
      <c r="AO112" s="12">
        <v>9.5876000000000001</v>
      </c>
      <c r="AP112" s="12">
        <v>6.1029999999999998</v>
      </c>
      <c r="AQ112" s="12">
        <v>5.2792000000000003</v>
      </c>
      <c r="AR112" s="12">
        <v>4.8114999999999997</v>
      </c>
      <c r="AS112" s="12">
        <v>4.6346999999999996</v>
      </c>
      <c r="AT112" s="12">
        <v>4.5819000000000001</v>
      </c>
      <c r="AU112" s="12">
        <v>4.4100999999999999</v>
      </c>
      <c r="AV112" s="45">
        <v>4.4234999999999998</v>
      </c>
      <c r="AW112" s="226"/>
      <c r="AX112" s="1" t="s">
        <v>45</v>
      </c>
      <c r="AY112" s="1" t="s">
        <v>45</v>
      </c>
      <c r="BA112" s="1" t="str">
        <f t="shared" si="12"/>
        <v>sat</v>
      </c>
      <c r="BB112" s="1">
        <f t="shared" si="7"/>
        <v>0.63024504925360902</v>
      </c>
      <c r="BC112" s="1" t="str">
        <f t="shared" si="8"/>
        <v/>
      </c>
      <c r="BD112" s="1" t="str">
        <f t="shared" si="9"/>
        <v>FP sat</v>
      </c>
      <c r="BE112" s="1" t="str">
        <f t="shared" si="10"/>
        <v>FP sat</v>
      </c>
    </row>
    <row r="113" spans="1:57">
      <c r="A113" s="17">
        <v>120</v>
      </c>
      <c r="B113" s="18">
        <v>360</v>
      </c>
      <c r="C113" s="18">
        <v>99.167000000000002</v>
      </c>
      <c r="D113" s="19" t="s">
        <v>18</v>
      </c>
      <c r="E113" s="20">
        <v>0.76528171351815799</v>
      </c>
      <c r="F113" s="20">
        <v>0.12080434672944</v>
      </c>
      <c r="G113" s="20">
        <v>0.11391393975240099</v>
      </c>
      <c r="H113" s="20">
        <v>0.87727741225151001</v>
      </c>
      <c r="I113" s="20">
        <v>0.106686897813211</v>
      </c>
      <c r="J113" s="20">
        <v>1.6035689935278499E-2</v>
      </c>
      <c r="K113" s="20">
        <v>0.35849792924332202</v>
      </c>
      <c r="L113" s="20">
        <v>0.63690880501797098</v>
      </c>
      <c r="M113" s="20">
        <v>4.5932657387059896E-3</v>
      </c>
      <c r="N113" s="20">
        <v>0.46969612902336499</v>
      </c>
      <c r="O113" s="20">
        <v>0.26669267820259501</v>
      </c>
      <c r="P113" s="20">
        <v>0.26361119277403899</v>
      </c>
      <c r="Q113" s="20">
        <v>0.40095469254906801</v>
      </c>
      <c r="R113" s="20">
        <v>0.43988199381162502</v>
      </c>
      <c r="S113" s="20">
        <v>0.159163313639306</v>
      </c>
      <c r="T113" s="20">
        <v>0.46163548905769403</v>
      </c>
      <c r="U113" s="20">
        <v>0.36341272872813601</v>
      </c>
      <c r="V113" s="20">
        <v>0.17495178221416799</v>
      </c>
      <c r="W113" s="20">
        <v>0.21839598003128599</v>
      </c>
      <c r="X113" s="20">
        <v>0.37805129761814199</v>
      </c>
      <c r="Y113" s="20">
        <v>0.40355272235056999</v>
      </c>
      <c r="Z113" s="20">
        <v>0.95817317425277504</v>
      </c>
      <c r="AA113" s="20">
        <v>3.4863689233310402E-2</v>
      </c>
      <c r="AB113" s="20">
        <v>6.96313651391411E-3</v>
      </c>
      <c r="AC113" s="53">
        <v>5.7089999999999996</v>
      </c>
      <c r="AD113" s="54">
        <v>10.457000000000001</v>
      </c>
      <c r="AE113" s="49">
        <v>6.2079000000000004</v>
      </c>
      <c r="AF113" s="50">
        <v>2.3852000000000002</v>
      </c>
      <c r="AG113" s="50">
        <v>1.5956999999999999</v>
      </c>
      <c r="AH113" s="50">
        <v>1.2798</v>
      </c>
      <c r="AI113" s="50">
        <v>1.119</v>
      </c>
      <c r="AJ113" s="50">
        <v>1.0051000000000001</v>
      </c>
      <c r="AK113" s="50">
        <v>0.95440000000000003</v>
      </c>
      <c r="AL113" s="50">
        <v>0.87439999999999996</v>
      </c>
      <c r="AM113" s="51">
        <v>0.82889999999999997</v>
      </c>
      <c r="AN113" s="49">
        <v>10.992000000000001</v>
      </c>
      <c r="AO113" s="50">
        <v>6.2801999999999998</v>
      </c>
      <c r="AP113" s="50">
        <v>5.4328000000000003</v>
      </c>
      <c r="AQ113" s="50">
        <v>4.8936000000000002</v>
      </c>
      <c r="AR113" s="50">
        <v>4.8638000000000003</v>
      </c>
      <c r="AS113" s="50">
        <v>4.7141000000000002</v>
      </c>
      <c r="AT113" s="50">
        <v>4.6334999999999997</v>
      </c>
      <c r="AU113" s="50">
        <v>4.5396999999999998</v>
      </c>
      <c r="AV113" s="51">
        <v>4.5164999999999997</v>
      </c>
      <c r="AW113" s="226"/>
      <c r="AX113" s="1" t="s">
        <v>44</v>
      </c>
      <c r="AY113" s="1" t="s">
        <v>44</v>
      </c>
      <c r="BA113" s="1" t="str">
        <f t="shared" si="12"/>
        <v/>
      </c>
      <c r="BB113" s="1" t="str">
        <f t="shared" si="7"/>
        <v/>
      </c>
      <c r="BC113" s="1">
        <f t="shared" si="8"/>
        <v>0.40355272235056999</v>
      </c>
      <c r="BD113" s="1" t="b">
        <f t="shared" si="9"/>
        <v>0</v>
      </c>
      <c r="BE113" s="1" t="b">
        <f t="shared" si="10"/>
        <v>0</v>
      </c>
    </row>
    <row r="114" spans="1:57">
      <c r="A114" s="76"/>
      <c r="B114" s="15"/>
      <c r="C114" s="14"/>
      <c r="D114" s="25" t="s">
        <v>19</v>
      </c>
      <c r="E114" s="27">
        <v>0.79380377907636501</v>
      </c>
      <c r="F114" s="27">
        <v>0.18796254659088801</v>
      </c>
      <c r="G114" s="27">
        <v>1.8233674332746599E-2</v>
      </c>
      <c r="H114" s="32">
        <v>0.87727741225151001</v>
      </c>
      <c r="I114" s="32">
        <v>0.106686897813211</v>
      </c>
      <c r="J114" s="32">
        <v>1.6035689935278499E-2</v>
      </c>
      <c r="K114" s="32">
        <v>0.35849792924332202</v>
      </c>
      <c r="L114" s="32">
        <v>0.63690880501797098</v>
      </c>
      <c r="M114" s="32">
        <v>4.5932657387059896E-3</v>
      </c>
      <c r="N114" s="32">
        <v>0.46969612902336499</v>
      </c>
      <c r="O114" s="32">
        <v>0.26669267820259501</v>
      </c>
      <c r="P114" s="32">
        <v>0.26361119277403899</v>
      </c>
      <c r="Q114" s="32">
        <v>0.40095469254906801</v>
      </c>
      <c r="R114" s="32">
        <v>0.43988199381162502</v>
      </c>
      <c r="S114" s="32">
        <v>0.159163313639306</v>
      </c>
      <c r="T114" s="32">
        <v>0.46163548905769403</v>
      </c>
      <c r="U114" s="32">
        <v>0.36341272872813601</v>
      </c>
      <c r="V114" s="32">
        <v>0.17495178221416799</v>
      </c>
      <c r="W114" s="32">
        <v>0.21839598003128599</v>
      </c>
      <c r="X114" s="32">
        <v>0.37805129761814199</v>
      </c>
      <c r="Y114" s="32">
        <v>0.40355272235056999</v>
      </c>
      <c r="Z114" s="32">
        <v>0.95817317425277504</v>
      </c>
      <c r="AA114" s="32">
        <v>3.4863689233310402E-2</v>
      </c>
      <c r="AB114" s="32">
        <v>6.96313651391411E-3</v>
      </c>
      <c r="AC114" s="52">
        <v>5.5810000000000004</v>
      </c>
      <c r="AD114" s="56">
        <v>10.75</v>
      </c>
      <c r="AE114" s="44">
        <v>5.8007999999999997</v>
      </c>
      <c r="AF114" s="12">
        <v>2.2557</v>
      </c>
      <c r="AG114" s="12">
        <v>1.4713000000000001</v>
      </c>
      <c r="AH114" s="12">
        <v>1.1881999999999999</v>
      </c>
      <c r="AI114" s="12">
        <v>1.0355000000000001</v>
      </c>
      <c r="AJ114" s="12">
        <v>0.91769999999999996</v>
      </c>
      <c r="AK114" s="12">
        <v>0.81830000000000003</v>
      </c>
      <c r="AL114" s="12">
        <v>0.75860000000000005</v>
      </c>
      <c r="AM114" s="45">
        <v>0.74619999999999997</v>
      </c>
      <c r="AN114" s="44">
        <v>10.8347</v>
      </c>
      <c r="AO114" s="12">
        <v>6.2969999999999997</v>
      </c>
      <c r="AP114" s="12">
        <v>5.4233000000000002</v>
      </c>
      <c r="AQ114" s="12">
        <v>5.0145999999999997</v>
      </c>
      <c r="AR114" s="12">
        <v>4.9181999999999997</v>
      </c>
      <c r="AS114" s="12">
        <v>4.6837</v>
      </c>
      <c r="AT114" s="12">
        <v>4.5500999999999996</v>
      </c>
      <c r="AU114" s="12">
        <v>4.4542999999999999</v>
      </c>
      <c r="AV114" s="45">
        <v>4.5629</v>
      </c>
      <c r="AW114" s="226"/>
      <c r="AX114" s="1" t="s">
        <v>44</v>
      </c>
      <c r="AY114" s="1" t="s">
        <v>44</v>
      </c>
      <c r="BA114" s="1" t="str">
        <f t="shared" si="12"/>
        <v/>
      </c>
      <c r="BB114" s="1" t="str">
        <f t="shared" si="7"/>
        <v/>
      </c>
      <c r="BC114" s="1">
        <f t="shared" si="8"/>
        <v>0.40355272235056999</v>
      </c>
      <c r="BD114" s="1" t="b">
        <f t="shared" si="9"/>
        <v>0</v>
      </c>
      <c r="BE114" s="1" t="b">
        <f t="shared" si="10"/>
        <v>0</v>
      </c>
    </row>
    <row r="115" spans="1:57" ht="17" thickBot="1">
      <c r="A115" s="77"/>
      <c r="B115" s="57"/>
      <c r="C115" s="35"/>
      <c r="D115" s="36" t="s">
        <v>20</v>
      </c>
      <c r="E115" s="43">
        <v>0.85551821682157003</v>
      </c>
      <c r="F115" s="43">
        <v>0.13793441710610799</v>
      </c>
      <c r="G115" s="43">
        <v>6.5473660723206397E-3</v>
      </c>
      <c r="H115" s="43">
        <v>0.58525241333890499</v>
      </c>
      <c r="I115" s="43">
        <v>0.23011818251786301</v>
      </c>
      <c r="J115" s="43">
        <v>0.18462940414323001</v>
      </c>
      <c r="K115" s="43">
        <v>0.199613572958868</v>
      </c>
      <c r="L115" s="43">
        <v>7.02055441326465E-2</v>
      </c>
      <c r="M115" s="43">
        <v>0.73018088290848504</v>
      </c>
      <c r="N115" s="43">
        <v>0.49455439514542099</v>
      </c>
      <c r="O115" s="43">
        <v>0.225992349237333</v>
      </c>
      <c r="P115" s="43">
        <v>0.27945325561724499</v>
      </c>
      <c r="Q115" s="43">
        <v>0.95907246263491996</v>
      </c>
      <c r="R115" s="43">
        <v>2.4889374727265299E-2</v>
      </c>
      <c r="S115" s="43">
        <v>1.6038162637813901E-2</v>
      </c>
      <c r="T115" s="43">
        <v>0.77786173568510797</v>
      </c>
      <c r="U115" s="43">
        <v>0.203763113012567</v>
      </c>
      <c r="V115" s="43">
        <v>1.8375151302323801E-2</v>
      </c>
      <c r="W115" s="43">
        <v>0.35829877126333998</v>
      </c>
      <c r="X115" s="43">
        <v>0.35257390030567398</v>
      </c>
      <c r="Y115" s="43">
        <v>0.28912732843098499</v>
      </c>
      <c r="Z115" s="43">
        <v>0.52548906533131701</v>
      </c>
      <c r="AA115" s="43">
        <v>0.10287647612579399</v>
      </c>
      <c r="AB115" s="43">
        <v>0.37163445854288801</v>
      </c>
      <c r="AC115" s="59">
        <v>7.7880000000000003</v>
      </c>
      <c r="AD115" s="60">
        <v>9.5069999999999997</v>
      </c>
      <c r="AE115" s="46">
        <v>7.5114999999999998</v>
      </c>
      <c r="AF115" s="47">
        <v>3.4798</v>
      </c>
      <c r="AG115" s="47">
        <v>2.6276999999999999</v>
      </c>
      <c r="AH115" s="47">
        <v>2.2267000000000001</v>
      </c>
      <c r="AI115" s="47">
        <v>1.9678</v>
      </c>
      <c r="AJ115" s="47">
        <v>1.8318000000000001</v>
      </c>
      <c r="AK115" s="47">
        <v>1.7818000000000001</v>
      </c>
      <c r="AL115" s="47">
        <v>1.7124999999999999</v>
      </c>
      <c r="AM115" s="48">
        <v>1.667</v>
      </c>
      <c r="AN115" s="46">
        <v>10.108599999999999</v>
      </c>
      <c r="AO115" s="47">
        <v>6.0810000000000004</v>
      </c>
      <c r="AP115" s="47">
        <v>5.1017000000000001</v>
      </c>
      <c r="AQ115" s="47">
        <v>4.8541999999999996</v>
      </c>
      <c r="AR115" s="47">
        <v>4.6433999999999997</v>
      </c>
      <c r="AS115" s="47">
        <v>4.5301999999999998</v>
      </c>
      <c r="AT115" s="47">
        <v>4.4786999999999999</v>
      </c>
      <c r="AU115" s="47">
        <v>4.4455999999999998</v>
      </c>
      <c r="AV115" s="48">
        <v>4.3334999999999999</v>
      </c>
      <c r="AW115" s="226"/>
      <c r="AX115" s="1" t="s">
        <v>44</v>
      </c>
      <c r="AY115" s="1" t="s">
        <v>44</v>
      </c>
      <c r="BA115" s="1" t="str">
        <f t="shared" si="12"/>
        <v/>
      </c>
      <c r="BB115" s="1" t="str">
        <f t="shared" si="7"/>
        <v/>
      </c>
      <c r="BC115" s="1">
        <f t="shared" si="8"/>
        <v>0.35829877126333998</v>
      </c>
      <c r="BD115" s="1" t="b">
        <f t="shared" si="9"/>
        <v>0</v>
      </c>
      <c r="BE115" s="1" t="b">
        <f t="shared" si="10"/>
        <v>0</v>
      </c>
    </row>
    <row r="116" spans="1:57">
      <c r="A116" s="17">
        <v>120</v>
      </c>
      <c r="B116" s="18">
        <v>720</v>
      </c>
      <c r="C116" s="18">
        <v>99.582999999999998</v>
      </c>
      <c r="D116" s="19" t="s">
        <v>18</v>
      </c>
      <c r="E116" s="42">
        <v>0.88959956227002301</v>
      </c>
      <c r="F116" s="42">
        <v>7.2003426389761704E-2</v>
      </c>
      <c r="G116" s="42">
        <v>3.8397011340215198E-2</v>
      </c>
      <c r="H116" s="42">
        <v>0.82676674654322202</v>
      </c>
      <c r="I116" s="42">
        <v>0.14950358836553501</v>
      </c>
      <c r="J116" s="42">
        <v>2.3729665091242101E-2</v>
      </c>
      <c r="K116" s="42">
        <v>0.37679588851387102</v>
      </c>
      <c r="L116" s="42">
        <v>0.57486609307172898</v>
      </c>
      <c r="M116" s="42">
        <v>4.83380184143994E-2</v>
      </c>
      <c r="N116" s="42">
        <v>0.67358500279776501</v>
      </c>
      <c r="O116" s="42">
        <v>0.100695266295454</v>
      </c>
      <c r="P116" s="42">
        <v>0.22571973090677899</v>
      </c>
      <c r="Q116" s="42">
        <v>0.46615728653598598</v>
      </c>
      <c r="R116" s="42">
        <v>0.32205710265516402</v>
      </c>
      <c r="S116" s="42">
        <v>0.211785610808848</v>
      </c>
      <c r="T116" s="42">
        <v>0.93047073390278101</v>
      </c>
      <c r="U116" s="42">
        <v>1.33105257609792E-2</v>
      </c>
      <c r="V116" s="42">
        <v>5.6218740336238797E-2</v>
      </c>
      <c r="W116" s="42">
        <v>0.240118359335594</v>
      </c>
      <c r="X116" s="42">
        <v>0.35667031914089498</v>
      </c>
      <c r="Y116" s="42">
        <v>0.40321132152351002</v>
      </c>
      <c r="Z116" s="42">
        <v>0.61612569401068296</v>
      </c>
      <c r="AA116" s="42">
        <v>0.137271960669821</v>
      </c>
      <c r="AB116" s="42">
        <v>0.24660234531949499</v>
      </c>
      <c r="AC116" s="53">
        <v>5.327</v>
      </c>
      <c r="AD116" s="54">
        <v>10.808</v>
      </c>
      <c r="AE116" s="49">
        <v>5.4602000000000004</v>
      </c>
      <c r="AF116" s="50">
        <v>2.1602000000000001</v>
      </c>
      <c r="AG116" s="50">
        <v>1.5275000000000001</v>
      </c>
      <c r="AH116" s="50">
        <v>1.1948000000000001</v>
      </c>
      <c r="AI116" s="50">
        <v>1.0079</v>
      </c>
      <c r="AJ116" s="50">
        <v>0.91800000000000004</v>
      </c>
      <c r="AK116" s="50">
        <v>0.79820000000000002</v>
      </c>
      <c r="AL116" s="50">
        <v>0.80489999999999995</v>
      </c>
      <c r="AM116" s="51">
        <v>0.74439999999999995</v>
      </c>
      <c r="AN116" s="49">
        <v>11.229100000000001</v>
      </c>
      <c r="AO116" s="50">
        <v>6.4657</v>
      </c>
      <c r="AP116" s="50">
        <v>5.5803000000000003</v>
      </c>
      <c r="AQ116" s="50">
        <v>5.1307999999999998</v>
      </c>
      <c r="AR116" s="50">
        <v>4.9414999999999996</v>
      </c>
      <c r="AS116" s="50">
        <v>4.8365</v>
      </c>
      <c r="AT116" s="50">
        <v>4.7592999999999996</v>
      </c>
      <c r="AU116" s="50">
        <v>4.6913999999999998</v>
      </c>
      <c r="AV116" s="51">
        <v>4.5716000000000001</v>
      </c>
      <c r="AW116" s="226"/>
      <c r="AX116" s="1" t="s">
        <v>44</v>
      </c>
      <c r="AY116" s="1" t="s">
        <v>44</v>
      </c>
      <c r="BA116" s="1" t="str">
        <f t="shared" si="12"/>
        <v/>
      </c>
      <c r="BB116" s="1" t="str">
        <f t="shared" si="7"/>
        <v/>
      </c>
      <c r="BC116" s="1">
        <f t="shared" si="8"/>
        <v>0.40321132152351002</v>
      </c>
      <c r="BD116" s="1" t="b">
        <f t="shared" si="9"/>
        <v>0</v>
      </c>
      <c r="BE116" s="1" t="b">
        <f t="shared" si="10"/>
        <v>0</v>
      </c>
    </row>
    <row r="117" spans="1:57">
      <c r="A117" s="24"/>
      <c r="B117" s="14"/>
      <c r="C117" s="14"/>
      <c r="D117" s="25" t="s">
        <v>19</v>
      </c>
      <c r="E117" s="27">
        <v>0.218026523683896</v>
      </c>
      <c r="F117" s="27">
        <v>0.41877460310351</v>
      </c>
      <c r="G117" s="27">
        <v>0.36319887321259198</v>
      </c>
      <c r="H117" s="31">
        <v>0.82676674654322202</v>
      </c>
      <c r="I117" s="31">
        <v>0.14950358836553501</v>
      </c>
      <c r="J117" s="31">
        <v>2.3729665091242101E-2</v>
      </c>
      <c r="K117" s="27">
        <v>5.5943374238311999E-2</v>
      </c>
      <c r="L117" s="27">
        <v>0.60270655675020002</v>
      </c>
      <c r="M117" s="27">
        <v>0.34135006901148701</v>
      </c>
      <c r="N117" s="27">
        <v>0.394378700775665</v>
      </c>
      <c r="O117" s="27">
        <v>4.5675213210126499E-2</v>
      </c>
      <c r="P117" s="27">
        <v>0.55994608601420703</v>
      </c>
      <c r="Q117" s="27">
        <v>0.87500190680272105</v>
      </c>
      <c r="R117" s="27">
        <v>8.7755573056257405E-2</v>
      </c>
      <c r="S117" s="27">
        <v>3.72425201410213E-2</v>
      </c>
      <c r="T117" s="27">
        <v>0.99457891610889204</v>
      </c>
      <c r="U117" s="27">
        <v>1.2285071281291601E-3</v>
      </c>
      <c r="V117" s="27">
        <v>4.19257676297823E-3</v>
      </c>
      <c r="W117" s="31">
        <v>0.240118359335594</v>
      </c>
      <c r="X117" s="31">
        <v>0.35667031914089498</v>
      </c>
      <c r="Y117" s="31">
        <v>0.40321132152351002</v>
      </c>
      <c r="Z117" s="31">
        <v>0.61612569401068296</v>
      </c>
      <c r="AA117" s="31">
        <v>0.137271960669821</v>
      </c>
      <c r="AB117" s="31">
        <v>0.24660234531949499</v>
      </c>
      <c r="AC117" s="52">
        <v>10.016</v>
      </c>
      <c r="AD117" s="56">
        <v>9.1690000000000005</v>
      </c>
      <c r="AE117" s="44">
        <v>10.289099999999999</v>
      </c>
      <c r="AF117" s="12">
        <v>4.0106000000000002</v>
      </c>
      <c r="AG117" s="12">
        <v>2.8538999999999999</v>
      </c>
      <c r="AH117" s="12">
        <v>2.3671000000000002</v>
      </c>
      <c r="AI117" s="12">
        <v>2.1488999999999998</v>
      </c>
      <c r="AJ117" s="12">
        <v>1.9832000000000001</v>
      </c>
      <c r="AK117" s="12">
        <v>1.8955</v>
      </c>
      <c r="AL117" s="12">
        <v>1.8389</v>
      </c>
      <c r="AM117" s="45">
        <v>1.7517</v>
      </c>
      <c r="AN117" s="44">
        <v>9.8739000000000008</v>
      </c>
      <c r="AO117" s="12">
        <v>5.8522999999999996</v>
      </c>
      <c r="AP117" s="12">
        <v>5.0929000000000002</v>
      </c>
      <c r="AQ117" s="12">
        <v>4.8254000000000001</v>
      </c>
      <c r="AR117" s="12">
        <v>4.6013999999999999</v>
      </c>
      <c r="AS117" s="12">
        <v>4.5713999999999997</v>
      </c>
      <c r="AT117" s="12">
        <v>4.4154999999999998</v>
      </c>
      <c r="AU117" s="12">
        <v>4.4489000000000001</v>
      </c>
      <c r="AV117" s="45">
        <v>4.2918000000000003</v>
      </c>
      <c r="AW117" s="226"/>
      <c r="AX117" s="1" t="s">
        <v>43</v>
      </c>
      <c r="AY117" s="1" t="s">
        <v>44</v>
      </c>
      <c r="BA117" s="1" t="str">
        <f t="shared" si="12"/>
        <v/>
      </c>
      <c r="BB117" s="1" t="str">
        <f t="shared" si="7"/>
        <v/>
      </c>
      <c r="BC117" s="1" t="str">
        <f t="shared" si="8"/>
        <v/>
      </c>
      <c r="BD117" s="1" t="b">
        <f t="shared" si="9"/>
        <v>0</v>
      </c>
      <c r="BE117" s="1" t="b">
        <f t="shared" si="10"/>
        <v>0</v>
      </c>
    </row>
    <row r="118" spans="1:57">
      <c r="A118" s="24"/>
      <c r="B118" s="14"/>
      <c r="C118" s="14"/>
      <c r="D118" s="25" t="s">
        <v>20</v>
      </c>
      <c r="E118" s="31">
        <v>0.88959956227002301</v>
      </c>
      <c r="F118" s="31">
        <v>7.2003426389761704E-2</v>
      </c>
      <c r="G118" s="31">
        <v>3.8397011340215198E-2</v>
      </c>
      <c r="H118" s="31">
        <v>0.82676674654322202</v>
      </c>
      <c r="I118" s="31">
        <v>0.14950358836553501</v>
      </c>
      <c r="J118" s="31">
        <v>2.3729665091242101E-2</v>
      </c>
      <c r="K118" s="31">
        <v>0.37679588851387102</v>
      </c>
      <c r="L118" s="31">
        <v>0.57486609307172898</v>
      </c>
      <c r="M118" s="31">
        <v>4.83380184143994E-2</v>
      </c>
      <c r="N118" s="27">
        <v>0.394378700775665</v>
      </c>
      <c r="O118" s="27">
        <v>4.5675213210126499E-2</v>
      </c>
      <c r="P118" s="27">
        <v>0.55994608601420703</v>
      </c>
      <c r="Q118" s="27">
        <v>0.87500190680272105</v>
      </c>
      <c r="R118" s="27">
        <v>8.7755573056257405E-2</v>
      </c>
      <c r="S118" s="27">
        <v>3.72425201410213E-2</v>
      </c>
      <c r="T118" s="27">
        <v>0.99457891610889204</v>
      </c>
      <c r="U118" s="27">
        <v>1.2285071281291601E-3</v>
      </c>
      <c r="V118" s="27">
        <v>4.19257676297823E-3</v>
      </c>
      <c r="W118" s="31">
        <v>0.240118359335594</v>
      </c>
      <c r="X118" s="31">
        <v>0.35667031914089498</v>
      </c>
      <c r="Y118" s="31">
        <v>0.40321132152351002</v>
      </c>
      <c r="Z118" s="31">
        <v>0.61612569401068296</v>
      </c>
      <c r="AA118" s="31">
        <v>0.137271960669821</v>
      </c>
      <c r="AB118" s="31">
        <v>0.24660234531949499</v>
      </c>
      <c r="AC118" s="52">
        <v>6.931</v>
      </c>
      <c r="AD118" s="56">
        <v>9.3070000000000004</v>
      </c>
      <c r="AE118" s="44">
        <v>6.5419</v>
      </c>
      <c r="AF118" s="12">
        <v>2.6888000000000001</v>
      </c>
      <c r="AG118" s="12">
        <v>1.8582000000000001</v>
      </c>
      <c r="AH118" s="12">
        <v>1.5361</v>
      </c>
      <c r="AI118" s="12">
        <v>1.3548</v>
      </c>
      <c r="AJ118" s="12">
        <v>1.2274</v>
      </c>
      <c r="AK118" s="12">
        <v>1.1485000000000001</v>
      </c>
      <c r="AL118" s="12">
        <v>1.1073</v>
      </c>
      <c r="AM118" s="45">
        <v>1.1524000000000001</v>
      </c>
      <c r="AN118" s="44">
        <v>9.9483999999999995</v>
      </c>
      <c r="AO118" s="12">
        <v>5.9386000000000001</v>
      </c>
      <c r="AP118" s="12">
        <v>5.1432000000000002</v>
      </c>
      <c r="AQ118" s="12">
        <v>4.8627000000000002</v>
      </c>
      <c r="AR118" s="12">
        <v>4.6043000000000003</v>
      </c>
      <c r="AS118" s="12">
        <v>4.4874999999999998</v>
      </c>
      <c r="AT118" s="12">
        <v>4.4104000000000001</v>
      </c>
      <c r="AU118" s="12">
        <v>4.3295000000000003</v>
      </c>
      <c r="AV118" s="45">
        <v>4.3593999999999999</v>
      </c>
      <c r="AW118" s="226"/>
      <c r="AX118" s="1" t="s">
        <v>44</v>
      </c>
      <c r="AY118" s="1" t="s">
        <v>44</v>
      </c>
      <c r="BA118" s="1" t="str">
        <f t="shared" si="12"/>
        <v/>
      </c>
      <c r="BB118" s="1" t="str">
        <f t="shared" si="7"/>
        <v/>
      </c>
      <c r="BC118" s="1">
        <f t="shared" si="8"/>
        <v>0.40321132152351002</v>
      </c>
      <c r="BD118" s="1" t="b">
        <f t="shared" si="9"/>
        <v>0</v>
      </c>
      <c r="BE118" s="1" t="b">
        <f t="shared" si="10"/>
        <v>0</v>
      </c>
    </row>
    <row r="119" spans="1:57">
      <c r="A119" s="24"/>
      <c r="B119" s="14"/>
      <c r="C119" s="14"/>
      <c r="D119" s="25" t="s">
        <v>21</v>
      </c>
      <c r="E119" s="31">
        <v>0.88959956227002301</v>
      </c>
      <c r="F119" s="31">
        <v>7.2003426389761704E-2</v>
      </c>
      <c r="G119" s="31">
        <v>3.8397011340215198E-2</v>
      </c>
      <c r="H119" s="26">
        <v>0.99581993850052897</v>
      </c>
      <c r="I119" s="100">
        <v>1.23530028751539E-4</v>
      </c>
      <c r="J119" s="26">
        <v>4.0565314707193796E-3</v>
      </c>
      <c r="K119" s="26">
        <v>0.53607646490271099</v>
      </c>
      <c r="L119" s="26">
        <v>0.17483467844433501</v>
      </c>
      <c r="M119" s="26">
        <v>0.28908885665295198</v>
      </c>
      <c r="N119" s="26">
        <v>0.64131328493266104</v>
      </c>
      <c r="O119" s="26">
        <v>0.21840507677029</v>
      </c>
      <c r="P119" s="26">
        <v>0.14028163829704701</v>
      </c>
      <c r="Q119" s="31">
        <v>0.46615728653598598</v>
      </c>
      <c r="R119" s="31">
        <v>0.32205710265516402</v>
      </c>
      <c r="S119" s="31">
        <v>0.211785610808848</v>
      </c>
      <c r="T119" s="31">
        <v>0.93047073390278101</v>
      </c>
      <c r="U119" s="31">
        <v>1.33105257609792E-2</v>
      </c>
      <c r="V119" s="31">
        <v>5.6218740336238797E-2</v>
      </c>
      <c r="W119" s="31">
        <v>0.240118359335594</v>
      </c>
      <c r="X119" s="31">
        <v>0.35667031914089498</v>
      </c>
      <c r="Y119" s="31">
        <v>0.40321132152351002</v>
      </c>
      <c r="Z119" s="31">
        <v>0.61612569401068296</v>
      </c>
      <c r="AA119" s="31">
        <v>0.137271960669821</v>
      </c>
      <c r="AB119" s="31">
        <v>0.24660234531949499</v>
      </c>
      <c r="AC119" s="52">
        <v>5.1689999999999996</v>
      </c>
      <c r="AD119" s="56">
        <v>11.204000000000001</v>
      </c>
      <c r="AE119" s="44">
        <v>4.7159000000000004</v>
      </c>
      <c r="AF119" s="12">
        <v>2.1825000000000001</v>
      </c>
      <c r="AG119" s="12">
        <v>1.5683</v>
      </c>
      <c r="AH119" s="12">
        <v>1.2787999999999999</v>
      </c>
      <c r="AI119" s="12">
        <v>1.0832999999999999</v>
      </c>
      <c r="AJ119" s="12">
        <v>1.0371999999999999</v>
      </c>
      <c r="AK119" s="12">
        <v>0.96819999999999995</v>
      </c>
      <c r="AL119" s="12">
        <v>0.92069999999999996</v>
      </c>
      <c r="AM119" s="45">
        <v>0.88329999999999997</v>
      </c>
      <c r="AN119" s="44">
        <v>11.4589</v>
      </c>
      <c r="AO119" s="12">
        <v>6.5336999999999996</v>
      </c>
      <c r="AP119" s="12">
        <v>5.6006999999999998</v>
      </c>
      <c r="AQ119" s="12">
        <v>5.2186000000000003</v>
      </c>
      <c r="AR119" s="12">
        <v>5.0387000000000004</v>
      </c>
      <c r="AS119" s="12">
        <v>4.8952999999999998</v>
      </c>
      <c r="AT119" s="12">
        <v>4.7565</v>
      </c>
      <c r="AU119" s="12">
        <v>4.7041000000000004</v>
      </c>
      <c r="AV119" s="45">
        <v>4.6494999999999997</v>
      </c>
      <c r="AW119" s="226"/>
      <c r="AX119" s="1" t="s">
        <v>44</v>
      </c>
      <c r="AY119" s="1" t="s">
        <v>44</v>
      </c>
      <c r="BA119" s="1" t="str">
        <f t="shared" si="12"/>
        <v/>
      </c>
      <c r="BB119" s="1" t="str">
        <f t="shared" si="7"/>
        <v/>
      </c>
      <c r="BC119" s="1">
        <f t="shared" si="8"/>
        <v>0.40321132152351002</v>
      </c>
      <c r="BD119" s="1" t="b">
        <f t="shared" si="9"/>
        <v>0</v>
      </c>
      <c r="BE119" s="1" t="b">
        <f t="shared" si="10"/>
        <v>0</v>
      </c>
    </row>
    <row r="120" spans="1:57">
      <c r="A120" s="76"/>
      <c r="B120" s="15"/>
      <c r="C120" s="14"/>
      <c r="D120" s="25" t="s">
        <v>22</v>
      </c>
      <c r="E120" s="31">
        <v>0.88959956227002301</v>
      </c>
      <c r="F120" s="31">
        <v>7.2003426389761704E-2</v>
      </c>
      <c r="G120" s="31">
        <v>3.8397011340215198E-2</v>
      </c>
      <c r="H120" s="26">
        <v>0.99581993850052897</v>
      </c>
      <c r="I120" s="100">
        <v>1.23530028751539E-4</v>
      </c>
      <c r="J120" s="26">
        <v>4.0565314707193796E-3</v>
      </c>
      <c r="K120" s="26">
        <v>0.53607646490271099</v>
      </c>
      <c r="L120" s="26">
        <v>0.17483467844433501</v>
      </c>
      <c r="M120" s="26">
        <v>0.28908885665295198</v>
      </c>
      <c r="N120" s="26">
        <v>0.64131328493266104</v>
      </c>
      <c r="O120" s="26">
        <v>0.21840507677029</v>
      </c>
      <c r="P120" s="26">
        <v>0.14028163829704701</v>
      </c>
      <c r="Q120" s="27">
        <v>0.87500190680272105</v>
      </c>
      <c r="R120" s="27">
        <v>8.7755573056257405E-2</v>
      </c>
      <c r="S120" s="27">
        <v>3.72425201410213E-2</v>
      </c>
      <c r="T120" s="26">
        <v>0.53190407810985496</v>
      </c>
      <c r="U120" s="26">
        <v>7.8389525056319301E-3</v>
      </c>
      <c r="V120" s="26">
        <v>0.46025696938451199</v>
      </c>
      <c r="W120" s="26">
        <v>0.23080961853991799</v>
      </c>
      <c r="X120" s="26">
        <v>0.37131133851785397</v>
      </c>
      <c r="Y120" s="26">
        <v>0.39787904294222698</v>
      </c>
      <c r="Z120" s="26">
        <v>0.243443347879752</v>
      </c>
      <c r="AA120" s="26">
        <v>0.45653208111271398</v>
      </c>
      <c r="AB120" s="26">
        <v>0.30002457100753199</v>
      </c>
      <c r="AC120" s="52">
        <v>4.7080000000000002</v>
      </c>
      <c r="AD120" s="56">
        <v>11.831</v>
      </c>
      <c r="AE120" s="44">
        <v>4.9054000000000002</v>
      </c>
      <c r="AF120" s="12">
        <v>2.1880000000000002</v>
      </c>
      <c r="AG120" s="12">
        <v>1.5939000000000001</v>
      </c>
      <c r="AH120" s="12">
        <v>1.3188</v>
      </c>
      <c r="AI120" s="12">
        <v>1.1646000000000001</v>
      </c>
      <c r="AJ120" s="12">
        <v>1.0901000000000001</v>
      </c>
      <c r="AK120" s="12">
        <v>0.9829</v>
      </c>
      <c r="AL120" s="12">
        <v>0.95640000000000003</v>
      </c>
      <c r="AM120" s="45">
        <v>0.92349999999999999</v>
      </c>
      <c r="AN120" s="44">
        <v>11.942299999999999</v>
      </c>
      <c r="AO120" s="12">
        <v>7.0229999999999997</v>
      </c>
      <c r="AP120" s="12">
        <v>6.0155000000000003</v>
      </c>
      <c r="AQ120" s="12">
        <v>5.5667999999999997</v>
      </c>
      <c r="AR120" s="12">
        <v>5.3410000000000002</v>
      </c>
      <c r="AS120" s="12">
        <v>5.1768999999999998</v>
      </c>
      <c r="AT120" s="12">
        <v>5.0640999999999998</v>
      </c>
      <c r="AU120" s="12">
        <v>5.0675999999999997</v>
      </c>
      <c r="AV120" s="45">
        <v>4.9965000000000002</v>
      </c>
      <c r="AW120" s="226"/>
      <c r="AX120" s="1" t="s">
        <v>44</v>
      </c>
      <c r="AY120" s="1" t="s">
        <v>43</v>
      </c>
      <c r="BA120" s="1" t="str">
        <f t="shared" si="12"/>
        <v/>
      </c>
      <c r="BB120" s="1" t="str">
        <f t="shared" si="7"/>
        <v/>
      </c>
      <c r="BC120" s="1" t="str">
        <f t="shared" si="8"/>
        <v/>
      </c>
      <c r="BD120" s="1" t="b">
        <f t="shared" si="9"/>
        <v>0</v>
      </c>
      <c r="BE120" s="1" t="b">
        <f t="shared" si="10"/>
        <v>0</v>
      </c>
    </row>
    <row r="121" spans="1:57" ht="17" thickBot="1">
      <c r="A121" s="77"/>
      <c r="B121" s="57"/>
      <c r="C121" s="35"/>
      <c r="D121" s="36" t="s">
        <v>23</v>
      </c>
      <c r="E121" s="37">
        <v>0.88614201629854805</v>
      </c>
      <c r="F121" s="37">
        <v>8.1308030719396698E-2</v>
      </c>
      <c r="G121" s="37">
        <v>3.25499529820545E-2</v>
      </c>
      <c r="H121" s="37">
        <v>0.33247480222704401</v>
      </c>
      <c r="I121" s="37">
        <v>0.46053837008398801</v>
      </c>
      <c r="J121" s="37">
        <v>0.20698682768896701</v>
      </c>
      <c r="K121" s="37">
        <v>0.47663062773813403</v>
      </c>
      <c r="L121" s="37">
        <v>0.42417629190427703</v>
      </c>
      <c r="M121" s="37">
        <v>9.9193080357588004E-2</v>
      </c>
      <c r="N121" s="37">
        <v>0.65795760397617797</v>
      </c>
      <c r="O121" s="37">
        <v>0.34137106276895501</v>
      </c>
      <c r="P121" s="38">
        <v>6.7133325486623497E-4</v>
      </c>
      <c r="Q121" s="37">
        <v>2.2355484142786E-2</v>
      </c>
      <c r="R121" s="37">
        <v>0.60263279632861999</v>
      </c>
      <c r="S121" s="37">
        <v>0.37501171952859302</v>
      </c>
      <c r="T121" s="37">
        <v>0.39179046968443598</v>
      </c>
      <c r="U121" s="37">
        <v>0.41379789452989402</v>
      </c>
      <c r="V121" s="37">
        <v>0.194411635785669</v>
      </c>
      <c r="W121" s="37">
        <v>0.35081376426939098</v>
      </c>
      <c r="X121" s="37">
        <v>0.236031476829793</v>
      </c>
      <c r="Y121" s="37">
        <v>0.41315475890081499</v>
      </c>
      <c r="Z121" s="37">
        <v>3.09660534939304E-2</v>
      </c>
      <c r="AA121" s="37">
        <v>0.96795511109532395</v>
      </c>
      <c r="AB121" s="37">
        <v>1.0788354107456001E-3</v>
      </c>
      <c r="AC121" s="59">
        <v>6.702</v>
      </c>
      <c r="AD121" s="60">
        <v>10.606999999999999</v>
      </c>
      <c r="AE121" s="46">
        <v>7.2432999999999996</v>
      </c>
      <c r="AF121" s="47">
        <v>2.6606000000000001</v>
      </c>
      <c r="AG121" s="47">
        <v>1.7922</v>
      </c>
      <c r="AH121" s="47">
        <v>1.3568</v>
      </c>
      <c r="AI121" s="47">
        <v>1.1503000000000001</v>
      </c>
      <c r="AJ121" s="47">
        <v>1.0222</v>
      </c>
      <c r="AK121" s="47">
        <v>0.92789999999999995</v>
      </c>
      <c r="AL121" s="47">
        <v>0.90439999999999998</v>
      </c>
      <c r="AM121" s="48">
        <v>0.82699999999999996</v>
      </c>
      <c r="AN121" s="46">
        <v>11.2525</v>
      </c>
      <c r="AO121" s="47">
        <v>6.6879</v>
      </c>
      <c r="AP121" s="47">
        <v>5.6211000000000002</v>
      </c>
      <c r="AQ121" s="47">
        <v>5.4703999999999997</v>
      </c>
      <c r="AR121" s="47">
        <v>5.1210000000000004</v>
      </c>
      <c r="AS121" s="47">
        <v>4.9683000000000002</v>
      </c>
      <c r="AT121" s="47">
        <v>4.9812000000000003</v>
      </c>
      <c r="AU121" s="47">
        <v>4.806</v>
      </c>
      <c r="AV121" s="48">
        <v>4.7279</v>
      </c>
      <c r="AW121" s="226"/>
      <c r="AX121" s="1" t="s">
        <v>44</v>
      </c>
      <c r="AY121" s="1" t="s">
        <v>44</v>
      </c>
      <c r="BA121" s="1" t="str">
        <f t="shared" si="12"/>
        <v/>
      </c>
      <c r="BB121" s="1" t="str">
        <f t="shared" ref="BB121:BB185" si="13">IF(BA121="sat",MAX(W121:Y121),"")</f>
        <v/>
      </c>
      <c r="BC121" s="1">
        <f t="shared" ref="BC121:BC185" si="14">IF(AND(AX121="TP",AY121="TP"),MAX(W121:Y121),"")</f>
        <v>0.41315475890081499</v>
      </c>
      <c r="BD121" s="1" t="b">
        <f t="shared" si="9"/>
        <v>0</v>
      </c>
      <c r="BE121" s="1" t="b">
        <f t="shared" si="10"/>
        <v>0</v>
      </c>
    </row>
    <row r="122" spans="1:57">
      <c r="A122" s="17">
        <v>120</v>
      </c>
      <c r="B122" s="18">
        <v>1080</v>
      </c>
      <c r="C122" s="18">
        <v>97.685100000000006</v>
      </c>
      <c r="D122" s="19" t="s">
        <v>18</v>
      </c>
      <c r="E122" s="81">
        <v>0.84385706165352103</v>
      </c>
      <c r="F122" s="81">
        <v>0.11687372076173599</v>
      </c>
      <c r="G122" s="81">
        <v>3.9269217584742E-2</v>
      </c>
      <c r="H122" s="81">
        <v>0.79829431384697402</v>
      </c>
      <c r="I122" s="81">
        <v>4.2475031753072399E-2</v>
      </c>
      <c r="J122" s="81">
        <v>0.15923065439995199</v>
      </c>
      <c r="K122" s="81">
        <v>0.97135772476840798</v>
      </c>
      <c r="L122" s="81">
        <v>2.87045113800388E-3</v>
      </c>
      <c r="M122" s="81">
        <v>2.57718240935874E-2</v>
      </c>
      <c r="N122" s="81">
        <v>0.949841569759587</v>
      </c>
      <c r="O122" s="81">
        <v>2.65002817859245E-2</v>
      </c>
      <c r="P122" s="81">
        <v>2.36581484544881E-2</v>
      </c>
      <c r="Q122" s="81">
        <v>0.99956031381347299</v>
      </c>
      <c r="R122" s="101">
        <v>1.33413438647367E-4</v>
      </c>
      <c r="S122" s="101">
        <v>3.0627274787930998E-4</v>
      </c>
      <c r="T122" s="81">
        <v>0.29042861002499298</v>
      </c>
      <c r="U122" s="81">
        <v>0.25117170006022699</v>
      </c>
      <c r="V122" s="81">
        <v>0.45839968991477897</v>
      </c>
      <c r="W122" s="81">
        <v>0.72325265543524697</v>
      </c>
      <c r="X122" s="81">
        <v>3.14976339825234E-2</v>
      </c>
      <c r="Y122" s="81">
        <v>0.245249710582229</v>
      </c>
      <c r="Z122" s="81">
        <v>0.808346323878956</v>
      </c>
      <c r="AA122" s="81">
        <v>5.5503090811428402E-2</v>
      </c>
      <c r="AB122" s="81">
        <v>0.13615058530961499</v>
      </c>
      <c r="AC122" s="53">
        <v>4.6289999999999996</v>
      </c>
      <c r="AD122" s="54">
        <v>9.8580000000000005</v>
      </c>
      <c r="AE122" s="49">
        <v>1000</v>
      </c>
      <c r="AF122" s="50">
        <v>50</v>
      </c>
      <c r="AG122" s="50">
        <v>3.5594000000000001</v>
      </c>
      <c r="AH122" s="50">
        <v>1.8812</v>
      </c>
      <c r="AI122" s="50">
        <v>1.3715999999999999</v>
      </c>
      <c r="AJ122" s="50">
        <v>1.0763</v>
      </c>
      <c r="AK122" s="50">
        <v>0.94579999999999997</v>
      </c>
      <c r="AL122" s="50">
        <v>0.82930000000000004</v>
      </c>
      <c r="AM122" s="51">
        <v>0.77500000000000002</v>
      </c>
      <c r="AN122" s="49">
        <v>1000</v>
      </c>
      <c r="AO122" s="50">
        <v>50</v>
      </c>
      <c r="AP122" s="50">
        <v>7.5087999999999999</v>
      </c>
      <c r="AQ122" s="50">
        <v>5.9507000000000003</v>
      </c>
      <c r="AR122" s="50">
        <v>5.3013000000000003</v>
      </c>
      <c r="AS122" s="50">
        <v>4.9945000000000004</v>
      </c>
      <c r="AT122" s="50">
        <v>4.8464</v>
      </c>
      <c r="AU122" s="50">
        <v>4.7996999999999996</v>
      </c>
      <c r="AV122" s="51">
        <v>4.5986000000000002</v>
      </c>
      <c r="AW122" s="226"/>
      <c r="AX122" s="1" t="s">
        <v>45</v>
      </c>
      <c r="AY122" s="1" t="s">
        <v>45</v>
      </c>
      <c r="BA122" s="1" t="str">
        <f t="shared" si="12"/>
        <v>sat</v>
      </c>
      <c r="BB122" s="1">
        <f t="shared" si="13"/>
        <v>0.72325265543524697</v>
      </c>
      <c r="BC122" s="1" t="str">
        <f t="shared" si="14"/>
        <v/>
      </c>
      <c r="BD122" s="1" t="str">
        <f t="shared" si="9"/>
        <v>FP sat</v>
      </c>
      <c r="BE122" s="1" t="str">
        <f t="shared" si="10"/>
        <v>FP sat</v>
      </c>
    </row>
    <row r="123" spans="1:57">
      <c r="A123" s="24"/>
      <c r="B123" s="14"/>
      <c r="C123" s="14"/>
      <c r="D123" s="25" t="s">
        <v>19</v>
      </c>
      <c r="E123" s="27">
        <v>0.84385706165352103</v>
      </c>
      <c r="F123" s="27">
        <v>0.11687372076173599</v>
      </c>
      <c r="G123" s="27">
        <v>3.9269217584742E-2</v>
      </c>
      <c r="H123" s="27">
        <v>0.79829431384697402</v>
      </c>
      <c r="I123" s="27">
        <v>4.2475031753072399E-2</v>
      </c>
      <c r="J123" s="27">
        <v>0.15923065439995199</v>
      </c>
      <c r="K123" s="28">
        <v>0.136549028343668</v>
      </c>
      <c r="L123" s="28">
        <v>0.71493327514334803</v>
      </c>
      <c r="M123" s="28">
        <v>0.14851769651298199</v>
      </c>
      <c r="N123" s="27">
        <v>0.949841569759587</v>
      </c>
      <c r="O123" s="27">
        <v>2.65002817859245E-2</v>
      </c>
      <c r="P123" s="27">
        <v>2.36581484544881E-2</v>
      </c>
      <c r="Q123" s="27">
        <v>0.99956031381347299</v>
      </c>
      <c r="R123" s="55">
        <v>1.33413438647367E-4</v>
      </c>
      <c r="S123" s="55">
        <v>3.0627274787930998E-4</v>
      </c>
      <c r="T123" s="27">
        <v>0.29042861002499298</v>
      </c>
      <c r="U123" s="27">
        <v>0.25117170006022699</v>
      </c>
      <c r="V123" s="27">
        <v>0.45839968991477897</v>
      </c>
      <c r="W123" s="27">
        <v>0.72325265543524697</v>
      </c>
      <c r="X123" s="27">
        <v>3.14976339825234E-2</v>
      </c>
      <c r="Y123" s="27">
        <v>0.245249710582229</v>
      </c>
      <c r="Z123" s="27">
        <v>0.808346323878956</v>
      </c>
      <c r="AA123" s="27">
        <v>5.5503090811428402E-2</v>
      </c>
      <c r="AB123" s="27">
        <v>0.13615058530961499</v>
      </c>
      <c r="AC123" s="52">
        <v>6.641</v>
      </c>
      <c r="AD123" s="56">
        <v>9.2439999999999998</v>
      </c>
      <c r="AE123" s="44">
        <v>1000</v>
      </c>
      <c r="AF123" s="12">
        <v>24.449300000000001</v>
      </c>
      <c r="AG123" s="12">
        <v>3.0508999999999999</v>
      </c>
      <c r="AH123" s="12">
        <v>1.8875999999999999</v>
      </c>
      <c r="AI123" s="12">
        <v>1.4662999999999999</v>
      </c>
      <c r="AJ123" s="12">
        <v>1.1851</v>
      </c>
      <c r="AK123" s="12">
        <v>1.1025</v>
      </c>
      <c r="AL123" s="12">
        <v>0.97760000000000002</v>
      </c>
      <c r="AM123" s="45">
        <v>0.92430000000000001</v>
      </c>
      <c r="AN123" s="44">
        <v>1000</v>
      </c>
      <c r="AO123" s="12">
        <v>24.9453</v>
      </c>
      <c r="AP123" s="12">
        <v>7.1074000000000002</v>
      </c>
      <c r="AQ123" s="12">
        <v>5.9358000000000004</v>
      </c>
      <c r="AR123" s="12">
        <v>5.3545999999999996</v>
      </c>
      <c r="AS123" s="12">
        <v>5.0483000000000002</v>
      </c>
      <c r="AT123" s="12">
        <v>4.9242999999999997</v>
      </c>
      <c r="AU123" s="12">
        <v>4.7546999999999997</v>
      </c>
      <c r="AV123" s="45">
        <v>4.5724</v>
      </c>
      <c r="AW123" s="226"/>
      <c r="AX123" s="1" t="s">
        <v>45</v>
      </c>
      <c r="AY123" s="1" t="s">
        <v>45</v>
      </c>
      <c r="BA123" s="1" t="str">
        <f t="shared" si="12"/>
        <v>sat</v>
      </c>
      <c r="BB123" s="1">
        <f t="shared" si="13"/>
        <v>0.72325265543524697</v>
      </c>
      <c r="BC123" s="1" t="str">
        <f t="shared" si="14"/>
        <v/>
      </c>
      <c r="BD123" s="1" t="str">
        <f t="shared" si="9"/>
        <v>FP sat</v>
      </c>
      <c r="BE123" s="1" t="str">
        <f t="shared" si="10"/>
        <v>FP sat</v>
      </c>
    </row>
    <row r="124" spans="1:57">
      <c r="A124" s="76"/>
      <c r="B124" s="15"/>
      <c r="C124" s="14"/>
      <c r="D124" s="25" t="s">
        <v>20</v>
      </c>
      <c r="E124" s="31">
        <v>4.06072797785825E-2</v>
      </c>
      <c r="F124" s="31">
        <v>0.29869935205068499</v>
      </c>
      <c r="G124" s="31">
        <v>0.66069336817073199</v>
      </c>
      <c r="H124" s="31">
        <v>0.789431838392325</v>
      </c>
      <c r="I124" s="31">
        <v>0.17756367115296501</v>
      </c>
      <c r="J124" s="31">
        <v>3.30044904547089E-2</v>
      </c>
      <c r="K124" s="31">
        <v>0.95264129548449805</v>
      </c>
      <c r="L124" s="31">
        <v>3.8887742475516698E-2</v>
      </c>
      <c r="M124" s="31">
        <v>8.47096203998432E-3</v>
      </c>
      <c r="N124" s="31">
        <v>0.78459145771451999</v>
      </c>
      <c r="O124" s="31">
        <v>1.6912896203535002E-2</v>
      </c>
      <c r="P124" s="31">
        <v>0.198495646081944</v>
      </c>
      <c r="Q124" s="31">
        <v>0.97126476066550704</v>
      </c>
      <c r="R124" s="31">
        <v>4.4770742084248001E-3</v>
      </c>
      <c r="S124" s="31">
        <v>2.4258165126068001E-2</v>
      </c>
      <c r="T124" s="31">
        <v>0.50198004949099695</v>
      </c>
      <c r="U124" s="31">
        <v>0.15303440044994901</v>
      </c>
      <c r="V124" s="31">
        <v>0.34498555005905202</v>
      </c>
      <c r="W124" s="31">
        <v>0.222692336248622</v>
      </c>
      <c r="X124" s="31">
        <v>0.34944710676102497</v>
      </c>
      <c r="Y124" s="31">
        <v>0.42786055699035103</v>
      </c>
      <c r="Z124" s="31">
        <v>0.74503810798294301</v>
      </c>
      <c r="AA124" s="31">
        <v>0.118041679817662</v>
      </c>
      <c r="AB124" s="31">
        <v>0.13692021219939399</v>
      </c>
      <c r="AC124" s="52">
        <v>3.6459999999999999</v>
      </c>
      <c r="AD124" s="56">
        <v>9.8640000000000008</v>
      </c>
      <c r="AE124" s="44">
        <v>7.2754000000000003</v>
      </c>
      <c r="AF124" s="12">
        <v>3.0434999999999999</v>
      </c>
      <c r="AG124" s="12">
        <v>2.1829000000000001</v>
      </c>
      <c r="AH124" s="12">
        <v>1.8929</v>
      </c>
      <c r="AI124" s="12">
        <v>1.7051000000000001</v>
      </c>
      <c r="AJ124" s="12">
        <v>1.5909</v>
      </c>
      <c r="AK124" s="12">
        <v>1.5027999999999999</v>
      </c>
      <c r="AL124" s="12">
        <v>1.4171</v>
      </c>
      <c r="AM124" s="45">
        <v>1.3564000000000001</v>
      </c>
      <c r="AN124" s="44">
        <v>10.8087</v>
      </c>
      <c r="AO124" s="12">
        <v>6.4310999999999998</v>
      </c>
      <c r="AP124" s="12">
        <v>5.6951000000000001</v>
      </c>
      <c r="AQ124" s="12">
        <v>5.2358000000000002</v>
      </c>
      <c r="AR124" s="12">
        <v>5.0091999999999999</v>
      </c>
      <c r="AS124" s="12">
        <v>4.9226999999999999</v>
      </c>
      <c r="AT124" s="12">
        <v>4.8737000000000004</v>
      </c>
      <c r="AU124" s="12">
        <v>4.7481999999999998</v>
      </c>
      <c r="AV124" s="45">
        <v>4.7144000000000004</v>
      </c>
      <c r="AW124" s="226"/>
      <c r="AX124" s="1" t="s">
        <v>44</v>
      </c>
      <c r="AY124" s="1" t="s">
        <v>44</v>
      </c>
      <c r="BA124" s="1" t="str">
        <f t="shared" si="12"/>
        <v/>
      </c>
      <c r="BB124" s="1" t="str">
        <f t="shared" si="13"/>
        <v/>
      </c>
      <c r="BC124" s="1">
        <f>IF(AND(AX124="TP",AY124="TP"),MAX(W124:Y124),"")</f>
        <v>0.42786055699035103</v>
      </c>
      <c r="BD124" s="1" t="b">
        <f t="shared" si="9"/>
        <v>0</v>
      </c>
      <c r="BE124" s="1" t="b">
        <f t="shared" si="10"/>
        <v>0</v>
      </c>
    </row>
    <row r="125" spans="1:57" ht="17" thickBot="1">
      <c r="A125" s="77"/>
      <c r="B125" s="57"/>
      <c r="C125" s="35"/>
      <c r="D125" s="36" t="s">
        <v>21</v>
      </c>
      <c r="E125" s="43">
        <v>0.75950534796144198</v>
      </c>
      <c r="F125" s="43">
        <v>0.125443973677972</v>
      </c>
      <c r="G125" s="43">
        <v>0.115050678360584</v>
      </c>
      <c r="H125" s="43">
        <v>0.65714899202025401</v>
      </c>
      <c r="I125" s="43">
        <v>9.0962150158350893E-2</v>
      </c>
      <c r="J125" s="43">
        <v>0.25188885782139397</v>
      </c>
      <c r="K125" s="43">
        <v>0.95969391328296505</v>
      </c>
      <c r="L125" s="43">
        <v>2.9280064095217301E-2</v>
      </c>
      <c r="M125" s="43">
        <v>1.10260226218167E-2</v>
      </c>
      <c r="N125" s="39">
        <v>0.949841569759587</v>
      </c>
      <c r="O125" s="39">
        <v>2.65002817859245E-2</v>
      </c>
      <c r="P125" s="39">
        <v>2.36581484544881E-2</v>
      </c>
      <c r="Q125" s="39">
        <v>0.99956031381347299</v>
      </c>
      <c r="R125" s="94">
        <v>1.33413438647367E-4</v>
      </c>
      <c r="S125" s="94">
        <v>3.0627274787930998E-4</v>
      </c>
      <c r="T125" s="39">
        <v>0.29042861002499298</v>
      </c>
      <c r="U125" s="39">
        <v>0.25117170006022699</v>
      </c>
      <c r="V125" s="39">
        <v>0.45839968991477897</v>
      </c>
      <c r="W125" s="43">
        <v>0.338067254186457</v>
      </c>
      <c r="X125" s="43">
        <v>0.37912519953246099</v>
      </c>
      <c r="Y125" s="43">
        <v>0.28280754628108001</v>
      </c>
      <c r="Z125" s="43">
        <v>0.60199495690025995</v>
      </c>
      <c r="AA125" s="43">
        <v>0.32590911984272802</v>
      </c>
      <c r="AB125" s="43">
        <v>7.2095923257010905E-2</v>
      </c>
      <c r="AC125" s="59">
        <v>5.1109999999999998</v>
      </c>
      <c r="AD125" s="60">
        <v>9.4139999999999997</v>
      </c>
      <c r="AE125" s="46">
        <v>5.7697000000000003</v>
      </c>
      <c r="AF125" s="47">
        <v>2.198</v>
      </c>
      <c r="AG125" s="47">
        <v>1.5099</v>
      </c>
      <c r="AH125" s="47">
        <v>1.2351000000000001</v>
      </c>
      <c r="AI125" s="47">
        <v>1.1034999999999999</v>
      </c>
      <c r="AJ125" s="47">
        <v>0.97150000000000003</v>
      </c>
      <c r="AK125" s="47">
        <v>0.95399999999999996</v>
      </c>
      <c r="AL125" s="47">
        <v>0.90969999999999995</v>
      </c>
      <c r="AM125" s="48">
        <v>0.85980000000000001</v>
      </c>
      <c r="AN125" s="46">
        <v>11.7354</v>
      </c>
      <c r="AO125" s="47">
        <v>6.7961999999999998</v>
      </c>
      <c r="AP125" s="47">
        <v>5.6486999999999998</v>
      </c>
      <c r="AQ125" s="47">
        <v>5.1467999999999998</v>
      </c>
      <c r="AR125" s="47">
        <v>4.9881000000000002</v>
      </c>
      <c r="AS125" s="47">
        <v>4.8244999999999996</v>
      </c>
      <c r="AT125" s="47">
        <v>4.6759000000000004</v>
      </c>
      <c r="AU125" s="47">
        <v>4.6723999999999997</v>
      </c>
      <c r="AV125" s="48">
        <v>4.5731999999999999</v>
      </c>
      <c r="AW125" s="226"/>
      <c r="AX125" s="1" t="s">
        <v>44</v>
      </c>
      <c r="AY125" s="1" t="s">
        <v>45</v>
      </c>
      <c r="BA125" s="1" t="str">
        <f>IF(OR(AE125&gt;=100,AN125&gt;=100),"sat","")</f>
        <v/>
      </c>
      <c r="BB125" s="1" t="str">
        <f t="shared" si="13"/>
        <v/>
      </c>
      <c r="BC125" s="1" t="str">
        <f t="shared" si="14"/>
        <v/>
      </c>
      <c r="BD125" s="1" t="b">
        <f t="shared" si="9"/>
        <v>0</v>
      </c>
      <c r="BE125" s="1" t="str">
        <f t="shared" si="10"/>
        <v>FP no sat</v>
      </c>
    </row>
    <row r="126" spans="1:57">
      <c r="A126" s="24">
        <v>120</v>
      </c>
      <c r="B126" s="14">
        <v>1440</v>
      </c>
      <c r="C126" s="14">
        <v>98.471999999999994</v>
      </c>
      <c r="D126" s="25" t="s">
        <v>18</v>
      </c>
      <c r="E126" s="7">
        <v>0.88520365498761999</v>
      </c>
      <c r="F126" s="7">
        <v>1.30575810046927E-2</v>
      </c>
      <c r="G126" s="7">
        <v>0.101738764007687</v>
      </c>
      <c r="H126" s="7">
        <v>0.87757614241948001</v>
      </c>
      <c r="I126" s="7">
        <v>7.3382299169505394E-2</v>
      </c>
      <c r="J126" s="7">
        <v>4.9041558411013798E-2</v>
      </c>
      <c r="K126" s="7">
        <v>0.91143223425573705</v>
      </c>
      <c r="L126" s="7">
        <v>8.50754097784263E-2</v>
      </c>
      <c r="M126" s="7">
        <v>3.4923559658359602E-3</v>
      </c>
      <c r="N126" s="7">
        <v>0.33785722590613099</v>
      </c>
      <c r="O126" s="7">
        <v>0.47889067305409999</v>
      </c>
      <c r="P126" s="7">
        <v>0.183252101039768</v>
      </c>
      <c r="Q126" s="7">
        <v>0.77249023726090205</v>
      </c>
      <c r="R126" s="7">
        <v>0.17574180231940101</v>
      </c>
      <c r="S126" s="7">
        <v>5.1767960419695502E-2</v>
      </c>
      <c r="T126" s="7">
        <v>9.6155443223688505E-2</v>
      </c>
      <c r="U126" s="7">
        <v>0.35405938604418102</v>
      </c>
      <c r="V126" s="7">
        <v>0.54978517073212896</v>
      </c>
      <c r="W126" s="7">
        <v>1.03683736312835E-2</v>
      </c>
      <c r="X126" s="7">
        <v>0.412975226629964</v>
      </c>
      <c r="Y126" s="7">
        <v>0.57665639973875205</v>
      </c>
      <c r="Z126" s="7">
        <v>3.4320753034105402E-2</v>
      </c>
      <c r="AA126" s="7">
        <v>0.177222378285184</v>
      </c>
      <c r="AB126" s="7">
        <v>0.78845686868070897</v>
      </c>
      <c r="AC126" s="52">
        <v>5.0670000000000002</v>
      </c>
      <c r="AD126" s="56">
        <v>9.3439999999999994</v>
      </c>
      <c r="AE126" s="49">
        <v>100</v>
      </c>
      <c r="AF126" s="50">
        <v>1.9773000000000001</v>
      </c>
      <c r="AG126" s="50">
        <v>1.2670999999999999</v>
      </c>
      <c r="AH126" s="50">
        <v>1.0755999999999999</v>
      </c>
      <c r="AI126" s="50">
        <v>0.90810000000000002</v>
      </c>
      <c r="AJ126" s="50">
        <v>0.86629999999999996</v>
      </c>
      <c r="AK126" s="50">
        <v>0.79690000000000005</v>
      </c>
      <c r="AL126" s="50">
        <v>0.77470000000000006</v>
      </c>
      <c r="AM126" s="51">
        <v>0.75360000000000005</v>
      </c>
      <c r="AN126" s="49">
        <v>1000</v>
      </c>
      <c r="AO126" s="50">
        <v>10.5359</v>
      </c>
      <c r="AP126" s="50">
        <v>7.8045999999999998</v>
      </c>
      <c r="AQ126" s="50">
        <v>6.9381000000000004</v>
      </c>
      <c r="AR126" s="50">
        <v>6.6355000000000004</v>
      </c>
      <c r="AS126" s="50">
        <v>6.2488000000000001</v>
      </c>
      <c r="AT126" s="50">
        <v>6.1353</v>
      </c>
      <c r="AU126" s="50">
        <v>5.7961999999999998</v>
      </c>
      <c r="AV126" s="51">
        <v>5.8204000000000002</v>
      </c>
      <c r="AW126" s="226"/>
      <c r="AX126" s="1" t="s">
        <v>45</v>
      </c>
      <c r="AY126" s="1" t="s">
        <v>45</v>
      </c>
      <c r="BA126" s="1" t="str">
        <f t="shared" si="12"/>
        <v>sat</v>
      </c>
      <c r="BB126" s="1">
        <f t="shared" si="13"/>
        <v>0.57665639973875205</v>
      </c>
      <c r="BC126" s="1" t="str">
        <f t="shared" si="14"/>
        <v/>
      </c>
      <c r="BD126" s="1" t="str">
        <f t="shared" si="9"/>
        <v>FP sat</v>
      </c>
      <c r="BE126" s="1" t="str">
        <f t="shared" si="10"/>
        <v>FP sat</v>
      </c>
    </row>
    <row r="127" spans="1:57">
      <c r="A127" s="24"/>
      <c r="B127" s="14"/>
      <c r="C127" s="14"/>
      <c r="D127" s="25" t="s">
        <v>19</v>
      </c>
      <c r="E127" s="7">
        <v>0.88520365498761999</v>
      </c>
      <c r="F127" s="7">
        <v>1.30575810046927E-2</v>
      </c>
      <c r="G127" s="7">
        <v>0.101738764007687</v>
      </c>
      <c r="H127" s="7">
        <v>0.87757614241948001</v>
      </c>
      <c r="I127" s="7">
        <v>7.3382299169505394E-2</v>
      </c>
      <c r="J127" s="7">
        <v>4.9041558411013798E-2</v>
      </c>
      <c r="K127" s="7">
        <v>0.91143223425573705</v>
      </c>
      <c r="L127" s="7">
        <v>8.50754097784263E-2</v>
      </c>
      <c r="M127" s="7">
        <v>3.4923559658359602E-3</v>
      </c>
      <c r="N127" s="8">
        <v>0.640828472998211</v>
      </c>
      <c r="O127" s="8">
        <v>6.55191729548249E-2</v>
      </c>
      <c r="P127" s="8">
        <v>0.29365235404696299</v>
      </c>
      <c r="Q127" s="8">
        <v>0.83995430799855297</v>
      </c>
      <c r="R127" s="8">
        <v>6.1390351605830201E-2</v>
      </c>
      <c r="S127" s="8">
        <v>9.8655340395615895E-2</v>
      </c>
      <c r="T127" s="8">
        <v>2.92765173849323E-2</v>
      </c>
      <c r="U127" s="8">
        <v>0.44764708893149802</v>
      </c>
      <c r="V127" s="8">
        <v>0.52307639368356895</v>
      </c>
      <c r="W127" s="8">
        <v>0.85364296776681303</v>
      </c>
      <c r="X127" s="8">
        <v>0.120229550598353</v>
      </c>
      <c r="Y127" s="8">
        <v>2.61274816348331E-2</v>
      </c>
      <c r="Z127" s="8">
        <v>0.36541256242000297</v>
      </c>
      <c r="AA127" s="8">
        <v>0.19325822980006699</v>
      </c>
      <c r="AB127" s="8">
        <v>0.44132920777993001</v>
      </c>
      <c r="AC127" s="52">
        <v>3.9489999999999998</v>
      </c>
      <c r="AD127" s="56">
        <v>12.486000000000001</v>
      </c>
      <c r="AE127" s="44">
        <v>1000</v>
      </c>
      <c r="AF127" s="12">
        <v>1000</v>
      </c>
      <c r="AG127" s="12">
        <v>7.1341000000000001</v>
      </c>
      <c r="AH127" s="12">
        <v>2.7374999999999998</v>
      </c>
      <c r="AI127" s="12">
        <v>1.7906</v>
      </c>
      <c r="AJ127" s="12">
        <v>1.4421999999999999</v>
      </c>
      <c r="AK127" s="12">
        <v>1.2496</v>
      </c>
      <c r="AL127" s="12">
        <v>1.1245000000000001</v>
      </c>
      <c r="AM127" s="45">
        <v>1.0046999999999999</v>
      </c>
      <c r="AN127" s="44">
        <v>1000</v>
      </c>
      <c r="AO127" s="12">
        <v>1000</v>
      </c>
      <c r="AP127" s="12">
        <v>9.4072999999999993</v>
      </c>
      <c r="AQ127" s="12">
        <v>6.4172000000000002</v>
      </c>
      <c r="AR127" s="12">
        <v>5.8357000000000001</v>
      </c>
      <c r="AS127" s="12">
        <v>5.3234000000000004</v>
      </c>
      <c r="AT127" s="12">
        <v>5.0872000000000002</v>
      </c>
      <c r="AU127" s="12">
        <v>5.0529999999999999</v>
      </c>
      <c r="AV127" s="45">
        <v>4.8677000000000001</v>
      </c>
      <c r="AW127" s="226"/>
      <c r="AX127" s="1" t="s">
        <v>45</v>
      </c>
      <c r="AY127" s="1" t="s">
        <v>43</v>
      </c>
      <c r="BA127" s="1" t="str">
        <f t="shared" si="12"/>
        <v>sat</v>
      </c>
      <c r="BB127" s="1">
        <f t="shared" si="13"/>
        <v>0.85364296776681303</v>
      </c>
      <c r="BC127" s="1" t="str">
        <f t="shared" si="14"/>
        <v/>
      </c>
      <c r="BD127" s="1" t="str">
        <f t="shared" si="9"/>
        <v>FP sat</v>
      </c>
      <c r="BE127" s="1" t="b">
        <f t="shared" si="10"/>
        <v>0</v>
      </c>
    </row>
    <row r="128" spans="1:57">
      <c r="A128" s="24"/>
      <c r="B128" s="14"/>
      <c r="C128" s="14"/>
      <c r="D128" s="25" t="s">
        <v>20</v>
      </c>
      <c r="E128" s="6">
        <v>0.60557705982411203</v>
      </c>
      <c r="F128" s="6">
        <v>0.20704632615759899</v>
      </c>
      <c r="G128" s="6">
        <v>0.18737661401828701</v>
      </c>
      <c r="H128" s="6">
        <v>0.27072209248419599</v>
      </c>
      <c r="I128" s="6">
        <v>0.57108941473271702</v>
      </c>
      <c r="J128" s="6">
        <v>0.158188492783086</v>
      </c>
      <c r="K128" s="6">
        <v>0.51648146838251796</v>
      </c>
      <c r="L128" s="6">
        <v>0.12054199202063499</v>
      </c>
      <c r="M128" s="6">
        <v>0.362976539596846</v>
      </c>
      <c r="N128" s="6">
        <v>0.431077093867474</v>
      </c>
      <c r="O128" s="6">
        <v>0.285515476594768</v>
      </c>
      <c r="P128" s="6">
        <v>0.28340742953775599</v>
      </c>
      <c r="Q128" s="6">
        <v>0.93135000220321196</v>
      </c>
      <c r="R128" s="6">
        <v>5.2902779266457103E-2</v>
      </c>
      <c r="S128" s="6">
        <v>1.57472185303307E-2</v>
      </c>
      <c r="T128" s="6">
        <v>0.38117178383648698</v>
      </c>
      <c r="U128" s="6">
        <v>0.30243685188388802</v>
      </c>
      <c r="V128" s="6">
        <v>0.316391364279624</v>
      </c>
      <c r="W128" s="6">
        <v>0.288414403404258</v>
      </c>
      <c r="X128" s="6">
        <v>0.605301777188331</v>
      </c>
      <c r="Y128" s="6">
        <v>0.106283819407409</v>
      </c>
      <c r="Z128" s="6">
        <v>0.323337981418859</v>
      </c>
      <c r="AA128" s="6">
        <v>0.16785170922753501</v>
      </c>
      <c r="AB128" s="6">
        <v>0.50881030935360505</v>
      </c>
      <c r="AC128" s="52">
        <v>7.2160000000000002</v>
      </c>
      <c r="AD128" s="56">
        <v>8.8000000000000007</v>
      </c>
      <c r="AE128" s="44">
        <v>100</v>
      </c>
      <c r="AF128" s="12">
        <v>5.0515999999999996</v>
      </c>
      <c r="AG128" s="12">
        <v>2.8984999999999999</v>
      </c>
      <c r="AH128" s="12">
        <v>2.2479</v>
      </c>
      <c r="AI128" s="12">
        <v>1.9056</v>
      </c>
      <c r="AJ128" s="12">
        <v>1.728</v>
      </c>
      <c r="AK128" s="12">
        <v>1.6425000000000001</v>
      </c>
      <c r="AL128" s="12">
        <v>1.5563</v>
      </c>
      <c r="AM128" s="45">
        <v>1.5055000000000001</v>
      </c>
      <c r="AN128" s="44">
        <v>100</v>
      </c>
      <c r="AO128" s="12">
        <v>7.8730000000000002</v>
      </c>
      <c r="AP128" s="12">
        <v>5.7918000000000003</v>
      </c>
      <c r="AQ128" s="12">
        <v>5.4263000000000003</v>
      </c>
      <c r="AR128" s="12">
        <v>5.1448999999999998</v>
      </c>
      <c r="AS128" s="12">
        <v>5.0742000000000003</v>
      </c>
      <c r="AT128" s="12">
        <v>4.7964000000000002</v>
      </c>
      <c r="AU128" s="12">
        <v>4.7720000000000002</v>
      </c>
      <c r="AV128" s="45">
        <v>4.7187000000000001</v>
      </c>
      <c r="AW128" s="226"/>
      <c r="AX128" s="1" t="s">
        <v>45</v>
      </c>
      <c r="AY128" s="1" t="s">
        <v>45</v>
      </c>
      <c r="BA128" s="1" t="str">
        <f t="shared" si="12"/>
        <v>sat</v>
      </c>
      <c r="BB128" s="1">
        <f t="shared" si="13"/>
        <v>0.605301777188331</v>
      </c>
      <c r="BC128" s="1" t="str">
        <f t="shared" si="14"/>
        <v/>
      </c>
      <c r="BD128" s="1" t="str">
        <f t="shared" si="9"/>
        <v>FP sat</v>
      </c>
      <c r="BE128" s="1" t="str">
        <f t="shared" si="10"/>
        <v>FP sat</v>
      </c>
    </row>
    <row r="129" spans="1:57" ht="17" thickBot="1">
      <c r="A129" s="24"/>
      <c r="B129" s="14"/>
      <c r="C129" s="14"/>
      <c r="D129" s="25" t="s">
        <v>21</v>
      </c>
      <c r="E129" s="7">
        <v>0.88520365498761999</v>
      </c>
      <c r="F129" s="7">
        <v>1.30575810046927E-2</v>
      </c>
      <c r="G129" s="7">
        <v>0.101738764007687</v>
      </c>
      <c r="H129" s="7">
        <v>0.87757614241948001</v>
      </c>
      <c r="I129" s="7">
        <v>7.3382299169505394E-2</v>
      </c>
      <c r="J129" s="7">
        <v>4.9041558411013798E-2</v>
      </c>
      <c r="K129" s="7">
        <v>0.91143223425573705</v>
      </c>
      <c r="L129" s="7">
        <v>8.50754097784263E-2</v>
      </c>
      <c r="M129" s="7">
        <v>3.4923559658359602E-3</v>
      </c>
      <c r="N129" s="7">
        <v>0.33785722590613099</v>
      </c>
      <c r="O129" s="7">
        <v>0.47889067305409999</v>
      </c>
      <c r="P129" s="7">
        <v>0.183252101039768</v>
      </c>
      <c r="Q129" s="7">
        <v>0.77249023726090205</v>
      </c>
      <c r="R129" s="7">
        <v>0.17574180231940101</v>
      </c>
      <c r="S129" s="7">
        <v>5.1767960419695502E-2</v>
      </c>
      <c r="T129" s="7">
        <v>9.6155443223688505E-2</v>
      </c>
      <c r="U129" s="7">
        <v>0.35405938604418102</v>
      </c>
      <c r="V129" s="7">
        <v>0.54978517073212896</v>
      </c>
      <c r="W129" s="95">
        <v>0.32108165314821102</v>
      </c>
      <c r="X129" s="95">
        <v>0.41270380671336998</v>
      </c>
      <c r="Y129" s="95">
        <v>0.266214540138418</v>
      </c>
      <c r="Z129" s="7">
        <v>3.4320753034105402E-2</v>
      </c>
      <c r="AA129" s="7">
        <v>0.177222378285184</v>
      </c>
      <c r="AB129" s="7">
        <v>0.78845686868070897</v>
      </c>
      <c r="AC129" s="52">
        <v>3.96</v>
      </c>
      <c r="AD129" s="56">
        <v>9.3719999999999999</v>
      </c>
      <c r="AE129" s="46">
        <v>6.6943999999999999</v>
      </c>
      <c r="AF129" s="47">
        <v>2.3959999999999999</v>
      </c>
      <c r="AG129" s="47">
        <v>1.6233</v>
      </c>
      <c r="AH129" s="47">
        <v>1.2816000000000001</v>
      </c>
      <c r="AI129" s="47">
        <v>1.0686</v>
      </c>
      <c r="AJ129" s="47">
        <v>0.98009999999999997</v>
      </c>
      <c r="AK129" s="47">
        <v>0.8982</v>
      </c>
      <c r="AL129" s="47">
        <v>0.84</v>
      </c>
      <c r="AM129" s="48">
        <v>0.7823</v>
      </c>
      <c r="AN129" s="46">
        <v>12.3317</v>
      </c>
      <c r="AO129" s="47">
        <v>7.4581999999999997</v>
      </c>
      <c r="AP129" s="47">
        <v>6.6490999999999998</v>
      </c>
      <c r="AQ129" s="47">
        <v>6.0803000000000003</v>
      </c>
      <c r="AR129" s="47">
        <v>5.8765000000000001</v>
      </c>
      <c r="AS129" s="47">
        <v>5.6487999999999996</v>
      </c>
      <c r="AT129" s="47">
        <v>5.6566999999999998</v>
      </c>
      <c r="AU129" s="47">
        <v>5.6009000000000002</v>
      </c>
      <c r="AV129" s="48">
        <v>5.5118</v>
      </c>
      <c r="AW129" s="226"/>
      <c r="AX129" s="1" t="s">
        <v>44</v>
      </c>
      <c r="AY129" s="1" t="s">
        <v>45</v>
      </c>
      <c r="BA129" s="1" t="str">
        <f t="shared" si="12"/>
        <v/>
      </c>
      <c r="BB129" s="1" t="str">
        <f t="shared" si="13"/>
        <v/>
      </c>
      <c r="BC129" s="1" t="str">
        <f t="shared" si="14"/>
        <v/>
      </c>
      <c r="BD129" s="1" t="b">
        <f t="shared" si="9"/>
        <v>0</v>
      </c>
      <c r="BE129" s="1" t="str">
        <f t="shared" si="10"/>
        <v>FP no sat</v>
      </c>
    </row>
    <row r="130" spans="1:57">
      <c r="A130" s="17">
        <v>120</v>
      </c>
      <c r="B130" s="18">
        <v>1800</v>
      </c>
      <c r="C130" s="18">
        <v>98.11</v>
      </c>
      <c r="D130" s="19" t="s">
        <v>18</v>
      </c>
      <c r="E130" s="42">
        <v>0.47222783074934099</v>
      </c>
      <c r="F130" s="42">
        <v>0.17693191990892701</v>
      </c>
      <c r="G130" s="42">
        <v>0.35084024934173103</v>
      </c>
      <c r="H130" s="42">
        <v>0.71903869981006396</v>
      </c>
      <c r="I130" s="42">
        <v>0.26975229800279399</v>
      </c>
      <c r="J130" s="42">
        <v>1.12090021871408E-2</v>
      </c>
      <c r="K130" s="42">
        <v>0.57047669206083995</v>
      </c>
      <c r="L130" s="42">
        <v>0.326865034480119</v>
      </c>
      <c r="M130" s="42">
        <v>0.102658273459039</v>
      </c>
      <c r="N130" s="42">
        <v>0.73607380230769504</v>
      </c>
      <c r="O130" s="42">
        <v>0.22193821325312199</v>
      </c>
      <c r="P130" s="42">
        <v>4.1987984439181801E-2</v>
      </c>
      <c r="Q130" s="42">
        <v>0.19514791030488499</v>
      </c>
      <c r="R130" s="42">
        <v>9.8163089532574601E-3</v>
      </c>
      <c r="S130" s="42">
        <v>0.79503578074185599</v>
      </c>
      <c r="T130" s="42">
        <v>0.77682914881409504</v>
      </c>
      <c r="U130" s="42">
        <v>0.121398289541059</v>
      </c>
      <c r="V130" s="42">
        <v>0.10177256164484499</v>
      </c>
      <c r="W130" s="42">
        <v>0.52063177582537901</v>
      </c>
      <c r="X130" s="42">
        <v>0.36825185578647102</v>
      </c>
      <c r="Y130" s="42">
        <v>0.11111636838814901</v>
      </c>
      <c r="Z130" s="42">
        <v>0.32770617201491198</v>
      </c>
      <c r="AA130" s="42">
        <v>0.40608064075275502</v>
      </c>
      <c r="AB130" s="42">
        <v>0.266213187232332</v>
      </c>
      <c r="AC130" s="53">
        <v>4.8609999999999998</v>
      </c>
      <c r="AD130" s="54">
        <v>13.191000000000001</v>
      </c>
      <c r="AE130" s="44">
        <v>1000</v>
      </c>
      <c r="AF130" s="12">
        <v>4.5084999999999997</v>
      </c>
      <c r="AG130" s="12">
        <v>2.5154000000000001</v>
      </c>
      <c r="AH130" s="12">
        <v>1.8008</v>
      </c>
      <c r="AI130" s="12">
        <v>1.5169999999999999</v>
      </c>
      <c r="AJ130" s="12">
        <v>1.3713</v>
      </c>
      <c r="AK130" s="12">
        <v>1.2214</v>
      </c>
      <c r="AL130" s="12">
        <v>1.101</v>
      </c>
      <c r="AM130" s="45">
        <v>1.0712999999999999</v>
      </c>
      <c r="AN130" s="44">
        <v>1000</v>
      </c>
      <c r="AO130" s="12">
        <v>7.9771000000000001</v>
      </c>
      <c r="AP130" s="12">
        <v>6.3049999999999997</v>
      </c>
      <c r="AQ130" s="12">
        <v>5.8010000000000002</v>
      </c>
      <c r="AR130" s="12">
        <v>5.5766</v>
      </c>
      <c r="AS130" s="12">
        <v>5.5480999999999998</v>
      </c>
      <c r="AT130" s="12">
        <v>5.1816000000000004</v>
      </c>
      <c r="AU130" s="12">
        <v>5.1097000000000001</v>
      </c>
      <c r="AV130" s="45">
        <v>4.9641999999999999</v>
      </c>
      <c r="AW130" s="226"/>
      <c r="AX130" s="1" t="s">
        <v>45</v>
      </c>
      <c r="AY130" s="1" t="s">
        <v>43</v>
      </c>
      <c r="BA130" s="1" t="str">
        <f t="shared" si="12"/>
        <v>sat</v>
      </c>
      <c r="BB130" s="1">
        <f t="shared" si="13"/>
        <v>0.52063177582537901</v>
      </c>
      <c r="BC130" s="1" t="str">
        <f t="shared" si="14"/>
        <v/>
      </c>
      <c r="BD130" s="1" t="str">
        <f t="shared" si="9"/>
        <v>FP sat</v>
      </c>
      <c r="BE130" s="1" t="b">
        <f t="shared" si="10"/>
        <v>0</v>
      </c>
    </row>
    <row r="131" spans="1:57">
      <c r="A131" s="24"/>
      <c r="B131" s="14"/>
      <c r="C131" s="14"/>
      <c r="D131" s="25" t="s">
        <v>19</v>
      </c>
      <c r="E131" s="28">
        <v>0.70629707549188503</v>
      </c>
      <c r="F131" s="28">
        <v>0.29047377062799301</v>
      </c>
      <c r="G131" s="28">
        <v>3.2291538801213402E-3</v>
      </c>
      <c r="H131" s="31">
        <v>0.71903869981006396</v>
      </c>
      <c r="I131" s="31">
        <v>0.26975229800279399</v>
      </c>
      <c r="J131" s="31">
        <v>1.12090021871408E-2</v>
      </c>
      <c r="K131" s="31">
        <v>0.57047669206083995</v>
      </c>
      <c r="L131" s="31">
        <v>0.326865034480119</v>
      </c>
      <c r="M131" s="31">
        <v>0.102658273459039</v>
      </c>
      <c r="N131" s="31">
        <v>0.73607380230769504</v>
      </c>
      <c r="O131" s="31">
        <v>0.22193821325312199</v>
      </c>
      <c r="P131" s="31">
        <v>4.1987984439181801E-2</v>
      </c>
      <c r="Q131" s="31">
        <v>0.19514791030488499</v>
      </c>
      <c r="R131" s="31">
        <v>9.8163089532574601E-3</v>
      </c>
      <c r="S131" s="31">
        <v>0.79503578074185599</v>
      </c>
      <c r="T131" s="31">
        <v>0.77682914881409504</v>
      </c>
      <c r="U131" s="31">
        <v>0.121398289541059</v>
      </c>
      <c r="V131" s="31">
        <v>0.10177256164484499</v>
      </c>
      <c r="W131" s="31">
        <v>0.52063177582537901</v>
      </c>
      <c r="X131" s="31">
        <v>0.36825185578647102</v>
      </c>
      <c r="Y131" s="31">
        <v>0.11111636838814901</v>
      </c>
      <c r="Z131" s="32">
        <v>0.431942567627215</v>
      </c>
      <c r="AA131" s="32">
        <v>0.32307518796450901</v>
      </c>
      <c r="AB131" s="32">
        <v>0.24498224440827501</v>
      </c>
      <c r="AC131" s="52">
        <v>4.8970000000000002</v>
      </c>
      <c r="AD131" s="56">
        <v>12.007999999999999</v>
      </c>
      <c r="AE131" s="44">
        <v>100</v>
      </c>
      <c r="AF131" s="12">
        <v>4.3752000000000004</v>
      </c>
      <c r="AG131" s="12">
        <v>2.2706</v>
      </c>
      <c r="AH131" s="12">
        <v>1.5664</v>
      </c>
      <c r="AI131" s="12">
        <v>1.2038</v>
      </c>
      <c r="AJ131" s="12">
        <v>0.99960000000000004</v>
      </c>
      <c r="AK131" s="12">
        <v>0.87639999999999996</v>
      </c>
      <c r="AL131" s="12">
        <v>0.80810000000000004</v>
      </c>
      <c r="AM131" s="45">
        <v>0.73929999999999996</v>
      </c>
      <c r="AN131" s="44">
        <v>100</v>
      </c>
      <c r="AO131" s="12">
        <v>7.8669000000000002</v>
      </c>
      <c r="AP131" s="12">
        <v>6.3936999999999999</v>
      </c>
      <c r="AQ131" s="12">
        <v>5.7686000000000002</v>
      </c>
      <c r="AR131" s="12">
        <v>5.4813999999999998</v>
      </c>
      <c r="AS131" s="12">
        <v>5.2396000000000003</v>
      </c>
      <c r="AT131" s="12">
        <v>5.1849999999999996</v>
      </c>
      <c r="AU131" s="12">
        <v>5.0499000000000001</v>
      </c>
      <c r="AV131" s="45">
        <v>4.9928999999999997</v>
      </c>
      <c r="AW131" s="226"/>
      <c r="AX131" s="1" t="s">
        <v>45</v>
      </c>
      <c r="AY131" s="1" t="s">
        <v>43</v>
      </c>
      <c r="BA131" s="1" t="str">
        <f t="shared" si="12"/>
        <v>sat</v>
      </c>
      <c r="BB131" s="1">
        <f t="shared" si="13"/>
        <v>0.52063177582537901</v>
      </c>
      <c r="BC131" s="1" t="str">
        <f t="shared" si="14"/>
        <v/>
      </c>
      <c r="BD131" s="1" t="str">
        <f t="shared" si="9"/>
        <v>FP sat</v>
      </c>
      <c r="BE131" s="1" t="b">
        <f t="shared" si="10"/>
        <v>0</v>
      </c>
    </row>
    <row r="132" spans="1:57">
      <c r="A132" s="24"/>
      <c r="B132" s="14"/>
      <c r="C132" s="14"/>
      <c r="D132" s="25" t="s">
        <v>20</v>
      </c>
      <c r="E132" s="31">
        <v>0.47222783074934099</v>
      </c>
      <c r="F132" s="31">
        <v>0.17693191990892701</v>
      </c>
      <c r="G132" s="31">
        <v>0.35084024934173103</v>
      </c>
      <c r="H132" s="55">
        <v>7.8356321336903103E-4</v>
      </c>
      <c r="I132" s="27">
        <v>0.39173989242047602</v>
      </c>
      <c r="J132" s="27">
        <v>0.60747654436615395</v>
      </c>
      <c r="K132" s="27">
        <v>0.32602136653990799</v>
      </c>
      <c r="L132" s="27">
        <v>0.452888297552481</v>
      </c>
      <c r="M132" s="27">
        <v>0.22109033590760899</v>
      </c>
      <c r="N132" s="27">
        <v>0.58017936038736595</v>
      </c>
      <c r="O132" s="27">
        <v>0.29576906370070799</v>
      </c>
      <c r="P132" s="27">
        <v>0.124051575911925</v>
      </c>
      <c r="Q132" s="27">
        <v>0.86268205614022597</v>
      </c>
      <c r="R132" s="27">
        <v>0.12587953379066599</v>
      </c>
      <c r="S132" s="27">
        <v>1.14384100691068E-2</v>
      </c>
      <c r="T132" s="27">
        <v>0.99311167350922502</v>
      </c>
      <c r="U132" s="55">
        <v>3.5292053398383502E-4</v>
      </c>
      <c r="V132" s="27">
        <v>6.5354059567903598E-3</v>
      </c>
      <c r="W132" s="27">
        <v>8.6625834655720005E-2</v>
      </c>
      <c r="X132" s="27">
        <v>2.57321339509245E-2</v>
      </c>
      <c r="Y132" s="27">
        <v>0.88764203139335496</v>
      </c>
      <c r="Z132" s="27">
        <v>0.53318628033133397</v>
      </c>
      <c r="AA132" s="27">
        <v>0.416201652260977</v>
      </c>
      <c r="AB132" s="27">
        <v>5.06120674076872E-2</v>
      </c>
      <c r="AC132" s="52">
        <v>5.5810000000000004</v>
      </c>
      <c r="AD132" s="56">
        <v>9.4420000000000002</v>
      </c>
      <c r="AE132" s="44">
        <v>1000</v>
      </c>
      <c r="AF132" s="12">
        <v>1000</v>
      </c>
      <c r="AG132" s="12">
        <v>7.1832000000000003</v>
      </c>
      <c r="AH132" s="12">
        <v>3.4247999999999998</v>
      </c>
      <c r="AI132" s="12">
        <v>2.4266000000000001</v>
      </c>
      <c r="AJ132" s="12">
        <v>2.1086</v>
      </c>
      <c r="AK132" s="12">
        <v>2.0388999999999999</v>
      </c>
      <c r="AL132" s="12">
        <v>1.8824000000000001</v>
      </c>
      <c r="AM132" s="45">
        <v>1.8651</v>
      </c>
      <c r="AN132" s="44">
        <v>1000</v>
      </c>
      <c r="AO132" s="12">
        <v>1000</v>
      </c>
      <c r="AP132" s="12">
        <v>8.8848000000000003</v>
      </c>
      <c r="AQ132" s="12">
        <v>5.9672000000000001</v>
      </c>
      <c r="AR132" s="12">
        <v>5.3181000000000003</v>
      </c>
      <c r="AS132" s="12">
        <v>4.9775999999999998</v>
      </c>
      <c r="AT132" s="12">
        <v>4.8837000000000002</v>
      </c>
      <c r="AU132" s="12">
        <v>4.7816999999999998</v>
      </c>
      <c r="AV132" s="45">
        <v>4.5833000000000004</v>
      </c>
      <c r="AW132" s="226"/>
      <c r="AX132" s="1" t="s">
        <v>45</v>
      </c>
      <c r="AY132" s="1" t="s">
        <v>45</v>
      </c>
      <c r="BA132" s="1" t="str">
        <f t="shared" si="12"/>
        <v>sat</v>
      </c>
      <c r="BB132" s="1">
        <f t="shared" si="13"/>
        <v>0.88764203139335496</v>
      </c>
      <c r="BC132" s="1" t="str">
        <f t="shared" si="14"/>
        <v/>
      </c>
      <c r="BD132" s="1" t="str">
        <f t="shared" si="9"/>
        <v>FP sat</v>
      </c>
      <c r="BE132" s="1" t="str">
        <f t="shared" si="10"/>
        <v>FP sat</v>
      </c>
    </row>
    <row r="133" spans="1:57">
      <c r="A133" s="24"/>
      <c r="B133" s="14"/>
      <c r="C133" s="14"/>
      <c r="D133" s="25" t="s">
        <v>21</v>
      </c>
      <c r="E133" s="31">
        <v>0.47222783074934099</v>
      </c>
      <c r="F133" s="31">
        <v>0.17693191990892701</v>
      </c>
      <c r="G133" s="31">
        <v>0.35084024934173103</v>
      </c>
      <c r="H133" s="55">
        <v>7.8356321336903103E-4</v>
      </c>
      <c r="I133" s="27">
        <v>0.39173989242047602</v>
      </c>
      <c r="J133" s="27">
        <v>0.60747654436615395</v>
      </c>
      <c r="K133" s="27">
        <v>0.32602136653990799</v>
      </c>
      <c r="L133" s="27">
        <v>0.452888297552481</v>
      </c>
      <c r="M133" s="27">
        <v>0.22109033590760899</v>
      </c>
      <c r="N133" s="31">
        <v>0.73607380230769504</v>
      </c>
      <c r="O133" s="31">
        <v>0.22193821325312199</v>
      </c>
      <c r="P133" s="31">
        <v>4.1987984439181801E-2</v>
      </c>
      <c r="Q133" s="31">
        <v>0.19514791030488499</v>
      </c>
      <c r="R133" s="31">
        <v>9.8163089532574601E-3</v>
      </c>
      <c r="S133" s="31">
        <v>0.79503578074185599</v>
      </c>
      <c r="T133" s="32">
        <v>0.794399447589759</v>
      </c>
      <c r="U133" s="32">
        <v>0.18698996122051201</v>
      </c>
      <c r="V133" s="32">
        <v>1.8610591189728E-2</v>
      </c>
      <c r="W133" s="32">
        <v>0.29120969153913701</v>
      </c>
      <c r="X133" s="32">
        <v>0.28684621909043301</v>
      </c>
      <c r="Y133" s="32">
        <v>0.42194408937042799</v>
      </c>
      <c r="Z133" s="32">
        <v>0.431942567627215</v>
      </c>
      <c r="AA133" s="32">
        <v>0.32307518796450901</v>
      </c>
      <c r="AB133" s="32">
        <v>0.24498224440827501</v>
      </c>
      <c r="AC133" s="52">
        <v>5.1890000000000001</v>
      </c>
      <c r="AD133" s="56">
        <v>11.882999999999999</v>
      </c>
      <c r="AE133" s="44">
        <v>9.4873999999999992</v>
      </c>
      <c r="AF133" s="12">
        <v>4.1013000000000002</v>
      </c>
      <c r="AG133" s="12">
        <v>3.0350999999999999</v>
      </c>
      <c r="AH133" s="12">
        <v>2.5684999999999998</v>
      </c>
      <c r="AI133" s="12">
        <v>2.2498</v>
      </c>
      <c r="AJ133" s="12">
        <v>2.0665</v>
      </c>
      <c r="AK133" s="12">
        <v>1.9904999999999999</v>
      </c>
      <c r="AL133" s="12">
        <v>1.8831</v>
      </c>
      <c r="AM133" s="45">
        <v>1.8148</v>
      </c>
      <c r="AN133" s="44">
        <v>13.6012</v>
      </c>
      <c r="AO133" s="12">
        <v>7.6246999999999998</v>
      </c>
      <c r="AP133" s="12">
        <v>6.3524000000000003</v>
      </c>
      <c r="AQ133" s="12">
        <v>6.2201000000000004</v>
      </c>
      <c r="AR133" s="12">
        <v>5.8625999999999996</v>
      </c>
      <c r="AS133" s="12">
        <v>5.6348000000000003</v>
      </c>
      <c r="AT133" s="12">
        <v>5.2992999999999997</v>
      </c>
      <c r="AU133" s="12">
        <v>5.4696999999999996</v>
      </c>
      <c r="AV133" s="45">
        <v>5.2777000000000003</v>
      </c>
      <c r="AW133" s="226"/>
      <c r="AX133" s="1" t="s">
        <v>45</v>
      </c>
      <c r="AY133" s="1" t="s">
        <v>43</v>
      </c>
      <c r="BA133" s="1" t="str">
        <f t="shared" si="12"/>
        <v/>
      </c>
      <c r="BB133" s="1" t="str">
        <f t="shared" si="13"/>
        <v/>
      </c>
      <c r="BC133" s="1" t="str">
        <f t="shared" si="14"/>
        <v/>
      </c>
      <c r="BD133" s="1" t="str">
        <f>IF(AX133="FP",IF($BA133="sat","FP sat","FP no sat"))</f>
        <v>FP no sat</v>
      </c>
      <c r="BE133" s="1" t="b">
        <f t="shared" si="10"/>
        <v>0</v>
      </c>
    </row>
    <row r="134" spans="1:57">
      <c r="A134" s="76"/>
      <c r="B134" s="15"/>
      <c r="C134" s="14"/>
      <c r="D134" s="25" t="s">
        <v>22</v>
      </c>
      <c r="E134" s="30">
        <v>0.222956625166741</v>
      </c>
      <c r="F134" s="30">
        <v>0.42232412414020798</v>
      </c>
      <c r="G134" s="30">
        <v>0.35471925069304899</v>
      </c>
      <c r="H134" s="30">
        <v>0.27672129598851902</v>
      </c>
      <c r="I134" s="30">
        <v>0.41578477222870303</v>
      </c>
      <c r="J134" s="30">
        <v>0.30749393178277701</v>
      </c>
      <c r="K134" s="27">
        <v>0.32602136653990799</v>
      </c>
      <c r="L134" s="27">
        <v>0.452888297552481</v>
      </c>
      <c r="M134" s="27">
        <v>0.22109033590760899</v>
      </c>
      <c r="N134" s="27">
        <v>0.58017936038736595</v>
      </c>
      <c r="O134" s="27">
        <v>0.29576906370070799</v>
      </c>
      <c r="P134" s="27">
        <v>0.124051575911925</v>
      </c>
      <c r="Q134" s="27">
        <v>0.86268205614022597</v>
      </c>
      <c r="R134" s="27">
        <v>0.12587953379066599</v>
      </c>
      <c r="S134" s="27">
        <v>1.14384100691068E-2</v>
      </c>
      <c r="T134" s="32">
        <v>0.794399447589759</v>
      </c>
      <c r="U134" s="32">
        <v>0.18698996122051201</v>
      </c>
      <c r="V134" s="32">
        <v>1.8610591189728E-2</v>
      </c>
      <c r="W134" s="32">
        <v>0.29120969153913701</v>
      </c>
      <c r="X134" s="32">
        <v>0.28684621909043301</v>
      </c>
      <c r="Y134" s="32">
        <v>0.42194408937042799</v>
      </c>
      <c r="Z134" s="31">
        <v>0.32770617201491198</v>
      </c>
      <c r="AA134" s="31">
        <v>0.40608064075275502</v>
      </c>
      <c r="AB134" s="31">
        <v>0.266213187232332</v>
      </c>
      <c r="AC134" s="52">
        <v>9.5389999999999997</v>
      </c>
      <c r="AD134" s="56">
        <v>8.8770000000000007</v>
      </c>
      <c r="AE134" s="44">
        <v>8.8496000000000006</v>
      </c>
      <c r="AF134" s="12">
        <v>3.4653999999999998</v>
      </c>
      <c r="AG134" s="12">
        <v>2.4904000000000002</v>
      </c>
      <c r="AH134" s="12">
        <v>2.0417999999999998</v>
      </c>
      <c r="AI134" s="12">
        <v>1.7975000000000001</v>
      </c>
      <c r="AJ134" s="12">
        <v>1.6809000000000001</v>
      </c>
      <c r="AK134" s="12">
        <v>1.5697000000000001</v>
      </c>
      <c r="AL134" s="12">
        <v>1.5278</v>
      </c>
      <c r="AM134" s="45">
        <v>1.4177999999999999</v>
      </c>
      <c r="AN134" s="44">
        <v>9.6858000000000004</v>
      </c>
      <c r="AO134" s="12">
        <v>6.0594000000000001</v>
      </c>
      <c r="AP134" s="12">
        <v>5.1788999999999996</v>
      </c>
      <c r="AQ134" s="12">
        <v>4.9743000000000004</v>
      </c>
      <c r="AR134" s="12">
        <v>4.7171000000000003</v>
      </c>
      <c r="AS134" s="12">
        <v>4.6125999999999996</v>
      </c>
      <c r="AT134" s="12">
        <v>4.5172999999999996</v>
      </c>
      <c r="AU134" s="12">
        <v>4.5753000000000004</v>
      </c>
      <c r="AV134" s="45">
        <v>4.4325999999999999</v>
      </c>
      <c r="AW134" s="226"/>
      <c r="AX134" s="1" t="s">
        <v>43</v>
      </c>
      <c r="AY134" s="1" t="s">
        <v>44</v>
      </c>
      <c r="BA134" s="1" t="str">
        <f t="shared" si="12"/>
        <v/>
      </c>
      <c r="BB134" s="1" t="str">
        <f t="shared" si="13"/>
        <v/>
      </c>
      <c r="BC134" s="1" t="str">
        <f t="shared" si="14"/>
        <v/>
      </c>
      <c r="BD134" s="1" t="b">
        <f t="shared" si="9"/>
        <v>0</v>
      </c>
      <c r="BE134" s="1" t="b">
        <f t="shared" si="10"/>
        <v>0</v>
      </c>
    </row>
    <row r="135" spans="1:57" ht="17" thickBot="1">
      <c r="A135" s="77"/>
      <c r="B135" s="57"/>
      <c r="C135" s="35"/>
      <c r="D135" s="36" t="s">
        <v>23</v>
      </c>
      <c r="E135" s="43">
        <v>0.43169280866138099</v>
      </c>
      <c r="F135" s="43">
        <v>0.27671746352211102</v>
      </c>
      <c r="G135" s="43">
        <v>0.29158972781650599</v>
      </c>
      <c r="H135" s="43">
        <v>0.39563460588851701</v>
      </c>
      <c r="I135" s="43">
        <v>0.16333954566758599</v>
      </c>
      <c r="J135" s="43">
        <v>0.44102584844389497</v>
      </c>
      <c r="K135" s="43">
        <v>0.11793816252114001</v>
      </c>
      <c r="L135" s="43">
        <v>0.486565804382879</v>
      </c>
      <c r="M135" s="43">
        <v>0.39549603309597903</v>
      </c>
      <c r="N135" s="43">
        <v>2.65366618067579E-2</v>
      </c>
      <c r="O135" s="43">
        <v>0.81328642524354</v>
      </c>
      <c r="P135" s="43">
        <v>0.16017691294970099</v>
      </c>
      <c r="Q135" s="43">
        <v>0.86268205614022597</v>
      </c>
      <c r="R135" s="43">
        <v>0.12587953379066599</v>
      </c>
      <c r="S135" s="43">
        <v>1.14384100691068E-2</v>
      </c>
      <c r="T135" s="39">
        <v>0.99311167350922502</v>
      </c>
      <c r="U135" s="94">
        <v>3.5292053398383502E-4</v>
      </c>
      <c r="V135" s="39">
        <v>6.5354059567903598E-3</v>
      </c>
      <c r="W135" s="43">
        <v>0.37490420645037897</v>
      </c>
      <c r="X135" s="43">
        <v>0.31828931488612999</v>
      </c>
      <c r="Y135" s="43">
        <v>0.30680647866348898</v>
      </c>
      <c r="Z135" s="43">
        <v>6.0412808798870898E-2</v>
      </c>
      <c r="AA135" s="43">
        <v>0.37055833960978302</v>
      </c>
      <c r="AB135" s="43">
        <v>0.56902885159134498</v>
      </c>
      <c r="AC135" s="59">
        <v>8.0830000000000002</v>
      </c>
      <c r="AD135" s="60">
        <v>9.173</v>
      </c>
      <c r="AE135" s="44">
        <v>8.6143000000000001</v>
      </c>
      <c r="AF135" s="12">
        <v>3.7715000000000001</v>
      </c>
      <c r="AG135" s="12">
        <v>2.8490000000000002</v>
      </c>
      <c r="AH135" s="12">
        <v>2.3498999999999999</v>
      </c>
      <c r="AI135" s="12">
        <v>2.1215000000000002</v>
      </c>
      <c r="AJ135" s="12">
        <v>2.0059999999999998</v>
      </c>
      <c r="AK135" s="12">
        <v>1.8163</v>
      </c>
      <c r="AL135" s="12">
        <v>1.8277000000000001</v>
      </c>
      <c r="AM135" s="45">
        <v>1.7406999999999999</v>
      </c>
      <c r="AN135" s="44">
        <v>10.7364</v>
      </c>
      <c r="AO135" s="12">
        <v>6.2450999999999999</v>
      </c>
      <c r="AP135" s="12">
        <v>5.3998999999999997</v>
      </c>
      <c r="AQ135" s="12">
        <v>5.0084</v>
      </c>
      <c r="AR135" s="12">
        <v>4.9263000000000003</v>
      </c>
      <c r="AS135" s="12">
        <v>4.7339000000000002</v>
      </c>
      <c r="AT135" s="12">
        <v>4.8002000000000002</v>
      </c>
      <c r="AU135" s="12">
        <v>4.5662000000000003</v>
      </c>
      <c r="AV135" s="45">
        <v>4.6585000000000001</v>
      </c>
      <c r="AW135" s="226"/>
      <c r="AX135" s="1" t="s">
        <v>45</v>
      </c>
      <c r="AY135" s="1" t="s">
        <v>44</v>
      </c>
      <c r="BA135" s="1" t="str">
        <f t="shared" si="12"/>
        <v/>
      </c>
      <c r="BB135" s="1" t="str">
        <f t="shared" si="13"/>
        <v/>
      </c>
      <c r="BC135" s="1" t="str">
        <f t="shared" si="14"/>
        <v/>
      </c>
      <c r="BD135" s="1" t="str">
        <f t="shared" si="9"/>
        <v>FP no sat</v>
      </c>
      <c r="BE135" s="1" t="b">
        <f t="shared" si="10"/>
        <v>0</v>
      </c>
    </row>
    <row r="136" spans="1:57">
      <c r="A136" s="17">
        <v>180</v>
      </c>
      <c r="B136" s="18">
        <v>180</v>
      </c>
      <c r="C136" s="18">
        <v>99.44</v>
      </c>
      <c r="D136" s="19" t="s">
        <v>18</v>
      </c>
      <c r="E136" s="20">
        <v>0.81722474051938798</v>
      </c>
      <c r="F136" s="20">
        <v>9.4565379244863093E-2</v>
      </c>
      <c r="G136" s="20">
        <v>8.8209880235748703E-2</v>
      </c>
      <c r="H136" s="20">
        <v>0.18889458644016299</v>
      </c>
      <c r="I136" s="20">
        <v>0.68224499415794504</v>
      </c>
      <c r="J136" s="20">
        <v>0.128860419401891</v>
      </c>
      <c r="K136" s="20">
        <v>0.64178886583501205</v>
      </c>
      <c r="L136" s="20">
        <v>0.28853341666716198</v>
      </c>
      <c r="M136" s="20">
        <v>6.9677717497824199E-2</v>
      </c>
      <c r="N136" s="20">
        <v>0.17982905960009299</v>
      </c>
      <c r="O136" s="20">
        <v>0.214990056270805</v>
      </c>
      <c r="P136" s="20">
        <v>0.60518088412909998</v>
      </c>
      <c r="Q136" s="20">
        <v>0.79428485714604402</v>
      </c>
      <c r="R136" s="20">
        <v>0.14013569952947</v>
      </c>
      <c r="S136" s="20">
        <v>6.5579443324485107E-2</v>
      </c>
      <c r="T136" s="20">
        <v>0.92006077766512095</v>
      </c>
      <c r="U136" s="20">
        <v>6.8990866746273902E-2</v>
      </c>
      <c r="V136" s="20">
        <v>1.09483555886047E-2</v>
      </c>
      <c r="W136" s="20">
        <v>0.348680576138927</v>
      </c>
      <c r="X136" s="20">
        <v>0.25291112091330697</v>
      </c>
      <c r="Y136" s="20">
        <v>0.39840830294776503</v>
      </c>
      <c r="Z136" s="20">
        <v>3.2335602280190098E-3</v>
      </c>
      <c r="AA136" s="20">
        <v>0.98071502131739696</v>
      </c>
      <c r="AB136" s="20">
        <v>1.6051418454584E-2</v>
      </c>
      <c r="AC136" s="53">
        <v>8.2530000000000001</v>
      </c>
      <c r="AD136" s="54">
        <v>10.071999999999999</v>
      </c>
      <c r="AE136" s="49">
        <v>8.2766999999999999</v>
      </c>
      <c r="AF136" s="50">
        <v>3.3382999999999998</v>
      </c>
      <c r="AG136" s="50">
        <v>2.3668999999999998</v>
      </c>
      <c r="AH136" s="50">
        <v>1.8713</v>
      </c>
      <c r="AI136" s="50">
        <v>1.7000999999999999</v>
      </c>
      <c r="AJ136" s="50">
        <v>1.5186999999999999</v>
      </c>
      <c r="AK136" s="50">
        <v>1.4950000000000001</v>
      </c>
      <c r="AL136" s="50">
        <v>1.3509</v>
      </c>
      <c r="AM136" s="51">
        <v>1.3435999999999999</v>
      </c>
      <c r="AN136" s="49">
        <v>9.9367999999999999</v>
      </c>
      <c r="AO136" s="50">
        <v>5.6090999999999998</v>
      </c>
      <c r="AP136" s="50">
        <v>5.0061</v>
      </c>
      <c r="AQ136" s="50">
        <v>4.5326000000000004</v>
      </c>
      <c r="AR136" s="50">
        <v>4.4450000000000003</v>
      </c>
      <c r="AS136" s="50">
        <v>4.3615000000000004</v>
      </c>
      <c r="AT136" s="50">
        <v>4.2944000000000004</v>
      </c>
      <c r="AU136" s="50">
        <v>4.1764000000000001</v>
      </c>
      <c r="AV136" s="51">
        <v>4.0862999999999996</v>
      </c>
      <c r="AW136" s="226"/>
      <c r="AX136" s="1" t="s">
        <v>43</v>
      </c>
      <c r="AY136" s="1" t="s">
        <v>44</v>
      </c>
      <c r="BA136" s="1" t="str">
        <f t="shared" si="12"/>
        <v/>
      </c>
      <c r="BB136" s="1" t="str">
        <f t="shared" si="13"/>
        <v/>
      </c>
      <c r="BC136" s="1" t="str">
        <f t="shared" si="14"/>
        <v/>
      </c>
      <c r="BD136" s="1" t="b">
        <f t="shared" si="9"/>
        <v>0</v>
      </c>
      <c r="BE136" s="1" t="b">
        <f t="shared" si="10"/>
        <v>0</v>
      </c>
    </row>
    <row r="137" spans="1:57">
      <c r="A137" s="61">
        <v>180</v>
      </c>
      <c r="B137" s="62">
        <v>180</v>
      </c>
      <c r="C137" s="14"/>
      <c r="D137" s="25" t="s">
        <v>19</v>
      </c>
      <c r="E137" s="27">
        <v>0.92905975080125203</v>
      </c>
      <c r="F137" s="27">
        <v>3.94617696534997E-2</v>
      </c>
      <c r="G137" s="27">
        <v>3.1478479545247802E-2</v>
      </c>
      <c r="H137" s="27">
        <v>0.95157407456857002</v>
      </c>
      <c r="I137" s="27">
        <v>3.0466395171258299E-2</v>
      </c>
      <c r="J137" s="27">
        <v>1.7959530260170799E-2</v>
      </c>
      <c r="K137" s="27">
        <v>0.88112901488526196</v>
      </c>
      <c r="L137" s="27">
        <v>4.4258920879451401E-2</v>
      </c>
      <c r="M137" s="27">
        <v>7.4612064235286199E-2</v>
      </c>
      <c r="N137" s="27">
        <v>0.76688660836446298</v>
      </c>
      <c r="O137" s="27">
        <v>3.8140218557027601E-2</v>
      </c>
      <c r="P137" s="27">
        <v>0.194973173078509</v>
      </c>
      <c r="Q137" s="27">
        <v>0.86251670304329198</v>
      </c>
      <c r="R137" s="27">
        <v>8.6893355489568003E-2</v>
      </c>
      <c r="S137" s="27">
        <v>5.0589941467139299E-2</v>
      </c>
      <c r="T137" s="27">
        <v>0.63623766846211705</v>
      </c>
      <c r="U137" s="27">
        <v>0.22246252574959799</v>
      </c>
      <c r="V137" s="27">
        <v>0.14129980578828399</v>
      </c>
      <c r="W137" s="27">
        <v>0.25459915650824799</v>
      </c>
      <c r="X137" s="27">
        <v>0.38092650622957003</v>
      </c>
      <c r="Y137" s="27">
        <v>0.36447433726218098</v>
      </c>
      <c r="Z137" s="27">
        <v>2.8166954340002898E-2</v>
      </c>
      <c r="AA137" s="27">
        <v>0.69985760830362598</v>
      </c>
      <c r="AB137" s="27">
        <v>0.27197543735636998</v>
      </c>
      <c r="AC137" s="52">
        <v>3.3769999999999998</v>
      </c>
      <c r="AD137" s="56">
        <v>11.305</v>
      </c>
      <c r="AE137" s="44">
        <v>3.3908</v>
      </c>
      <c r="AF137" s="12">
        <v>1.5843</v>
      </c>
      <c r="AG137" s="12">
        <v>1.1738</v>
      </c>
      <c r="AH137" s="12">
        <v>0.96950000000000003</v>
      </c>
      <c r="AI137" s="12">
        <v>0.86470000000000002</v>
      </c>
      <c r="AJ137" s="12">
        <v>0.81869999999999998</v>
      </c>
      <c r="AK137" s="12">
        <v>0.7571</v>
      </c>
      <c r="AL137" s="12">
        <v>0.73599999999999999</v>
      </c>
      <c r="AM137" s="45">
        <v>0.70269999999999999</v>
      </c>
      <c r="AN137" s="44">
        <v>11.222099999999999</v>
      </c>
      <c r="AO137" s="12">
        <v>6.5362</v>
      </c>
      <c r="AP137" s="12">
        <v>5.5617000000000001</v>
      </c>
      <c r="AQ137" s="12">
        <v>5.1227</v>
      </c>
      <c r="AR137" s="12">
        <v>4.9238</v>
      </c>
      <c r="AS137" s="12">
        <v>4.6894</v>
      </c>
      <c r="AT137" s="12">
        <v>4.5721999999999996</v>
      </c>
      <c r="AU137" s="12">
        <v>4.5907999999999998</v>
      </c>
      <c r="AV137" s="68">
        <v>4.5334000000000003</v>
      </c>
      <c r="AW137" s="226"/>
      <c r="AX137" s="1" t="s">
        <v>44</v>
      </c>
      <c r="AY137" s="1" t="s">
        <v>44</v>
      </c>
      <c r="BA137" s="1" t="str">
        <f t="shared" si="12"/>
        <v/>
      </c>
      <c r="BB137" s="1" t="str">
        <f t="shared" si="13"/>
        <v/>
      </c>
      <c r="BC137" s="1">
        <f t="shared" si="14"/>
        <v>0.38092650622957003</v>
      </c>
      <c r="BD137" s="1" t="b">
        <f t="shared" si="9"/>
        <v>0</v>
      </c>
      <c r="BE137" s="1" t="b">
        <f t="shared" si="10"/>
        <v>0</v>
      </c>
    </row>
    <row r="138" spans="1:57">
      <c r="A138" s="61">
        <v>180</v>
      </c>
      <c r="B138" s="62">
        <v>180</v>
      </c>
      <c r="C138" s="14"/>
      <c r="D138" s="25" t="s">
        <v>20</v>
      </c>
      <c r="E138" s="31">
        <v>0.75481482466702898</v>
      </c>
      <c r="F138" s="31">
        <v>8.9470555859264403E-2</v>
      </c>
      <c r="G138" s="31">
        <v>0.15571461947370599</v>
      </c>
      <c r="H138" s="31">
        <v>0.61099387426113405</v>
      </c>
      <c r="I138" s="31">
        <v>0.36751716064811102</v>
      </c>
      <c r="J138" s="31">
        <v>2.1488965090753199E-2</v>
      </c>
      <c r="K138" s="31">
        <v>0.16570049294200401</v>
      </c>
      <c r="L138" s="31">
        <v>0.49630177943398202</v>
      </c>
      <c r="M138" s="31">
        <v>0.33799772762401198</v>
      </c>
      <c r="N138" s="31">
        <v>0.956752122798044</v>
      </c>
      <c r="O138" s="31">
        <v>3.9329133218753198E-2</v>
      </c>
      <c r="P138" s="31">
        <v>3.9187439832026796E-3</v>
      </c>
      <c r="Q138" s="31">
        <v>0.64692986954277798</v>
      </c>
      <c r="R138" s="31">
        <v>0.15902916567758901</v>
      </c>
      <c r="S138" s="31">
        <v>0.19404096477963101</v>
      </c>
      <c r="T138" s="31">
        <v>0.69485352432202796</v>
      </c>
      <c r="U138" s="31">
        <v>0.12529552863766999</v>
      </c>
      <c r="V138" s="31">
        <v>0.179850947040301</v>
      </c>
      <c r="W138" s="31">
        <v>0.37160971722026298</v>
      </c>
      <c r="X138" s="31">
        <v>0.326896077169958</v>
      </c>
      <c r="Y138" s="31">
        <v>0.30149420560977802</v>
      </c>
      <c r="Z138" s="31">
        <v>0.39487861864400098</v>
      </c>
      <c r="AA138" s="31">
        <v>0.44360424092090001</v>
      </c>
      <c r="AB138" s="31">
        <v>0.16151714043509799</v>
      </c>
      <c r="AC138" s="52">
        <v>7.3330000000000002</v>
      </c>
      <c r="AD138" s="56">
        <v>10.678000000000001</v>
      </c>
      <c r="AE138" s="44">
        <v>7.1395</v>
      </c>
      <c r="AF138" s="12">
        <v>2.9228999999999998</v>
      </c>
      <c r="AG138" s="12">
        <v>1.9878</v>
      </c>
      <c r="AH138" s="12">
        <v>1.5707</v>
      </c>
      <c r="AI138" s="12">
        <v>1.3426</v>
      </c>
      <c r="AJ138" s="12">
        <v>1.1838</v>
      </c>
      <c r="AK138" s="12">
        <v>1.1172</v>
      </c>
      <c r="AL138" s="12">
        <v>1.0414000000000001</v>
      </c>
      <c r="AM138" s="45">
        <v>1.0142</v>
      </c>
      <c r="AN138" s="44">
        <v>10.651899999999999</v>
      </c>
      <c r="AO138" s="12">
        <v>6.6242999999999999</v>
      </c>
      <c r="AP138" s="12">
        <v>5.5067000000000004</v>
      </c>
      <c r="AQ138" s="12">
        <v>5.0673000000000004</v>
      </c>
      <c r="AR138" s="12">
        <v>5.0541999999999998</v>
      </c>
      <c r="AS138" s="12">
        <v>4.6952999999999996</v>
      </c>
      <c r="AT138" s="12">
        <v>4.6540999999999997</v>
      </c>
      <c r="AU138" s="12">
        <v>4.6322000000000001</v>
      </c>
      <c r="AV138" s="45">
        <v>4.5972</v>
      </c>
      <c r="AW138" s="226"/>
      <c r="AX138" s="1" t="s">
        <v>44</v>
      </c>
      <c r="AY138" s="1" t="s">
        <v>44</v>
      </c>
      <c r="BA138" s="1" t="str">
        <f t="shared" si="12"/>
        <v/>
      </c>
      <c r="BB138" s="1" t="str">
        <f t="shared" si="13"/>
        <v/>
      </c>
      <c r="BC138" s="1">
        <f t="shared" si="14"/>
        <v>0.37160971722026298</v>
      </c>
      <c r="BD138" s="1" t="b">
        <f t="shared" ref="BD138:BD201" si="15">IF(AX138="FP",IF($BA138="sat","FP sat","FP no sat"))</f>
        <v>0</v>
      </c>
      <c r="BE138" s="1" t="b">
        <f t="shared" ref="BE138:BE201" si="16">IF(AY138="FP",IF($BA138="sat","FP sat","FP no sat"))</f>
        <v>0</v>
      </c>
    </row>
    <row r="139" spans="1:57" ht="17" thickBot="1">
      <c r="A139" s="63">
        <v>180</v>
      </c>
      <c r="B139" s="64">
        <v>180</v>
      </c>
      <c r="C139" s="35"/>
      <c r="D139" s="36" t="s">
        <v>21</v>
      </c>
      <c r="E139" s="43">
        <v>0.55962722437229995</v>
      </c>
      <c r="F139" s="43">
        <v>1.15317266200534E-2</v>
      </c>
      <c r="G139" s="43">
        <v>0.42884104900764503</v>
      </c>
      <c r="H139" s="43">
        <v>0.35640062639567899</v>
      </c>
      <c r="I139" s="43">
        <v>0.55840662127615603</v>
      </c>
      <c r="J139" s="43">
        <v>8.5192752328164104E-2</v>
      </c>
      <c r="K139" s="43">
        <v>0.95947010783684905</v>
      </c>
      <c r="L139" s="43">
        <v>2.89148878704059E-2</v>
      </c>
      <c r="M139" s="43">
        <v>1.1615004292744899E-2</v>
      </c>
      <c r="N139" s="43">
        <v>0.18572570044464301</v>
      </c>
      <c r="O139" s="43">
        <v>0.67599183993234402</v>
      </c>
      <c r="P139" s="43">
        <v>0.138282459623012</v>
      </c>
      <c r="Q139" s="43">
        <v>7.7518917416668803E-2</v>
      </c>
      <c r="R139" s="43">
        <v>0.896450733587001</v>
      </c>
      <c r="S139" s="43">
        <v>2.60303489963295E-2</v>
      </c>
      <c r="T139" s="43">
        <v>0.52165935420097898</v>
      </c>
      <c r="U139" s="43">
        <v>0.47589044827045002</v>
      </c>
      <c r="V139" s="43">
        <v>2.4501975285710002E-3</v>
      </c>
      <c r="W139" s="43">
        <v>0.24025424182996899</v>
      </c>
      <c r="X139" s="43">
        <v>0.41663338168506597</v>
      </c>
      <c r="Y139" s="43">
        <v>0.34311237648496401</v>
      </c>
      <c r="Z139" s="43">
        <v>0.30817454683207401</v>
      </c>
      <c r="AA139" s="43">
        <v>0.65098834719576704</v>
      </c>
      <c r="AB139" s="43">
        <v>4.0837105972157901E-2</v>
      </c>
      <c r="AC139" s="59">
        <v>7.1319999999999997</v>
      </c>
      <c r="AD139" s="60">
        <v>10.705</v>
      </c>
      <c r="AE139" s="46">
        <v>7.7662000000000004</v>
      </c>
      <c r="AF139" s="47">
        <v>2.9173</v>
      </c>
      <c r="AG139" s="47">
        <v>2.0240999999999998</v>
      </c>
      <c r="AH139" s="47">
        <v>1.6028</v>
      </c>
      <c r="AI139" s="47">
        <v>1.3845000000000001</v>
      </c>
      <c r="AJ139" s="47">
        <v>1.2675000000000001</v>
      </c>
      <c r="AK139" s="47">
        <v>1.1758</v>
      </c>
      <c r="AL139" s="47">
        <v>1.1588000000000001</v>
      </c>
      <c r="AM139" s="48">
        <v>1.0752999999999999</v>
      </c>
      <c r="AN139" s="46">
        <v>11.8146</v>
      </c>
      <c r="AO139" s="47">
        <v>5.9028</v>
      </c>
      <c r="AP139" s="47">
        <v>4.9798999999999998</v>
      </c>
      <c r="AQ139" s="47">
        <v>4.5027999999999997</v>
      </c>
      <c r="AR139" s="47">
        <v>4.2904</v>
      </c>
      <c r="AS139" s="47">
        <v>4.2344999999999997</v>
      </c>
      <c r="AT139" s="47">
        <v>4.1908000000000003</v>
      </c>
      <c r="AU139" s="47">
        <v>4.0978000000000003</v>
      </c>
      <c r="AV139" s="48">
        <v>4.1466000000000003</v>
      </c>
      <c r="AW139" s="226"/>
      <c r="AX139" s="1" t="s">
        <v>44</v>
      </c>
      <c r="AY139" s="1" t="s">
        <v>45</v>
      </c>
      <c r="BA139" s="1" t="str">
        <f>IF(OR(AE139&gt;=100,AN139&gt;=100),"sat","")</f>
        <v/>
      </c>
      <c r="BB139" s="1" t="str">
        <f t="shared" si="13"/>
        <v/>
      </c>
      <c r="BC139" s="1" t="str">
        <f t="shared" si="14"/>
        <v/>
      </c>
      <c r="BD139" s="1" t="b">
        <f t="shared" si="15"/>
        <v>0</v>
      </c>
      <c r="BE139" s="1" t="str">
        <f t="shared" si="16"/>
        <v>FP no sat</v>
      </c>
    </row>
    <row r="140" spans="1:57" ht="17" thickBot="1">
      <c r="A140" s="69">
        <v>180</v>
      </c>
      <c r="B140" s="70">
        <v>360</v>
      </c>
      <c r="C140" s="71">
        <v>99.17</v>
      </c>
      <c r="D140" s="72" t="s">
        <v>18</v>
      </c>
      <c r="E140" s="73">
        <v>0.84257326192714599</v>
      </c>
      <c r="F140" s="73">
        <v>7.4395104789431399E-2</v>
      </c>
      <c r="G140" s="73">
        <v>8.3031633283421696E-2</v>
      </c>
      <c r="H140" s="73">
        <v>0.30505012191431502</v>
      </c>
      <c r="I140" s="73">
        <v>0.32413398057503101</v>
      </c>
      <c r="J140" s="73">
        <v>0.37081589751065203</v>
      </c>
      <c r="K140" s="73">
        <v>0.64967299636664899</v>
      </c>
      <c r="L140" s="73">
        <v>0.14255738197039799</v>
      </c>
      <c r="M140" s="73">
        <v>0.20776962166295099</v>
      </c>
      <c r="N140" s="73">
        <v>0.84103811919917004</v>
      </c>
      <c r="O140" s="73">
        <v>3.8145333611411002E-2</v>
      </c>
      <c r="P140" s="73">
        <v>0.12081654718941801</v>
      </c>
      <c r="Q140" s="73">
        <v>0.95799088148809697</v>
      </c>
      <c r="R140" s="73">
        <v>2.7851992669145099E-2</v>
      </c>
      <c r="S140" s="73">
        <v>1.41571258427569E-2</v>
      </c>
      <c r="T140" s="73">
        <v>0.75257888922725003</v>
      </c>
      <c r="U140" s="73">
        <v>0.14153857689774799</v>
      </c>
      <c r="V140" s="73">
        <v>0.105882533875</v>
      </c>
      <c r="W140" s="73">
        <v>0.28359292940423098</v>
      </c>
      <c r="X140" s="73">
        <v>0.31268204944775002</v>
      </c>
      <c r="Y140" s="73">
        <v>0.403725021148019</v>
      </c>
      <c r="Z140" s="73">
        <v>0.97645086211320098</v>
      </c>
      <c r="AA140" s="73">
        <v>1.8360539859081299E-3</v>
      </c>
      <c r="AB140" s="73">
        <v>2.1713083900889898E-2</v>
      </c>
      <c r="AC140" s="74">
        <v>6.6710000000000003</v>
      </c>
      <c r="AD140" s="75">
        <v>9.0860000000000003</v>
      </c>
      <c r="AE140" s="65">
        <v>6.8825000000000003</v>
      </c>
      <c r="AF140" s="66">
        <v>2.9186999999999999</v>
      </c>
      <c r="AG140" s="66">
        <v>2.0701999999999998</v>
      </c>
      <c r="AH140" s="66">
        <v>1.7434000000000001</v>
      </c>
      <c r="AI140" s="66">
        <v>1.5427</v>
      </c>
      <c r="AJ140" s="66">
        <v>1.3869</v>
      </c>
      <c r="AK140" s="66">
        <v>1.3261000000000001</v>
      </c>
      <c r="AL140" s="66">
        <v>1.2582</v>
      </c>
      <c r="AM140" s="67">
        <v>1.1837</v>
      </c>
      <c r="AN140" s="65">
        <v>8.9931000000000001</v>
      </c>
      <c r="AO140" s="66">
        <v>5.4706999999999999</v>
      </c>
      <c r="AP140" s="66">
        <v>4.9268999999999998</v>
      </c>
      <c r="AQ140" s="66">
        <v>4.7168000000000001</v>
      </c>
      <c r="AR140" s="66">
        <v>4.4558999999999997</v>
      </c>
      <c r="AS140" s="66">
        <v>4.4222000000000001</v>
      </c>
      <c r="AT140" s="66">
        <v>4.2949000000000002</v>
      </c>
      <c r="AU140" s="66">
        <v>4.2329999999999997</v>
      </c>
      <c r="AV140" s="67">
        <v>4.1094999999999997</v>
      </c>
      <c r="AW140" s="226"/>
      <c r="AX140" s="1" t="s">
        <v>44</v>
      </c>
      <c r="AY140" s="1" t="s">
        <v>44</v>
      </c>
      <c r="BA140" s="1" t="str">
        <f t="shared" si="12"/>
        <v/>
      </c>
      <c r="BB140" s="1" t="str">
        <f t="shared" si="13"/>
        <v/>
      </c>
      <c r="BC140" s="1">
        <f t="shared" si="14"/>
        <v>0.403725021148019</v>
      </c>
      <c r="BD140" s="1" t="b">
        <f t="shared" si="15"/>
        <v>0</v>
      </c>
      <c r="BE140" s="1" t="b">
        <f t="shared" si="16"/>
        <v>0</v>
      </c>
    </row>
    <row r="141" spans="1:57">
      <c r="A141" s="17">
        <v>180</v>
      </c>
      <c r="B141" s="18">
        <v>720</v>
      </c>
      <c r="C141" s="18">
        <v>99.03</v>
      </c>
      <c r="D141" s="19" t="s">
        <v>18</v>
      </c>
      <c r="E141" s="20">
        <v>0.79133949618856703</v>
      </c>
      <c r="F141" s="20">
        <v>5.91854935203794E-3</v>
      </c>
      <c r="G141" s="20">
        <v>0.202741954459394</v>
      </c>
      <c r="H141" s="20">
        <v>0.92417394500521399</v>
      </c>
      <c r="I141" s="20">
        <v>4.5317391297021198E-2</v>
      </c>
      <c r="J141" s="20">
        <v>3.05086636977643E-2</v>
      </c>
      <c r="K141" s="20">
        <v>0.79454045693205699</v>
      </c>
      <c r="L141" s="20">
        <v>0.14229710548734201</v>
      </c>
      <c r="M141" s="20">
        <v>6.3162437580599695E-2</v>
      </c>
      <c r="N141" s="20">
        <v>0.34179657767759197</v>
      </c>
      <c r="O141" s="20">
        <v>0.34027955017686701</v>
      </c>
      <c r="P141" s="20">
        <v>0.31792387214554002</v>
      </c>
      <c r="Q141" s="20">
        <v>0.97165394119231996</v>
      </c>
      <c r="R141" s="21">
        <v>6.4548524200158598E-4</v>
      </c>
      <c r="S141" s="20">
        <v>2.77005735656779E-2</v>
      </c>
      <c r="T141" s="20">
        <v>0.77624958319367998</v>
      </c>
      <c r="U141" s="20">
        <v>0.17431111089894</v>
      </c>
      <c r="V141" s="20">
        <v>4.9439305907379799E-2</v>
      </c>
      <c r="W141" s="20">
        <v>0.30383053921375602</v>
      </c>
      <c r="X141" s="20">
        <v>0.308023741522649</v>
      </c>
      <c r="Y141" s="20">
        <v>0.38814571926359298</v>
      </c>
      <c r="Z141" s="20">
        <v>0.39732280411334803</v>
      </c>
      <c r="AA141" s="20">
        <v>0.544932458354489</v>
      </c>
      <c r="AB141" s="20">
        <v>5.7744737532162603E-2</v>
      </c>
      <c r="AC141" s="53">
        <v>5.6829999999999998</v>
      </c>
      <c r="AD141" s="54">
        <v>9.0489999999999995</v>
      </c>
      <c r="AE141" s="49">
        <v>5.5277000000000003</v>
      </c>
      <c r="AF141" s="50">
        <v>2.5007999999999999</v>
      </c>
      <c r="AG141" s="50">
        <v>1.7136</v>
      </c>
      <c r="AH141" s="50">
        <v>1.3974</v>
      </c>
      <c r="AI141" s="50">
        <v>1.2669999999999999</v>
      </c>
      <c r="AJ141" s="50">
        <v>1.177</v>
      </c>
      <c r="AK141" s="50">
        <v>1.1166</v>
      </c>
      <c r="AL141" s="50">
        <v>1.0716000000000001</v>
      </c>
      <c r="AM141" s="51">
        <v>1.0347999999999999</v>
      </c>
      <c r="AN141" s="49">
        <v>8.9754000000000005</v>
      </c>
      <c r="AO141" s="50">
        <v>5.657</v>
      </c>
      <c r="AP141" s="50">
        <v>4.9629000000000003</v>
      </c>
      <c r="AQ141" s="50">
        <v>4.6631999999999998</v>
      </c>
      <c r="AR141" s="50">
        <v>4.5410000000000004</v>
      </c>
      <c r="AS141" s="50">
        <v>4.4675000000000002</v>
      </c>
      <c r="AT141" s="50">
        <v>4.3</v>
      </c>
      <c r="AU141" s="50">
        <v>4.2850999999999999</v>
      </c>
      <c r="AV141" s="51">
        <v>4.1193999999999997</v>
      </c>
      <c r="AW141" s="226"/>
      <c r="AX141" s="1" t="s">
        <v>44</v>
      </c>
      <c r="AY141" s="1" t="s">
        <v>44</v>
      </c>
      <c r="BA141" s="1" t="str">
        <f>IF(OR(AE141&gt;=100,AN141&gt;=100),"sat","")</f>
        <v/>
      </c>
      <c r="BB141" s="1" t="str">
        <f t="shared" si="13"/>
        <v/>
      </c>
      <c r="BC141" s="1">
        <f t="shared" si="14"/>
        <v>0.38814571926359298</v>
      </c>
      <c r="BD141" s="1" t="b">
        <f t="shared" si="15"/>
        <v>0</v>
      </c>
      <c r="BE141" s="1" t="b">
        <f t="shared" si="16"/>
        <v>0</v>
      </c>
    </row>
    <row r="142" spans="1:57">
      <c r="A142" s="61">
        <v>180</v>
      </c>
      <c r="B142" s="62">
        <v>720</v>
      </c>
      <c r="C142" s="14"/>
      <c r="D142" s="25" t="s">
        <v>19</v>
      </c>
      <c r="E142" s="27">
        <v>0.60330601970168396</v>
      </c>
      <c r="F142" s="27">
        <v>0.266405315437163</v>
      </c>
      <c r="G142" s="27">
        <v>0.13028866486115101</v>
      </c>
      <c r="H142" s="27">
        <v>0.76397385167581999</v>
      </c>
      <c r="I142" s="27">
        <v>0.19677894137640201</v>
      </c>
      <c r="J142" s="27">
        <v>3.9247206947777002E-2</v>
      </c>
      <c r="K142" s="27">
        <v>0.57845944730284404</v>
      </c>
      <c r="L142" s="27">
        <v>0.208435245953</v>
      </c>
      <c r="M142" s="27">
        <v>0.21310530674415501</v>
      </c>
      <c r="N142" s="27">
        <v>0.82242638709940996</v>
      </c>
      <c r="O142" s="27">
        <v>4.4442458218921899E-2</v>
      </c>
      <c r="P142" s="27">
        <v>0.133131154681668</v>
      </c>
      <c r="Q142" s="27">
        <v>3.9247206947777002E-2</v>
      </c>
      <c r="R142" s="55">
        <v>4.0389379138872002E-4</v>
      </c>
      <c r="S142" s="27">
        <v>0.28436529267274102</v>
      </c>
      <c r="T142" s="27">
        <v>0.67558187516311596</v>
      </c>
      <c r="U142" s="27">
        <v>0.24931051646571301</v>
      </c>
      <c r="V142" s="27">
        <v>7.5107608371170906E-2</v>
      </c>
      <c r="W142" s="27">
        <v>0.251589732724463</v>
      </c>
      <c r="X142" s="27">
        <v>0.35915945570635699</v>
      </c>
      <c r="Y142" s="27">
        <v>0.38925081156917901</v>
      </c>
      <c r="Z142" s="27">
        <v>0.37999454049166798</v>
      </c>
      <c r="AA142" s="27">
        <v>0.39558467810803599</v>
      </c>
      <c r="AB142" s="27">
        <v>0.22442078140029501</v>
      </c>
      <c r="AC142" s="52">
        <v>5.415</v>
      </c>
      <c r="AD142" s="56">
        <v>10.512</v>
      </c>
      <c r="AE142" s="44">
        <v>5.8825000000000003</v>
      </c>
      <c r="AF142" s="12">
        <v>2.4315000000000002</v>
      </c>
      <c r="AG142" s="12">
        <v>1.6970000000000001</v>
      </c>
      <c r="AH142" s="12">
        <v>1.4038999999999999</v>
      </c>
      <c r="AI142" s="12">
        <v>1.2533000000000001</v>
      </c>
      <c r="AJ142" s="12">
        <v>1.1244000000000001</v>
      </c>
      <c r="AK142" s="12">
        <v>1.0556000000000001</v>
      </c>
      <c r="AL142" s="12">
        <v>0.999</v>
      </c>
      <c r="AM142" s="45">
        <v>0.96789999999999998</v>
      </c>
      <c r="AN142" s="44">
        <v>11.748900000000001</v>
      </c>
      <c r="AO142" s="12">
        <v>6.6813000000000002</v>
      </c>
      <c r="AP142" s="12">
        <v>5.8503999999999996</v>
      </c>
      <c r="AQ142" s="12">
        <v>5.3117000000000001</v>
      </c>
      <c r="AR142" s="12">
        <v>5.1593</v>
      </c>
      <c r="AS142" s="12">
        <v>4.9786999999999999</v>
      </c>
      <c r="AT142" s="12">
        <v>4.7904</v>
      </c>
      <c r="AU142" s="12">
        <v>4.7823000000000002</v>
      </c>
      <c r="AV142" s="45">
        <v>4.6767000000000003</v>
      </c>
      <c r="AW142" s="226"/>
      <c r="AX142" s="1" t="s">
        <v>44</v>
      </c>
      <c r="AY142" s="1" t="s">
        <v>45</v>
      </c>
      <c r="BA142" s="1" t="str">
        <f t="shared" ref="BA142:BA200" si="17">IF(OR(AE142&gt;=100,AN142&gt;=100),"sat","")</f>
        <v/>
      </c>
      <c r="BB142" s="1" t="str">
        <f t="shared" si="13"/>
        <v/>
      </c>
      <c r="BC142" s="1" t="str">
        <f t="shared" si="14"/>
        <v/>
      </c>
      <c r="BD142" s="1" t="b">
        <f t="shared" si="15"/>
        <v>0</v>
      </c>
      <c r="BE142" s="1" t="str">
        <f t="shared" si="16"/>
        <v>FP no sat</v>
      </c>
    </row>
    <row r="143" spans="1:57">
      <c r="A143" s="61">
        <v>180</v>
      </c>
      <c r="B143" s="62">
        <v>720</v>
      </c>
      <c r="C143" s="14"/>
      <c r="D143" s="25" t="s">
        <v>20</v>
      </c>
      <c r="E143" s="26">
        <v>0.62416943988997597</v>
      </c>
      <c r="F143" s="26">
        <v>5.80340375157887E-2</v>
      </c>
      <c r="G143" s="26">
        <v>0.31779652259423402</v>
      </c>
      <c r="H143" s="32">
        <v>0.92417394500521399</v>
      </c>
      <c r="I143" s="32">
        <v>4.5317391297021198E-2</v>
      </c>
      <c r="J143" s="32">
        <v>3.05086636977643E-2</v>
      </c>
      <c r="K143" s="32">
        <v>0.79454045693205699</v>
      </c>
      <c r="L143" s="32">
        <v>0.14229710548734201</v>
      </c>
      <c r="M143" s="32">
        <v>6.3162437580599695E-2</v>
      </c>
      <c r="N143" s="32">
        <v>0.34179657767759197</v>
      </c>
      <c r="O143" s="32">
        <v>0.34027955017686701</v>
      </c>
      <c r="P143" s="32">
        <v>0.31792387214554002</v>
      </c>
      <c r="Q143" s="32">
        <v>0.97165394119231996</v>
      </c>
      <c r="R143" s="33">
        <v>6.4548524200158598E-4</v>
      </c>
      <c r="S143" s="32">
        <v>2.77005735656779E-2</v>
      </c>
      <c r="T143" s="32">
        <v>0.77624958319367998</v>
      </c>
      <c r="U143" s="32">
        <v>0.17431111089894</v>
      </c>
      <c r="V143" s="32">
        <v>4.9439305907379799E-2</v>
      </c>
      <c r="W143" s="32">
        <v>0.30383053921375602</v>
      </c>
      <c r="X143" s="32">
        <v>0.308023741522649</v>
      </c>
      <c r="Y143" s="32">
        <v>0.38814571926359298</v>
      </c>
      <c r="Z143" s="32">
        <v>0.39732280411334803</v>
      </c>
      <c r="AA143" s="32">
        <v>0.544932458354489</v>
      </c>
      <c r="AB143" s="32">
        <v>5.7744737532162603E-2</v>
      </c>
      <c r="AC143" s="52">
        <v>6.1909999999999998</v>
      </c>
      <c r="AD143" s="56">
        <v>9.0039999999999996</v>
      </c>
      <c r="AE143" s="44">
        <v>6.1135999999999999</v>
      </c>
      <c r="AF143" s="12">
        <v>2.7170999999999998</v>
      </c>
      <c r="AG143" s="12">
        <v>1.8815999999999999</v>
      </c>
      <c r="AH143" s="12">
        <v>1.5747</v>
      </c>
      <c r="AI143" s="12">
        <v>1.4120999999999999</v>
      </c>
      <c r="AJ143" s="12">
        <v>1.3099000000000001</v>
      </c>
      <c r="AK143" s="12">
        <v>1.2145999999999999</v>
      </c>
      <c r="AL143" s="12">
        <v>1.2013</v>
      </c>
      <c r="AM143" s="45">
        <v>1.1382000000000001</v>
      </c>
      <c r="AN143" s="44">
        <v>8.8244000000000007</v>
      </c>
      <c r="AO143" s="12">
        <v>5.7643000000000004</v>
      </c>
      <c r="AP143" s="12">
        <v>4.8914</v>
      </c>
      <c r="AQ143" s="12">
        <v>4.5353000000000003</v>
      </c>
      <c r="AR143" s="12">
        <v>4.4945000000000004</v>
      </c>
      <c r="AS143" s="12">
        <v>4.383</v>
      </c>
      <c r="AT143" s="12">
        <v>4.3023999999999996</v>
      </c>
      <c r="AU143" s="12">
        <v>4.2427999999999999</v>
      </c>
      <c r="AV143" s="45">
        <v>4.2282000000000002</v>
      </c>
      <c r="AW143" s="226"/>
      <c r="AX143" s="1" t="s">
        <v>44</v>
      </c>
      <c r="AY143" s="1" t="s">
        <v>44</v>
      </c>
      <c r="BA143" s="1" t="str">
        <f t="shared" si="17"/>
        <v/>
      </c>
      <c r="BB143" s="1" t="str">
        <f t="shared" si="13"/>
        <v/>
      </c>
      <c r="BC143" s="1">
        <f t="shared" si="14"/>
        <v>0.38814571926359298</v>
      </c>
      <c r="BD143" s="1" t="b">
        <f t="shared" si="15"/>
        <v>0</v>
      </c>
      <c r="BE143" s="1" t="b">
        <f t="shared" si="16"/>
        <v>0</v>
      </c>
    </row>
    <row r="144" spans="1:57">
      <c r="A144" s="61">
        <v>180</v>
      </c>
      <c r="B144" s="62">
        <v>720</v>
      </c>
      <c r="C144" s="14"/>
      <c r="D144" s="25" t="s">
        <v>21</v>
      </c>
      <c r="E144" s="32">
        <v>0.79133949618856703</v>
      </c>
      <c r="F144" s="32">
        <v>5.91854935203794E-3</v>
      </c>
      <c r="G144" s="32">
        <v>0.202741954459394</v>
      </c>
      <c r="H144" s="32">
        <v>0.92417394500521399</v>
      </c>
      <c r="I144" s="32">
        <v>4.5317391297021198E-2</v>
      </c>
      <c r="J144" s="32">
        <v>3.05086636977643E-2</v>
      </c>
      <c r="K144" s="27">
        <v>0.57845944730284404</v>
      </c>
      <c r="L144" s="27">
        <v>0.208435245953</v>
      </c>
      <c r="M144" s="27">
        <v>0.21310530674415501</v>
      </c>
      <c r="N144" s="27">
        <v>0.82242638709940996</v>
      </c>
      <c r="O144" s="27">
        <v>4.4442458218921899E-2</v>
      </c>
      <c r="P144" s="27">
        <v>0.133131154681668</v>
      </c>
      <c r="Q144" s="27">
        <v>0.71523081353586904</v>
      </c>
      <c r="R144" s="55">
        <v>4.0389379138872002E-4</v>
      </c>
      <c r="S144" s="27">
        <v>0.28436529267274102</v>
      </c>
      <c r="T144" s="27">
        <v>0.67558187516311596</v>
      </c>
      <c r="U144" s="27">
        <v>0.24931051646571301</v>
      </c>
      <c r="V144" s="27">
        <v>7.5107608371170906E-2</v>
      </c>
      <c r="W144" s="27">
        <v>0.251589732724463</v>
      </c>
      <c r="X144" s="27">
        <v>0.35915945570635699</v>
      </c>
      <c r="Y144" s="27">
        <v>0.38925081156917901</v>
      </c>
      <c r="Z144" s="27">
        <v>0.37999454049166798</v>
      </c>
      <c r="AA144" s="27">
        <v>0.39558467810803599</v>
      </c>
      <c r="AB144" s="27">
        <v>0.22442078140029501</v>
      </c>
      <c r="AC144" s="52">
        <v>4.9349999999999996</v>
      </c>
      <c r="AD144" s="56">
        <v>10.742000000000001</v>
      </c>
      <c r="AE144" s="44">
        <v>5.0514999999999999</v>
      </c>
      <c r="AF144" s="12">
        <v>2.3344999999999998</v>
      </c>
      <c r="AG144" s="12">
        <v>1.6511</v>
      </c>
      <c r="AH144" s="12">
        <v>1.4132</v>
      </c>
      <c r="AI144" s="12">
        <v>1.2033</v>
      </c>
      <c r="AJ144" s="12">
        <v>1.1373</v>
      </c>
      <c r="AK144" s="12">
        <v>1.0626</v>
      </c>
      <c r="AL144" s="12">
        <v>1.0526</v>
      </c>
      <c r="AM144" s="45">
        <v>0.96499999999999997</v>
      </c>
      <c r="AN144" s="44">
        <v>10.9133</v>
      </c>
      <c r="AO144" s="12">
        <v>6.6984000000000004</v>
      </c>
      <c r="AP144" s="12">
        <v>5.7028999999999996</v>
      </c>
      <c r="AQ144" s="12">
        <v>5.3963999999999999</v>
      </c>
      <c r="AR144" s="12">
        <v>5.0308000000000002</v>
      </c>
      <c r="AS144" s="12">
        <v>5.0148000000000001</v>
      </c>
      <c r="AT144" s="12">
        <v>4.9702999999999999</v>
      </c>
      <c r="AU144" s="12">
        <v>4.8319999999999999</v>
      </c>
      <c r="AV144" s="45">
        <v>4.8179999999999996</v>
      </c>
      <c r="AW144" s="226"/>
      <c r="AX144" s="1" t="s">
        <v>44</v>
      </c>
      <c r="AY144" s="1" t="s">
        <v>44</v>
      </c>
      <c r="BA144" s="1" t="str">
        <f t="shared" si="17"/>
        <v/>
      </c>
      <c r="BB144" s="1" t="str">
        <f t="shared" si="13"/>
        <v/>
      </c>
      <c r="BC144" s="1">
        <f t="shared" si="14"/>
        <v>0.38925081156917901</v>
      </c>
      <c r="BD144" s="1" t="b">
        <f t="shared" si="15"/>
        <v>0</v>
      </c>
      <c r="BE144" s="1" t="b">
        <f t="shared" si="16"/>
        <v>0</v>
      </c>
    </row>
    <row r="145" spans="1:57" ht="17" thickBot="1">
      <c r="A145" s="63">
        <v>180</v>
      </c>
      <c r="B145" s="64">
        <v>720</v>
      </c>
      <c r="C145" s="35"/>
      <c r="D145" s="36" t="s">
        <v>22</v>
      </c>
      <c r="E145" s="58">
        <v>0.92302425679592903</v>
      </c>
      <c r="F145" s="58">
        <v>5.3247455753108401E-2</v>
      </c>
      <c r="G145" s="58">
        <v>2.3728287450962102E-2</v>
      </c>
      <c r="H145" s="58">
        <v>0.88412720248821697</v>
      </c>
      <c r="I145" s="58">
        <v>2.51086066370209E-3</v>
      </c>
      <c r="J145" s="58">
        <v>0.11336193684808001</v>
      </c>
      <c r="K145" s="58">
        <v>0.932289581749698</v>
      </c>
      <c r="L145" s="58">
        <v>2.8260244990868901E-2</v>
      </c>
      <c r="M145" s="58">
        <v>3.94501732594323E-2</v>
      </c>
      <c r="N145" s="58">
        <v>0.71262892741537698</v>
      </c>
      <c r="O145" s="58">
        <v>0.124548634146633</v>
      </c>
      <c r="P145" s="58">
        <v>0.16282243843798799</v>
      </c>
      <c r="Q145" s="58">
        <v>0.40854989041731898</v>
      </c>
      <c r="R145" s="58">
        <v>0.29289693667505001</v>
      </c>
      <c r="S145" s="58">
        <v>0.29855317290763</v>
      </c>
      <c r="T145" s="39">
        <v>0.67558187516311596</v>
      </c>
      <c r="U145" s="39">
        <v>0.24931051646571301</v>
      </c>
      <c r="V145" s="39">
        <v>7.5107608371170906E-2</v>
      </c>
      <c r="W145" s="39">
        <v>0.251589732724463</v>
      </c>
      <c r="X145" s="39">
        <v>0.35915945570635699</v>
      </c>
      <c r="Y145" s="39">
        <v>0.38925081156917901</v>
      </c>
      <c r="Z145" s="39">
        <v>0.37999454049166798</v>
      </c>
      <c r="AA145" s="39">
        <v>0.39558467810803599</v>
      </c>
      <c r="AB145" s="39">
        <v>0.22442078140029501</v>
      </c>
      <c r="AC145" s="59">
        <v>3.855</v>
      </c>
      <c r="AD145" s="60">
        <v>10.965</v>
      </c>
      <c r="AE145" s="46">
        <v>3.9</v>
      </c>
      <c r="AF145" s="47">
        <v>1.7467999999999999</v>
      </c>
      <c r="AG145" s="47">
        <v>1.2675000000000001</v>
      </c>
      <c r="AH145" s="47">
        <v>1.0341</v>
      </c>
      <c r="AI145" s="47">
        <v>0.92510000000000003</v>
      </c>
      <c r="AJ145" s="47">
        <v>0.87519999999999998</v>
      </c>
      <c r="AK145" s="47">
        <v>0.80400000000000005</v>
      </c>
      <c r="AL145" s="47">
        <v>0.77780000000000005</v>
      </c>
      <c r="AM145" s="48">
        <v>0.73670000000000002</v>
      </c>
      <c r="AN145" s="46">
        <v>11.3956</v>
      </c>
      <c r="AO145" s="47">
        <v>6.9036</v>
      </c>
      <c r="AP145" s="47">
        <v>5.8644999999999996</v>
      </c>
      <c r="AQ145" s="47">
        <v>5.37</v>
      </c>
      <c r="AR145" s="47">
        <v>5.0945999999999998</v>
      </c>
      <c r="AS145" s="47">
        <v>5.0434000000000001</v>
      </c>
      <c r="AT145" s="47">
        <v>4.8762999999999996</v>
      </c>
      <c r="AU145" s="47">
        <v>4.7941000000000003</v>
      </c>
      <c r="AV145" s="48">
        <v>4.7648999999999999</v>
      </c>
      <c r="AW145" s="226"/>
      <c r="AX145" s="1" t="s">
        <v>44</v>
      </c>
      <c r="AY145" s="1" t="s">
        <v>44</v>
      </c>
      <c r="BA145" s="1" t="str">
        <f t="shared" si="17"/>
        <v/>
      </c>
      <c r="BB145" s="1" t="str">
        <f t="shared" si="13"/>
        <v/>
      </c>
      <c r="BC145" s="1">
        <f t="shared" si="14"/>
        <v>0.38925081156917901</v>
      </c>
      <c r="BD145" s="1" t="b">
        <f t="shared" si="15"/>
        <v>0</v>
      </c>
      <c r="BE145" s="1" t="b">
        <f t="shared" si="16"/>
        <v>0</v>
      </c>
    </row>
    <row r="146" spans="1:57">
      <c r="A146" s="79">
        <v>180</v>
      </c>
      <c r="B146" s="80">
        <v>1080</v>
      </c>
      <c r="C146" s="18">
        <v>99.073999999999998</v>
      </c>
      <c r="D146" s="19" t="s">
        <v>42</v>
      </c>
      <c r="E146" s="20">
        <v>0.93372228262396995</v>
      </c>
      <c r="F146" s="20">
        <v>4.02754826067118E-2</v>
      </c>
      <c r="G146" s="20">
        <v>2.6002234769317401E-2</v>
      </c>
      <c r="H146" s="20">
        <v>0.60772980374227703</v>
      </c>
      <c r="I146" s="20">
        <v>0.346019262887301</v>
      </c>
      <c r="J146" s="20">
        <v>4.6250933370421098E-2</v>
      </c>
      <c r="K146" s="81">
        <v>0.76296237357070795</v>
      </c>
      <c r="L146" s="81">
        <v>0.18218805011499301</v>
      </c>
      <c r="M146" s="81">
        <v>5.4849576314298799E-2</v>
      </c>
      <c r="N146" s="20">
        <v>0.89192646209662996</v>
      </c>
      <c r="O146" s="20">
        <v>0.104008978491282</v>
      </c>
      <c r="P146" s="20">
        <v>4.0645594120864896E-3</v>
      </c>
      <c r="Q146" s="20">
        <v>0.91325125229813797</v>
      </c>
      <c r="R146" s="20">
        <v>7.1071545148895104E-2</v>
      </c>
      <c r="S146" s="20">
        <v>1.5677202552966799E-2</v>
      </c>
      <c r="T146" s="20">
        <v>0.87075736531567205</v>
      </c>
      <c r="U146" s="20">
        <v>0.111243047496196</v>
      </c>
      <c r="V146" s="20">
        <v>1.7999587188130599E-2</v>
      </c>
      <c r="W146" s="20">
        <v>0.31484155159073901</v>
      </c>
      <c r="X146" s="20">
        <v>0.30521587078916201</v>
      </c>
      <c r="Y146" s="20">
        <v>0.37994257762009698</v>
      </c>
      <c r="Z146" s="20">
        <v>0.99972628402442998</v>
      </c>
      <c r="AA146" s="21">
        <v>5.4341485504982802E-5</v>
      </c>
      <c r="AB146" s="21">
        <v>2.1937449006459401E-4</v>
      </c>
      <c r="AC146" s="53">
        <v>4.1909999999999998</v>
      </c>
      <c r="AD146" s="54">
        <v>7.8769999999999998</v>
      </c>
      <c r="AE146" s="49">
        <v>4.1561000000000003</v>
      </c>
      <c r="AF146" s="50">
        <v>1.6877</v>
      </c>
      <c r="AG146" s="50">
        <v>1.0999000000000001</v>
      </c>
      <c r="AH146" s="50">
        <v>0.83860000000000001</v>
      </c>
      <c r="AI146" s="50">
        <v>0.69269999999999998</v>
      </c>
      <c r="AJ146" s="50">
        <v>0.62519999999999998</v>
      </c>
      <c r="AK146" s="50">
        <v>0.56640000000000001</v>
      </c>
      <c r="AL146" s="50">
        <v>0.53839999999999999</v>
      </c>
      <c r="AM146" s="51">
        <v>0.50729999999999997</v>
      </c>
      <c r="AN146" s="49">
        <v>8.3869000000000007</v>
      </c>
      <c r="AO146" s="50">
        <v>5.4034000000000004</v>
      </c>
      <c r="AP146" s="50">
        <v>4.6176000000000004</v>
      </c>
      <c r="AQ146" s="50">
        <v>4.4427000000000003</v>
      </c>
      <c r="AR146" s="50">
        <v>4.4124999999999996</v>
      </c>
      <c r="AS146" s="50">
        <v>4.2834000000000003</v>
      </c>
      <c r="AT146" s="50">
        <v>4.1365999999999996</v>
      </c>
      <c r="AU146" s="50">
        <v>4.1052</v>
      </c>
      <c r="AV146" s="51">
        <v>4.0746000000000002</v>
      </c>
      <c r="AW146" s="226"/>
      <c r="AX146" s="1" t="s">
        <v>44</v>
      </c>
      <c r="AY146" s="1" t="s">
        <v>44</v>
      </c>
      <c r="BA146" s="1" t="str">
        <f t="shared" si="17"/>
        <v/>
      </c>
      <c r="BB146" s="1" t="str">
        <f t="shared" si="13"/>
        <v/>
      </c>
      <c r="BC146" s="1">
        <f t="shared" si="14"/>
        <v>0.37994257762009698</v>
      </c>
      <c r="BD146" s="1" t="b">
        <f t="shared" si="15"/>
        <v>0</v>
      </c>
      <c r="BE146" s="1" t="b">
        <f t="shared" si="16"/>
        <v>0</v>
      </c>
    </row>
    <row r="147" spans="1:57" ht="17" thickBot="1">
      <c r="A147" s="61">
        <v>180</v>
      </c>
      <c r="B147" s="62">
        <v>1080</v>
      </c>
      <c r="C147" s="14"/>
      <c r="D147" s="25" t="s">
        <v>27</v>
      </c>
      <c r="E147" s="32">
        <v>0.93372228262396995</v>
      </c>
      <c r="F147" s="32">
        <v>4.02754826067118E-2</v>
      </c>
      <c r="G147" s="32">
        <v>2.6002234769317401E-2</v>
      </c>
      <c r="H147" s="32">
        <v>0.60772980374227703</v>
      </c>
      <c r="I147" s="32">
        <v>0.346019262887301</v>
      </c>
      <c r="J147" s="32">
        <v>4.6250933370421098E-2</v>
      </c>
      <c r="K147" s="31">
        <v>0.98098299084232299</v>
      </c>
      <c r="L147" s="31">
        <v>8.6800377692022295E-3</v>
      </c>
      <c r="M147" s="31">
        <v>1.0336971388474401E-2</v>
      </c>
      <c r="N147" s="32">
        <v>0.89192646209662996</v>
      </c>
      <c r="O147" s="32">
        <v>0.104008978491282</v>
      </c>
      <c r="P147" s="32">
        <v>4.0645594120864896E-3</v>
      </c>
      <c r="Q147" s="32">
        <v>0.91325125229813797</v>
      </c>
      <c r="R147" s="32">
        <v>7.1071545148895104E-2</v>
      </c>
      <c r="S147" s="32">
        <v>1.5677202552966799E-2</v>
      </c>
      <c r="T147" s="32">
        <v>0.87075736531567205</v>
      </c>
      <c r="U147" s="32">
        <v>0.111243047496196</v>
      </c>
      <c r="V147" s="32">
        <v>1.7999587188130599E-2</v>
      </c>
      <c r="W147" s="32">
        <v>0.31484155159073901</v>
      </c>
      <c r="X147" s="32">
        <v>0.30521587078916201</v>
      </c>
      <c r="Y147" s="32">
        <v>0.37994257762009698</v>
      </c>
      <c r="Z147" s="32">
        <v>0.99972628402442998</v>
      </c>
      <c r="AA147" s="33">
        <v>5.4341485504982802E-5</v>
      </c>
      <c r="AB147" s="33">
        <v>2.1937449006459401E-4</v>
      </c>
      <c r="AC147" s="52">
        <v>3.7770000000000001</v>
      </c>
      <c r="AD147" s="56">
        <v>8.3079999999999998</v>
      </c>
      <c r="AE147" s="44">
        <v>3.8795999999999999</v>
      </c>
      <c r="AF147" s="12">
        <v>1.5177</v>
      </c>
      <c r="AG147" s="12">
        <v>0.98480000000000001</v>
      </c>
      <c r="AH147" s="12">
        <v>0.73839999999999995</v>
      </c>
      <c r="AI147" s="12">
        <v>0.626</v>
      </c>
      <c r="AJ147" s="12">
        <v>0.5444</v>
      </c>
      <c r="AK147" s="12">
        <v>0.50480000000000003</v>
      </c>
      <c r="AL147" s="12">
        <v>0.47139999999999999</v>
      </c>
      <c r="AM147" s="45">
        <v>0.45789999999999997</v>
      </c>
      <c r="AN147" s="44">
        <v>8.3914000000000009</v>
      </c>
      <c r="AO147" s="12">
        <v>5.3876999999999997</v>
      </c>
      <c r="AP147" s="12">
        <v>4.7850000000000001</v>
      </c>
      <c r="AQ147" s="12">
        <v>4.3785999999999996</v>
      </c>
      <c r="AR147" s="12">
        <v>4.2789999999999999</v>
      </c>
      <c r="AS147" s="12">
        <v>4.2244999999999999</v>
      </c>
      <c r="AT147" s="12">
        <v>4.1561000000000003</v>
      </c>
      <c r="AU147" s="12">
        <v>4.0728</v>
      </c>
      <c r="AV147" s="45">
        <v>3.9746999999999999</v>
      </c>
      <c r="AW147" s="226"/>
      <c r="AX147" s="1" t="s">
        <v>44</v>
      </c>
      <c r="AY147" s="1" t="s">
        <v>44</v>
      </c>
      <c r="BA147" s="1" t="str">
        <f t="shared" si="17"/>
        <v/>
      </c>
      <c r="BB147" s="1" t="str">
        <f t="shared" si="13"/>
        <v/>
      </c>
      <c r="BC147" s="1">
        <f t="shared" si="14"/>
        <v>0.37994257762009698</v>
      </c>
      <c r="BD147" s="1" t="b">
        <f t="shared" si="15"/>
        <v>0</v>
      </c>
      <c r="BE147" s="1" t="b">
        <f t="shared" si="16"/>
        <v>0</v>
      </c>
    </row>
    <row r="148" spans="1:57">
      <c r="A148" s="79">
        <v>180</v>
      </c>
      <c r="B148" s="80">
        <v>1440</v>
      </c>
      <c r="C148" s="18">
        <v>97.08</v>
      </c>
      <c r="D148" s="19" t="s">
        <v>18</v>
      </c>
      <c r="E148" s="42">
        <v>0.97670382918405596</v>
      </c>
      <c r="F148" s="89">
        <v>6.4883189534015097E-4</v>
      </c>
      <c r="G148" s="42">
        <v>2.26473389206036E-2</v>
      </c>
      <c r="H148" s="90">
        <v>5.1785209408488297E-2</v>
      </c>
      <c r="I148" s="90">
        <v>0.30718010397707501</v>
      </c>
      <c r="J148" s="90">
        <v>0.64103468661443597</v>
      </c>
      <c r="K148" s="90">
        <v>0.76662600542572601</v>
      </c>
      <c r="L148" s="90">
        <v>0.19336097681584899</v>
      </c>
      <c r="M148" s="90">
        <v>4.0013017758424398E-2</v>
      </c>
      <c r="N148" s="90">
        <v>0.65734994406090896</v>
      </c>
      <c r="O148" s="90">
        <v>0.168259331162772</v>
      </c>
      <c r="P148" s="90">
        <v>0.17439072477631701</v>
      </c>
      <c r="Q148" s="90">
        <v>0.53043414954972201</v>
      </c>
      <c r="R148" s="90">
        <v>0.37777697184290898</v>
      </c>
      <c r="S148" s="90">
        <v>9.1788878607368493E-2</v>
      </c>
      <c r="T148" s="90">
        <v>0.45304876921390203</v>
      </c>
      <c r="U148" s="90">
        <v>0.30247509712491999</v>
      </c>
      <c r="V148" s="90">
        <v>0.24447613366117599</v>
      </c>
      <c r="W148" s="81">
        <v>0.26223950098350401</v>
      </c>
      <c r="X148" s="81">
        <v>0.37188921632968902</v>
      </c>
      <c r="Y148" s="81">
        <v>0.36587128268680502</v>
      </c>
      <c r="Z148" s="90">
        <v>0.55784436111662805</v>
      </c>
      <c r="AA148" s="90">
        <v>0.13606931780397399</v>
      </c>
      <c r="AB148" s="90">
        <v>0.30608632107939698</v>
      </c>
      <c r="AC148" s="53">
        <v>4.657</v>
      </c>
      <c r="AD148" s="54">
        <v>10.321999999999999</v>
      </c>
      <c r="AE148" s="49">
        <v>6.8624999999999998</v>
      </c>
      <c r="AF148" s="50">
        <v>3.2237</v>
      </c>
      <c r="AG148" s="50">
        <v>2.2587999999999999</v>
      </c>
      <c r="AH148" s="50">
        <v>1.9097</v>
      </c>
      <c r="AI148" s="50">
        <v>1.7347999999999999</v>
      </c>
      <c r="AJ148" s="50">
        <v>1.5573999999999999</v>
      </c>
      <c r="AK148" s="50">
        <v>1.4549000000000001</v>
      </c>
      <c r="AL148" s="50">
        <v>1.4033</v>
      </c>
      <c r="AM148" s="51">
        <v>1.3629</v>
      </c>
      <c r="AN148" s="50">
        <v>10.7074</v>
      </c>
      <c r="AO148" s="50">
        <v>6.6280000000000001</v>
      </c>
      <c r="AP148" s="50">
        <v>5.6433999999999997</v>
      </c>
      <c r="AQ148" s="50">
        <v>5.3918999999999997</v>
      </c>
      <c r="AR148" s="50">
        <v>5.1035000000000004</v>
      </c>
      <c r="AS148" s="50">
        <v>4.9457000000000004</v>
      </c>
      <c r="AT148" s="50">
        <v>5.0015000000000001</v>
      </c>
      <c r="AU148" s="50">
        <v>4.8051000000000004</v>
      </c>
      <c r="AV148" s="51">
        <v>4.7144000000000004</v>
      </c>
      <c r="AW148" s="226"/>
      <c r="AX148" s="1" t="s">
        <v>44</v>
      </c>
      <c r="AY148" s="1" t="s">
        <v>44</v>
      </c>
      <c r="BA148" s="1" t="str">
        <f t="shared" si="17"/>
        <v/>
      </c>
      <c r="BB148" s="1" t="str">
        <f t="shared" si="13"/>
        <v/>
      </c>
      <c r="BC148" s="1">
        <f t="shared" si="14"/>
        <v>0.37188921632968902</v>
      </c>
      <c r="BD148" s="1" t="b">
        <f t="shared" si="15"/>
        <v>0</v>
      </c>
      <c r="BE148" s="1" t="b">
        <f t="shared" si="16"/>
        <v>0</v>
      </c>
    </row>
    <row r="149" spans="1:57">
      <c r="A149" s="61"/>
      <c r="B149" s="62"/>
      <c r="C149" s="14"/>
      <c r="D149" s="25" t="s">
        <v>19</v>
      </c>
      <c r="E149" s="28">
        <v>2.4441040476767699E-2</v>
      </c>
      <c r="F149" s="28">
        <v>0.82323261647646995</v>
      </c>
      <c r="G149" s="28">
        <v>0.15232634304676201</v>
      </c>
      <c r="H149" s="28">
        <v>0.937010972015629</v>
      </c>
      <c r="I149" s="28">
        <v>7.3824382072890096E-3</v>
      </c>
      <c r="J149" s="28">
        <v>5.5606589777081598E-2</v>
      </c>
      <c r="K149" s="31">
        <v>0.91216771074717895</v>
      </c>
      <c r="L149" s="31">
        <v>6.3699320531678594E-2</v>
      </c>
      <c r="M149" s="31">
        <v>2.4132968721142001E-2</v>
      </c>
      <c r="N149" s="31">
        <v>0.911421724810481</v>
      </c>
      <c r="O149" s="31">
        <v>3.4923831188810803E-2</v>
      </c>
      <c r="P149" s="31">
        <v>5.3654444000707999E-2</v>
      </c>
      <c r="Q149" s="28">
        <v>0.80049252770878498</v>
      </c>
      <c r="R149" s="28">
        <v>0.110968564322821</v>
      </c>
      <c r="S149" s="28">
        <v>8.8538907968392699E-2</v>
      </c>
      <c r="T149" s="28">
        <v>0.72316522808216699</v>
      </c>
      <c r="U149" s="28">
        <v>2.0818615436225402E-2</v>
      </c>
      <c r="V149" s="28">
        <v>0.25601615648160603</v>
      </c>
      <c r="W149" s="28">
        <v>0.638859024489001</v>
      </c>
      <c r="X149" s="28">
        <v>2.1557344571438701E-2</v>
      </c>
      <c r="Y149" s="28">
        <v>0.33958363093955901</v>
      </c>
      <c r="Z149" s="31">
        <v>0.63010771328380699</v>
      </c>
      <c r="AA149" s="31">
        <v>0.31450071073900498</v>
      </c>
      <c r="AB149" s="31">
        <v>5.5391575977186198E-2</v>
      </c>
      <c r="AC149" s="52">
        <v>5.5960000000000001</v>
      </c>
      <c r="AD149" s="56">
        <v>9.3919999999999995</v>
      </c>
      <c r="AE149" s="44">
        <v>1000</v>
      </c>
      <c r="AF149" s="12">
        <v>7.4859999999999998</v>
      </c>
      <c r="AG149" s="12">
        <v>2.2621000000000002</v>
      </c>
      <c r="AH149" s="12">
        <v>1.4790000000000001</v>
      </c>
      <c r="AI149" s="12">
        <v>1.1413</v>
      </c>
      <c r="AJ149" s="12">
        <v>0.96040000000000003</v>
      </c>
      <c r="AK149" s="12">
        <v>0.86599999999999999</v>
      </c>
      <c r="AL149" s="12">
        <v>0.80200000000000005</v>
      </c>
      <c r="AM149" s="45">
        <v>0.74339999999999995</v>
      </c>
      <c r="AN149" s="12">
        <v>1000</v>
      </c>
      <c r="AO149" s="12">
        <v>11.8935</v>
      </c>
      <c r="AP149" s="12">
        <v>6.0907</v>
      </c>
      <c r="AQ149" s="12">
        <v>5.4610000000000003</v>
      </c>
      <c r="AR149" s="12">
        <v>5.1087999999999996</v>
      </c>
      <c r="AS149" s="12">
        <v>4.7450999999999999</v>
      </c>
      <c r="AT149" s="12">
        <v>4.7016999999999998</v>
      </c>
      <c r="AU149" s="12">
        <v>4.5326000000000004</v>
      </c>
      <c r="AV149" s="45">
        <v>4.5007000000000001</v>
      </c>
      <c r="AW149" s="226"/>
      <c r="AX149" s="1" t="s">
        <v>45</v>
      </c>
      <c r="AY149" s="1" t="s">
        <v>45</v>
      </c>
      <c r="BA149" s="1" t="str">
        <f t="shared" si="17"/>
        <v>sat</v>
      </c>
      <c r="BB149" s="1">
        <f t="shared" si="13"/>
        <v>0.638859024489001</v>
      </c>
      <c r="BC149" s="1" t="str">
        <f t="shared" si="14"/>
        <v/>
      </c>
      <c r="BD149" s="1" t="str">
        <f t="shared" si="15"/>
        <v>FP sat</v>
      </c>
      <c r="BE149" s="1" t="str">
        <f t="shared" si="16"/>
        <v>FP sat</v>
      </c>
    </row>
    <row r="150" spans="1:57">
      <c r="A150" s="61"/>
      <c r="B150" s="62"/>
      <c r="C150" s="14"/>
      <c r="D150" s="25" t="s">
        <v>20</v>
      </c>
      <c r="E150" s="26">
        <v>0.48799090367000802</v>
      </c>
      <c r="F150" s="26">
        <v>0.25544966603483299</v>
      </c>
      <c r="G150" s="26">
        <v>0.25655943029515799</v>
      </c>
      <c r="H150" s="26">
        <v>0.66154404577050896</v>
      </c>
      <c r="I150" s="26">
        <v>0.12333320316107101</v>
      </c>
      <c r="J150" s="26">
        <v>0.21512275106841799</v>
      </c>
      <c r="K150" s="26">
        <v>0.506796421343363</v>
      </c>
      <c r="L150" s="26">
        <v>0.31653461044169001</v>
      </c>
      <c r="M150" s="26">
        <v>0.17666896821494499</v>
      </c>
      <c r="N150" s="26">
        <v>0.74103463964072502</v>
      </c>
      <c r="O150" s="26">
        <v>2.1444022875573301E-2</v>
      </c>
      <c r="P150" s="26">
        <v>0.2375213374837</v>
      </c>
      <c r="Q150" s="26">
        <v>0.97917568006110201</v>
      </c>
      <c r="R150" s="26">
        <v>1.5748390030450501E-2</v>
      </c>
      <c r="S150" s="26">
        <v>5.07592990844707E-3</v>
      </c>
      <c r="T150" s="27">
        <v>0.82757664932074204</v>
      </c>
      <c r="U150" s="27">
        <v>3.97967756888973E-2</v>
      </c>
      <c r="V150" s="27">
        <v>0.13262657499036001</v>
      </c>
      <c r="W150" s="26">
        <v>0.34100298035268001</v>
      </c>
      <c r="X150" s="26">
        <v>0.32257002388804701</v>
      </c>
      <c r="Y150" s="26">
        <v>0.33642699575927099</v>
      </c>
      <c r="Z150" s="86">
        <v>0.22191654118979801</v>
      </c>
      <c r="AA150" s="86">
        <v>0.65451065649671902</v>
      </c>
      <c r="AB150" s="86">
        <v>0.123572802313481</v>
      </c>
      <c r="AC150" s="52">
        <v>6.5570000000000004</v>
      </c>
      <c r="AD150" s="56">
        <v>9.2479999999999993</v>
      </c>
      <c r="AE150" s="44">
        <v>6.7446999999999999</v>
      </c>
      <c r="AF150" s="12">
        <v>3.0960999999999999</v>
      </c>
      <c r="AG150" s="12">
        <v>2.1732999999999998</v>
      </c>
      <c r="AH150" s="12">
        <v>1.7926</v>
      </c>
      <c r="AI150" s="12">
        <v>1.637</v>
      </c>
      <c r="AJ150" s="12">
        <v>1.5317000000000001</v>
      </c>
      <c r="AK150" s="12">
        <v>1.4315</v>
      </c>
      <c r="AL150" s="12">
        <v>1.3874</v>
      </c>
      <c r="AM150" s="45">
        <v>1.3442000000000001</v>
      </c>
      <c r="AN150" s="12">
        <v>9.8419000000000008</v>
      </c>
      <c r="AO150" s="12">
        <v>5.9720000000000004</v>
      </c>
      <c r="AP150" s="12">
        <v>5.2108999999999996</v>
      </c>
      <c r="AQ150" s="12">
        <v>4.7093999999999996</v>
      </c>
      <c r="AR150" s="12">
        <v>4.4619</v>
      </c>
      <c r="AS150" s="12">
        <v>4.5143000000000004</v>
      </c>
      <c r="AT150" s="12">
        <v>4.4273999999999996</v>
      </c>
      <c r="AU150" s="12">
        <v>4.3076999999999996</v>
      </c>
      <c r="AV150" s="45">
        <v>4.3827999999999996</v>
      </c>
      <c r="AW150" s="226"/>
      <c r="AX150" s="1" t="s">
        <v>44</v>
      </c>
      <c r="AY150" s="1" t="s">
        <v>44</v>
      </c>
      <c r="BA150" s="1" t="str">
        <f t="shared" si="17"/>
        <v/>
      </c>
      <c r="BB150" s="1" t="str">
        <f t="shared" si="13"/>
        <v/>
      </c>
      <c r="BC150" s="1">
        <f t="shared" si="14"/>
        <v>0.34100298035268001</v>
      </c>
      <c r="BD150" s="1" t="b">
        <f t="shared" si="15"/>
        <v>0</v>
      </c>
      <c r="BE150" s="1" t="b">
        <f t="shared" si="16"/>
        <v>0</v>
      </c>
    </row>
    <row r="151" spans="1:57">
      <c r="A151" s="61"/>
      <c r="B151" s="62"/>
      <c r="C151" s="14"/>
      <c r="D151" s="25" t="s">
        <v>21</v>
      </c>
      <c r="E151" s="31">
        <v>0.97670382918405596</v>
      </c>
      <c r="F151" s="91">
        <v>6.4883189534015097E-4</v>
      </c>
      <c r="G151" s="31">
        <v>2.26473389206036E-2</v>
      </c>
      <c r="H151" s="31">
        <v>0.122480714016311</v>
      </c>
      <c r="I151" s="31">
        <v>0.54410725591957398</v>
      </c>
      <c r="J151" s="31">
        <v>0.33341203006411302</v>
      </c>
      <c r="K151" s="31">
        <v>0.91216771074717895</v>
      </c>
      <c r="L151" s="31">
        <v>6.3699320531678594E-2</v>
      </c>
      <c r="M151" s="31">
        <v>2.4132968721142001E-2</v>
      </c>
      <c r="N151" s="31">
        <v>0.911421724810481</v>
      </c>
      <c r="O151" s="31">
        <v>3.4923831188810803E-2</v>
      </c>
      <c r="P151" s="31">
        <v>5.3654444000707999E-2</v>
      </c>
      <c r="Q151" s="31">
        <v>0.56761655442646797</v>
      </c>
      <c r="R151" s="31">
        <v>0.347165619442034</v>
      </c>
      <c r="S151" s="31">
        <v>8.5217826131497407E-2</v>
      </c>
      <c r="T151" s="31">
        <v>0.64622739376224902</v>
      </c>
      <c r="U151" s="31">
        <v>0.33904831813171199</v>
      </c>
      <c r="V151" s="31">
        <v>1.47242881060388E-2</v>
      </c>
      <c r="W151" s="31">
        <v>0.31332572101301098</v>
      </c>
      <c r="X151" s="31">
        <v>0.37071939765544998</v>
      </c>
      <c r="Y151" s="31">
        <v>0.31595488133153699</v>
      </c>
      <c r="Z151" s="31">
        <v>0.63010771328380699</v>
      </c>
      <c r="AA151" s="31">
        <v>0.31450071073900498</v>
      </c>
      <c r="AB151" s="31">
        <v>5.5391575977186198E-2</v>
      </c>
      <c r="AC151" s="52">
        <v>5.2629999999999999</v>
      </c>
      <c r="AD151" s="56">
        <v>9.7260000000000009</v>
      </c>
      <c r="AE151" s="44">
        <v>6.2915000000000001</v>
      </c>
      <c r="AF151" s="12">
        <v>2.5762999999999998</v>
      </c>
      <c r="AG151" s="12">
        <v>1.7154</v>
      </c>
      <c r="AH151" s="12">
        <v>1.3485</v>
      </c>
      <c r="AI151" s="12">
        <v>1.1253</v>
      </c>
      <c r="AJ151" s="12">
        <v>1.0133000000000001</v>
      </c>
      <c r="AK151" s="12">
        <v>0.93659999999999999</v>
      </c>
      <c r="AL151" s="12">
        <v>0.90139999999999998</v>
      </c>
      <c r="AM151" s="45">
        <v>0.84189999999999998</v>
      </c>
      <c r="AN151" s="12">
        <v>10.023899999999999</v>
      </c>
      <c r="AO151" s="12">
        <v>6.0134999999999996</v>
      </c>
      <c r="AP151" s="12">
        <v>5.1234000000000002</v>
      </c>
      <c r="AQ151" s="12">
        <v>4.6254999999999997</v>
      </c>
      <c r="AR151" s="12">
        <v>4.407</v>
      </c>
      <c r="AS151" s="12">
        <v>4.3643000000000001</v>
      </c>
      <c r="AT151" s="12">
        <v>4.2956000000000003</v>
      </c>
      <c r="AU151" s="12">
        <v>4.1044999999999998</v>
      </c>
      <c r="AV151" s="45">
        <v>4.1321000000000003</v>
      </c>
      <c r="AW151" s="226"/>
      <c r="AX151" s="1" t="s">
        <v>44</v>
      </c>
      <c r="AY151" s="1" t="s">
        <v>44</v>
      </c>
      <c r="BA151" s="1" t="str">
        <f t="shared" si="17"/>
        <v/>
      </c>
      <c r="BB151" s="1" t="str">
        <f t="shared" si="13"/>
        <v/>
      </c>
      <c r="BC151" s="1">
        <f t="shared" si="14"/>
        <v>0.37071939765544998</v>
      </c>
      <c r="BD151" s="1" t="b">
        <f t="shared" si="15"/>
        <v>0</v>
      </c>
      <c r="BE151" s="1" t="b">
        <f t="shared" si="16"/>
        <v>0</v>
      </c>
    </row>
    <row r="152" spans="1:57">
      <c r="A152" s="61"/>
      <c r="B152" s="62"/>
      <c r="C152" s="14"/>
      <c r="D152" s="25" t="s">
        <v>53</v>
      </c>
      <c r="E152" s="32">
        <v>0.82630022637344702</v>
      </c>
      <c r="F152" s="32">
        <v>0.15213435732574099</v>
      </c>
      <c r="G152" s="32">
        <v>2.1565416300811501E-2</v>
      </c>
      <c r="H152" s="32">
        <v>0.86817373392258701</v>
      </c>
      <c r="I152" s="32">
        <v>8.9012348318888296E-2</v>
      </c>
      <c r="J152" s="32">
        <v>4.2813917758524299E-2</v>
      </c>
      <c r="K152" s="32">
        <v>0.71715088176305497</v>
      </c>
      <c r="L152" s="32">
        <v>0.12640087541553999</v>
      </c>
      <c r="M152" s="32">
        <v>0.15644824282140299</v>
      </c>
      <c r="N152" s="31">
        <v>0.911421724810481</v>
      </c>
      <c r="O152" s="31">
        <v>3.4923831188810803E-2</v>
      </c>
      <c r="P152" s="31">
        <v>5.3654444000707999E-2</v>
      </c>
      <c r="Q152" s="31">
        <v>0.56761655442646797</v>
      </c>
      <c r="R152" s="31">
        <v>0.347165619442034</v>
      </c>
      <c r="S152" s="31">
        <v>8.5217826131497407E-2</v>
      </c>
      <c r="T152" s="31">
        <v>0.64622739376224902</v>
      </c>
      <c r="U152" s="31">
        <v>0.33904831813171199</v>
      </c>
      <c r="V152" s="31">
        <v>1.47242881060388E-2</v>
      </c>
      <c r="W152" s="31">
        <v>0.31332572101301098</v>
      </c>
      <c r="X152" s="31">
        <v>0.37071939765544998</v>
      </c>
      <c r="Y152" s="31">
        <v>0.31595488133153699</v>
      </c>
      <c r="Z152" s="32">
        <v>8.1549565726609693E-2</v>
      </c>
      <c r="AA152" s="32">
        <v>0.20355647856450601</v>
      </c>
      <c r="AB152" s="32">
        <v>0.71489395570888303</v>
      </c>
      <c r="AC152" s="52">
        <v>4.6079999999999997</v>
      </c>
      <c r="AD152" s="56">
        <v>10.779</v>
      </c>
      <c r="AE152" s="44">
        <v>5.1581000000000001</v>
      </c>
      <c r="AF152" s="12">
        <v>1.9944999999999999</v>
      </c>
      <c r="AG152" s="12">
        <v>1.3186</v>
      </c>
      <c r="AH152" s="12">
        <v>1.0228999999999999</v>
      </c>
      <c r="AI152" s="12">
        <v>0.88700000000000001</v>
      </c>
      <c r="AJ152" s="12">
        <v>0.77859999999999996</v>
      </c>
      <c r="AK152" s="12">
        <v>0.747</v>
      </c>
      <c r="AL152" s="12">
        <v>0.69</v>
      </c>
      <c r="AM152" s="45">
        <v>0.67669999999999997</v>
      </c>
      <c r="AN152" s="12">
        <v>10.7994</v>
      </c>
      <c r="AO152" s="12">
        <v>6.8503999999999996</v>
      </c>
      <c r="AP152" s="12">
        <v>5.8705999999999996</v>
      </c>
      <c r="AQ152" s="12">
        <v>5.4208999999999996</v>
      </c>
      <c r="AR152" s="12">
        <v>5.1169000000000002</v>
      </c>
      <c r="AS152" s="12">
        <v>5.0647000000000002</v>
      </c>
      <c r="AT152" s="12">
        <v>4.9417999999999997</v>
      </c>
      <c r="AU152" s="12">
        <v>4.9351000000000003</v>
      </c>
      <c r="AV152" s="45">
        <v>4.8715000000000002</v>
      </c>
      <c r="AW152" s="226"/>
      <c r="AX152" s="1" t="s">
        <v>44</v>
      </c>
      <c r="AY152" s="1" t="s">
        <v>44</v>
      </c>
      <c r="BA152" s="1" t="str">
        <f t="shared" si="17"/>
        <v/>
      </c>
      <c r="BB152" s="1" t="str">
        <f t="shared" si="13"/>
        <v/>
      </c>
      <c r="BC152" s="1">
        <f t="shared" si="14"/>
        <v>0.37071939765544998</v>
      </c>
      <c r="BD152" s="1" t="b">
        <f t="shared" si="15"/>
        <v>0</v>
      </c>
      <c r="BE152" s="1" t="b">
        <f t="shared" si="16"/>
        <v>0</v>
      </c>
    </row>
    <row r="153" spans="1:57">
      <c r="A153" s="61"/>
      <c r="B153" s="62"/>
      <c r="C153" s="14"/>
      <c r="D153" s="25" t="s">
        <v>23</v>
      </c>
      <c r="E153" s="26">
        <v>0.48799090367000802</v>
      </c>
      <c r="F153" s="26">
        <v>0.25544966603483299</v>
      </c>
      <c r="G153" s="26">
        <v>0.25655943029515799</v>
      </c>
      <c r="H153" s="26">
        <v>0.66154404577050896</v>
      </c>
      <c r="I153" s="26">
        <v>0.12333320316107101</v>
      </c>
      <c r="J153" s="26">
        <v>0.21512275106841799</v>
      </c>
      <c r="K153" s="26">
        <v>0.506796421343363</v>
      </c>
      <c r="L153" s="26">
        <v>0.31653461044169001</v>
      </c>
      <c r="M153" s="26">
        <v>0.17666896821494499</v>
      </c>
      <c r="N153" s="26">
        <v>0.74103463964072502</v>
      </c>
      <c r="O153" s="26">
        <v>2.1444022875573301E-2</v>
      </c>
      <c r="P153" s="26">
        <v>0.2375213374837</v>
      </c>
      <c r="Q153" s="26">
        <v>0.97917568006110201</v>
      </c>
      <c r="R153" s="26">
        <v>1.5748390030450501E-2</v>
      </c>
      <c r="S153" s="26">
        <v>5.07592990844707E-3</v>
      </c>
      <c r="T153" s="27">
        <v>0.82757664932074204</v>
      </c>
      <c r="U153" s="27">
        <v>3.97967756888973E-2</v>
      </c>
      <c r="V153" s="27">
        <v>0.13262657499036001</v>
      </c>
      <c r="W153" s="26">
        <v>0.34100298035268001</v>
      </c>
      <c r="X153" s="26">
        <v>0.32257002388804701</v>
      </c>
      <c r="Y153" s="26">
        <v>0.33642699575927099</v>
      </c>
      <c r="Z153" s="27">
        <v>0.96607158748628796</v>
      </c>
      <c r="AA153" s="27">
        <v>2.6210426980197401E-2</v>
      </c>
      <c r="AB153" s="27">
        <v>7.7179855335141002E-3</v>
      </c>
      <c r="AC153" s="52">
        <v>6.6280000000000001</v>
      </c>
      <c r="AD153" s="56">
        <v>8.6059999999999999</v>
      </c>
      <c r="AE153" s="44">
        <v>6.7716000000000003</v>
      </c>
      <c r="AF153" s="12">
        <v>2.9861</v>
      </c>
      <c r="AG153" s="12">
        <v>2.2136999999999998</v>
      </c>
      <c r="AH153" s="12">
        <v>1.8589</v>
      </c>
      <c r="AI153" s="12">
        <v>1.6558999999999999</v>
      </c>
      <c r="AJ153" s="12">
        <v>1.5223</v>
      </c>
      <c r="AK153" s="12">
        <v>1.4036999999999999</v>
      </c>
      <c r="AL153" s="12">
        <v>1.4028</v>
      </c>
      <c r="AM153" s="45">
        <v>1.3387</v>
      </c>
      <c r="AN153" s="12">
        <v>8.7963000000000005</v>
      </c>
      <c r="AO153" s="12">
        <v>5.8118999999999996</v>
      </c>
      <c r="AP153" s="12">
        <v>4.8758999999999997</v>
      </c>
      <c r="AQ153" s="12">
        <v>4.5990000000000002</v>
      </c>
      <c r="AR153" s="12">
        <v>4.5410000000000004</v>
      </c>
      <c r="AS153" s="12">
        <v>4.3409000000000004</v>
      </c>
      <c r="AT153" s="12">
        <v>4.1775000000000002</v>
      </c>
      <c r="AU153" s="12">
        <v>4.2531999999999996</v>
      </c>
      <c r="AV153" s="45">
        <v>4.2100999999999997</v>
      </c>
      <c r="AW153" s="226"/>
      <c r="AX153" s="1" t="s">
        <v>44</v>
      </c>
      <c r="AY153" s="1" t="s">
        <v>44</v>
      </c>
      <c r="BA153" s="1" t="str">
        <f t="shared" si="17"/>
        <v/>
      </c>
      <c r="BB153" s="1" t="str">
        <f t="shared" si="13"/>
        <v/>
      </c>
      <c r="BC153" s="1">
        <f t="shared" si="14"/>
        <v>0.34100298035268001</v>
      </c>
      <c r="BD153" s="1" t="b">
        <f t="shared" si="15"/>
        <v>0</v>
      </c>
      <c r="BE153" s="1" t="b">
        <f t="shared" si="16"/>
        <v>0</v>
      </c>
    </row>
    <row r="154" spans="1:57" ht="17" thickBot="1">
      <c r="A154" s="61"/>
      <c r="B154" s="62"/>
      <c r="C154" s="14"/>
      <c r="D154" s="25" t="s">
        <v>25</v>
      </c>
      <c r="E154" s="27">
        <v>0.55617041415921797</v>
      </c>
      <c r="F154" s="27">
        <v>8.9884928315844395E-2</v>
      </c>
      <c r="G154" s="27">
        <v>0.35394465752493698</v>
      </c>
      <c r="H154" s="27">
        <v>0.34132741359767499</v>
      </c>
      <c r="I154" s="27">
        <v>0.42366863293677398</v>
      </c>
      <c r="J154" s="27">
        <v>0.23500395346555</v>
      </c>
      <c r="K154" s="27">
        <v>0.54078909326185798</v>
      </c>
      <c r="L154" s="27">
        <v>0.38937080432586402</v>
      </c>
      <c r="M154" s="27">
        <v>6.9840102412277394E-2</v>
      </c>
      <c r="N154" s="27">
        <v>0.49304422319593899</v>
      </c>
      <c r="O154" s="27">
        <v>0.44626673133803901</v>
      </c>
      <c r="P154" s="27">
        <v>6.0689045466020899E-2</v>
      </c>
      <c r="Q154" s="27">
        <v>0.92544365848626298</v>
      </c>
      <c r="R154" s="27">
        <v>1.4965030627298899E-2</v>
      </c>
      <c r="S154" s="27">
        <v>5.9591310886437501E-2</v>
      </c>
      <c r="T154" s="27">
        <v>0.82757664932074204</v>
      </c>
      <c r="U154" s="27">
        <v>3.97967756888973E-2</v>
      </c>
      <c r="V154" s="27">
        <v>0.13262657499036001</v>
      </c>
      <c r="W154" s="27">
        <v>0.26223950098350401</v>
      </c>
      <c r="X154" s="27">
        <v>0.37188921632968902</v>
      </c>
      <c r="Y154" s="27">
        <v>0.36587128268680502</v>
      </c>
      <c r="Z154" s="27">
        <v>0.96607158748628796</v>
      </c>
      <c r="AA154" s="27">
        <v>2.6210426980197401E-2</v>
      </c>
      <c r="AB154" s="27">
        <v>7.7179855335141002E-3</v>
      </c>
      <c r="AC154" s="52">
        <v>7.5739999999999998</v>
      </c>
      <c r="AD154" s="56">
        <v>8.5090000000000003</v>
      </c>
      <c r="AE154" s="44">
        <v>7.7356999999999996</v>
      </c>
      <c r="AF154" s="12">
        <v>2.9518</v>
      </c>
      <c r="AG154" s="12">
        <v>2.0834000000000001</v>
      </c>
      <c r="AH154" s="12">
        <v>1.6893</v>
      </c>
      <c r="AI154" s="12">
        <v>1.5185</v>
      </c>
      <c r="AJ154" s="12">
        <v>1.3726</v>
      </c>
      <c r="AK154" s="12">
        <v>1.2988999999999999</v>
      </c>
      <c r="AL154" s="12">
        <v>1.1700999999999999</v>
      </c>
      <c r="AM154" s="45">
        <v>1.179</v>
      </c>
      <c r="AN154" s="12">
        <v>8.6483000000000008</v>
      </c>
      <c r="AO154" s="12">
        <v>5.5789999999999997</v>
      </c>
      <c r="AP154" s="12">
        <v>4.8867000000000003</v>
      </c>
      <c r="AQ154" s="12">
        <v>4.6894999999999998</v>
      </c>
      <c r="AR154" s="12">
        <v>4.5662000000000003</v>
      </c>
      <c r="AS154" s="12">
        <v>4.4702999999999999</v>
      </c>
      <c r="AT154" s="12">
        <v>4.3018000000000001</v>
      </c>
      <c r="AU154" s="12">
        <v>4.2476000000000003</v>
      </c>
      <c r="AV154" s="45">
        <v>4.2809999999999997</v>
      </c>
      <c r="AW154" s="226"/>
      <c r="AX154" s="1" t="s">
        <v>44</v>
      </c>
      <c r="AY154" s="1" t="s">
        <v>44</v>
      </c>
      <c r="BA154" s="1" t="str">
        <f t="shared" si="17"/>
        <v/>
      </c>
      <c r="BB154" s="1" t="str">
        <f t="shared" si="13"/>
        <v/>
      </c>
      <c r="BC154" s="1">
        <f t="shared" si="14"/>
        <v>0.37188921632968902</v>
      </c>
      <c r="BD154" s="1" t="b">
        <f t="shared" si="15"/>
        <v>0</v>
      </c>
      <c r="BE154" s="1" t="b">
        <f t="shared" si="16"/>
        <v>0</v>
      </c>
    </row>
    <row r="155" spans="1:57">
      <c r="A155" s="79">
        <v>180</v>
      </c>
      <c r="B155" s="80">
        <v>1800</v>
      </c>
      <c r="C155" s="80">
        <v>98.83</v>
      </c>
      <c r="D155" s="99" t="s">
        <v>26</v>
      </c>
      <c r="E155" s="20">
        <v>0.63829746948964206</v>
      </c>
      <c r="F155" s="20">
        <v>0.235457434214012</v>
      </c>
      <c r="G155" s="20">
        <v>0.12624509629634501</v>
      </c>
      <c r="H155" s="88">
        <v>0.21365683417741199</v>
      </c>
      <c r="I155" s="88">
        <v>2.65573976592548E-3</v>
      </c>
      <c r="J155" s="88">
        <v>0.78368742605666097</v>
      </c>
      <c r="K155" s="20">
        <v>0.39658883026007602</v>
      </c>
      <c r="L155" s="20">
        <v>4.5262302924206702E-2</v>
      </c>
      <c r="M155" s="20">
        <v>0.55814886681571596</v>
      </c>
      <c r="N155" s="20">
        <v>8.0579109717806005E-2</v>
      </c>
      <c r="O155" s="20">
        <v>0.61730027141133204</v>
      </c>
      <c r="P155" s="20">
        <v>0.302120618870861</v>
      </c>
      <c r="Q155" s="20">
        <v>0.91695355026974001</v>
      </c>
      <c r="R155" s="20">
        <v>5.68816110754094E-2</v>
      </c>
      <c r="S155" s="20">
        <v>2.6164838654849899E-2</v>
      </c>
      <c r="T155" s="20">
        <v>0.973985537849271</v>
      </c>
      <c r="U155" s="20">
        <v>7.1708614555253602E-3</v>
      </c>
      <c r="V155" s="20">
        <v>1.88436006952027E-2</v>
      </c>
      <c r="W155" s="20">
        <v>0.15854589387941101</v>
      </c>
      <c r="X155" s="20">
        <v>0.541791359571825</v>
      </c>
      <c r="Y155" s="20">
        <v>0.29966274654876301</v>
      </c>
      <c r="Z155" s="20">
        <v>0.206418010028279</v>
      </c>
      <c r="AA155" s="20">
        <v>0.403942533919391</v>
      </c>
      <c r="AB155" s="20">
        <v>0.38963945605232803</v>
      </c>
      <c r="AC155" s="53">
        <v>9.4359999999999999</v>
      </c>
      <c r="AD155" s="54">
        <v>9.0370000000000008</v>
      </c>
      <c r="AE155" s="49">
        <v>1000</v>
      </c>
      <c r="AF155" s="50">
        <v>4.8337000000000003</v>
      </c>
      <c r="AG155" s="50">
        <v>3.3831000000000002</v>
      </c>
      <c r="AH155" s="50">
        <v>2.8473999999999999</v>
      </c>
      <c r="AI155" s="50">
        <v>2.7120000000000002</v>
      </c>
      <c r="AJ155" s="50">
        <v>2.5074000000000001</v>
      </c>
      <c r="AK155" s="50">
        <v>2.4763000000000002</v>
      </c>
      <c r="AL155" s="50">
        <v>2.3637999999999999</v>
      </c>
      <c r="AM155" s="50">
        <v>2.3168000000000002</v>
      </c>
      <c r="AN155" s="49">
        <v>1000</v>
      </c>
      <c r="AO155" s="50">
        <v>6.9779</v>
      </c>
      <c r="AP155" s="50">
        <v>5.5282999999999998</v>
      </c>
      <c r="AQ155" s="50">
        <v>4.8727999999999998</v>
      </c>
      <c r="AR155" s="50">
        <v>4.6703000000000001</v>
      </c>
      <c r="AS155" s="50">
        <v>4.5997000000000003</v>
      </c>
      <c r="AT155" s="50">
        <v>4.5761000000000003</v>
      </c>
      <c r="AU155" s="50">
        <v>4.5229999999999997</v>
      </c>
      <c r="AV155" s="51">
        <v>4.3093000000000004</v>
      </c>
      <c r="AW155" s="226"/>
      <c r="AX155" s="1" t="s">
        <v>43</v>
      </c>
      <c r="AY155" s="1" t="s">
        <v>45</v>
      </c>
      <c r="BA155" s="1" t="str">
        <f t="shared" si="17"/>
        <v>sat</v>
      </c>
      <c r="BB155" s="1">
        <f t="shared" si="13"/>
        <v>0.541791359571825</v>
      </c>
      <c r="BC155" s="1" t="str">
        <f t="shared" si="14"/>
        <v/>
      </c>
      <c r="BD155" s="1" t="b">
        <f t="shared" si="15"/>
        <v>0</v>
      </c>
      <c r="BE155" s="1" t="str">
        <f t="shared" si="16"/>
        <v>FP sat</v>
      </c>
    </row>
    <row r="156" spans="1:57">
      <c r="A156" s="61"/>
      <c r="B156" s="62"/>
      <c r="C156" s="62"/>
      <c r="D156" s="98" t="s">
        <v>19</v>
      </c>
      <c r="E156" s="30">
        <v>0.86308372606412898</v>
      </c>
      <c r="F156" s="30">
        <v>0.11801508543491999</v>
      </c>
      <c r="G156" s="30">
        <v>1.8901188500950201E-2</v>
      </c>
      <c r="H156" s="30">
        <v>0.25366105483810802</v>
      </c>
      <c r="I156" s="30">
        <v>0.195727918125008</v>
      </c>
      <c r="J156" s="30">
        <v>0.55061102703688303</v>
      </c>
      <c r="K156" s="30">
        <v>0.66586693669961405</v>
      </c>
      <c r="L156" s="30">
        <v>0.163728938113468</v>
      </c>
      <c r="M156" s="30">
        <v>0.170404125186917</v>
      </c>
      <c r="N156" s="32">
        <v>8.0579109717806005E-2</v>
      </c>
      <c r="O156" s="32">
        <v>0.61730027141133204</v>
      </c>
      <c r="P156" s="32">
        <v>0.302120618870861</v>
      </c>
      <c r="Q156" s="32">
        <v>0.91695355026974001</v>
      </c>
      <c r="R156" s="32">
        <v>5.68816110754094E-2</v>
      </c>
      <c r="S156" s="32">
        <v>2.6164838654849899E-2</v>
      </c>
      <c r="T156" s="32">
        <v>0.973985537849271</v>
      </c>
      <c r="U156" s="32">
        <v>7.1708614555253602E-3</v>
      </c>
      <c r="V156" s="32">
        <v>1.88436006952027E-2</v>
      </c>
      <c r="W156" s="32">
        <v>0.15854589387941101</v>
      </c>
      <c r="X156" s="32">
        <v>0.541791359571825</v>
      </c>
      <c r="Y156" s="32">
        <v>0.29966274654876301</v>
      </c>
      <c r="Z156" s="32">
        <v>0.206418010028279</v>
      </c>
      <c r="AA156" s="32">
        <v>0.403942533919391</v>
      </c>
      <c r="AB156" s="32">
        <v>0.38963945605232803</v>
      </c>
      <c r="AC156" s="52">
        <v>9.7680000000000007</v>
      </c>
      <c r="AD156" s="56">
        <v>8.41</v>
      </c>
      <c r="AE156" s="44">
        <v>1000</v>
      </c>
      <c r="AF156" s="12">
        <v>4.1612</v>
      </c>
      <c r="AG156" s="12">
        <v>2.5903</v>
      </c>
      <c r="AH156" s="12">
        <v>2.1181000000000001</v>
      </c>
      <c r="AI156" s="12">
        <v>1.8084</v>
      </c>
      <c r="AJ156" s="12">
        <v>1.6830000000000001</v>
      </c>
      <c r="AK156" s="12">
        <v>1.5669</v>
      </c>
      <c r="AL156" s="12">
        <v>1.55</v>
      </c>
      <c r="AM156" s="12">
        <v>1.4701</v>
      </c>
      <c r="AN156" s="44">
        <v>1000</v>
      </c>
      <c r="AO156" s="12">
        <v>7.0274999999999999</v>
      </c>
      <c r="AP156" s="12">
        <v>5.3807</v>
      </c>
      <c r="AQ156" s="12">
        <v>5.1063000000000001</v>
      </c>
      <c r="AR156" s="12">
        <v>4.7667000000000002</v>
      </c>
      <c r="AS156" s="12">
        <v>4.6016000000000004</v>
      </c>
      <c r="AT156" s="12">
        <v>4.5025000000000004</v>
      </c>
      <c r="AU156" s="12">
        <v>4.4401999999999999</v>
      </c>
      <c r="AV156" s="45">
        <v>4.2640000000000002</v>
      </c>
      <c r="AW156" s="226"/>
      <c r="AX156" s="1" t="s">
        <v>43</v>
      </c>
      <c r="AY156" s="1" t="s">
        <v>45</v>
      </c>
      <c r="BA156" s="1" t="str">
        <f t="shared" si="17"/>
        <v>sat</v>
      </c>
      <c r="BB156" s="1">
        <f t="shared" si="13"/>
        <v>0.541791359571825</v>
      </c>
      <c r="BC156" s="1" t="str">
        <f t="shared" si="14"/>
        <v/>
      </c>
      <c r="BD156" s="1" t="b">
        <f t="shared" si="15"/>
        <v>0</v>
      </c>
      <c r="BE156" s="1" t="str">
        <f t="shared" si="16"/>
        <v>FP sat</v>
      </c>
    </row>
    <row r="157" spans="1:57">
      <c r="A157" s="61"/>
      <c r="B157" s="62"/>
      <c r="C157" s="62"/>
      <c r="D157" s="98" t="s">
        <v>21</v>
      </c>
      <c r="E157" s="27">
        <v>0.83792788416183905</v>
      </c>
      <c r="F157" s="27">
        <v>0.123919226771396</v>
      </c>
      <c r="G157" s="27">
        <v>3.8152889066763999E-2</v>
      </c>
      <c r="H157" s="27">
        <v>0.44015723580301902</v>
      </c>
      <c r="I157" s="27">
        <v>0.53117457691965897</v>
      </c>
      <c r="J157" s="27">
        <v>2.8668187277320199E-2</v>
      </c>
      <c r="K157" s="27">
        <v>0.82449960203892003</v>
      </c>
      <c r="L157" s="27">
        <v>2.4453011793987799E-2</v>
      </c>
      <c r="M157" s="27">
        <v>0.15104738616709101</v>
      </c>
      <c r="N157" s="27">
        <v>0.93978406287397198</v>
      </c>
      <c r="O157" s="27">
        <v>1.1614585180286199E-2</v>
      </c>
      <c r="P157" s="27">
        <v>4.8601351945740799E-2</v>
      </c>
      <c r="Q157" s="32">
        <v>0.91695355026974001</v>
      </c>
      <c r="R157" s="32">
        <v>5.68816110754094E-2</v>
      </c>
      <c r="S157" s="32">
        <v>2.6164838654849899E-2</v>
      </c>
      <c r="T157" s="32">
        <v>0.973985537849271</v>
      </c>
      <c r="U157" s="32">
        <v>7.1708614555253602E-3</v>
      </c>
      <c r="V157" s="32">
        <v>1.88436006952027E-2</v>
      </c>
      <c r="W157" s="32">
        <v>0.15854589387941101</v>
      </c>
      <c r="X157" s="32">
        <v>0.541791359571825</v>
      </c>
      <c r="Y157" s="32">
        <v>0.29966274654876301</v>
      </c>
      <c r="Z157" s="32">
        <v>0.206418010028279</v>
      </c>
      <c r="AA157" s="32">
        <v>0.403942533919391</v>
      </c>
      <c r="AB157" s="32">
        <v>0.38963945605232803</v>
      </c>
      <c r="AC157" s="52">
        <v>5.2450000000000001</v>
      </c>
      <c r="AD157" s="56">
        <v>10.365</v>
      </c>
      <c r="AE157" s="44">
        <v>1000</v>
      </c>
      <c r="AF157" s="12">
        <v>2.3008999999999999</v>
      </c>
      <c r="AG157" s="12">
        <v>1.4039999999999999</v>
      </c>
      <c r="AH157" s="12">
        <v>1.0337000000000001</v>
      </c>
      <c r="AI157" s="12">
        <v>0.83540000000000003</v>
      </c>
      <c r="AJ157" s="12">
        <v>0.7712</v>
      </c>
      <c r="AK157" s="12">
        <v>0.71689999999999998</v>
      </c>
      <c r="AL157" s="12">
        <v>0.68230000000000002</v>
      </c>
      <c r="AM157" s="12">
        <v>0.6512</v>
      </c>
      <c r="AN157" s="44">
        <v>1000</v>
      </c>
      <c r="AO157" s="12">
        <v>6.8917000000000002</v>
      </c>
      <c r="AP157" s="12">
        <v>5.4090999999999996</v>
      </c>
      <c r="AQ157" s="12">
        <v>4.9779999999999998</v>
      </c>
      <c r="AR157" s="12">
        <v>4.7845000000000004</v>
      </c>
      <c r="AS157" s="12">
        <v>4.5141999999999998</v>
      </c>
      <c r="AT157" s="12">
        <v>4.5655999999999999</v>
      </c>
      <c r="AU157" s="12">
        <v>4.4592999999999998</v>
      </c>
      <c r="AV157" s="45">
        <v>4.3318000000000003</v>
      </c>
      <c r="AW157" s="226"/>
      <c r="AX157" s="1" t="s">
        <v>45</v>
      </c>
      <c r="AY157" s="1" t="s">
        <v>45</v>
      </c>
      <c r="BA157" s="1" t="str">
        <f t="shared" si="17"/>
        <v>sat</v>
      </c>
      <c r="BB157" s="1">
        <f t="shared" si="13"/>
        <v>0.541791359571825</v>
      </c>
      <c r="BC157" s="1" t="str">
        <f t="shared" si="14"/>
        <v/>
      </c>
      <c r="BD157" s="1" t="str">
        <f t="shared" si="15"/>
        <v>FP sat</v>
      </c>
      <c r="BE157" s="1" t="str">
        <f t="shared" si="16"/>
        <v>FP sat</v>
      </c>
    </row>
    <row r="158" spans="1:57">
      <c r="A158" s="61"/>
      <c r="B158" s="62"/>
      <c r="C158" s="62"/>
      <c r="D158" s="98" t="s">
        <v>22</v>
      </c>
      <c r="E158" s="27">
        <v>0.83792788416183905</v>
      </c>
      <c r="F158" s="27">
        <v>0.123919226771396</v>
      </c>
      <c r="G158" s="27">
        <v>3.8152889066763999E-2</v>
      </c>
      <c r="H158" s="27">
        <v>0.44015723580301902</v>
      </c>
      <c r="I158" s="27">
        <v>0.53117457691965897</v>
      </c>
      <c r="J158" s="27">
        <v>2.8668187277320199E-2</v>
      </c>
      <c r="K158" s="27">
        <v>0.82449960203892003</v>
      </c>
      <c r="L158" s="27">
        <v>2.4453011793987799E-2</v>
      </c>
      <c r="M158" s="27">
        <v>0.15104738616709101</v>
      </c>
      <c r="N158" s="28">
        <v>0.56923142599877097</v>
      </c>
      <c r="O158" s="28">
        <v>0.31330722923564702</v>
      </c>
      <c r="P158" s="28">
        <v>0.11746134476558</v>
      </c>
      <c r="Q158" s="32">
        <v>0.91695355026974001</v>
      </c>
      <c r="R158" s="32">
        <v>5.68816110754094E-2</v>
      </c>
      <c r="S158" s="32">
        <v>2.6164838654849899E-2</v>
      </c>
      <c r="T158" s="32">
        <v>0.973985537849271</v>
      </c>
      <c r="U158" s="32">
        <v>7.1708614555253602E-3</v>
      </c>
      <c r="V158" s="32">
        <v>1.88436006952027E-2</v>
      </c>
      <c r="W158" s="32">
        <v>0.15854589387941101</v>
      </c>
      <c r="X158" s="32">
        <v>0.541791359571825</v>
      </c>
      <c r="Y158" s="32">
        <v>0.29966274654876301</v>
      </c>
      <c r="Z158" s="27">
        <v>0.23091320113050001</v>
      </c>
      <c r="AA158" s="27">
        <v>0.44070512478503898</v>
      </c>
      <c r="AB158" s="27">
        <v>0.32838167408446001</v>
      </c>
      <c r="AC158" s="52">
        <v>6.0110000000000001</v>
      </c>
      <c r="AD158" s="56">
        <v>9.1910000000000007</v>
      </c>
      <c r="AE158" s="44">
        <v>100</v>
      </c>
      <c r="AF158" s="12">
        <v>2.7648999999999999</v>
      </c>
      <c r="AG158" s="12">
        <v>1.5911999999999999</v>
      </c>
      <c r="AH158" s="12">
        <v>1.1829000000000001</v>
      </c>
      <c r="AI158" s="12">
        <v>1.0002</v>
      </c>
      <c r="AJ158" s="12">
        <v>0.89200000000000002</v>
      </c>
      <c r="AK158" s="12">
        <v>0.80630000000000002</v>
      </c>
      <c r="AL158" s="12">
        <v>0.77400000000000002</v>
      </c>
      <c r="AM158" s="12">
        <v>0.73219999999999996</v>
      </c>
      <c r="AN158" s="44">
        <v>100</v>
      </c>
      <c r="AO158" s="12">
        <v>6.6989999999999998</v>
      </c>
      <c r="AP158" s="12">
        <v>5.5053999999999998</v>
      </c>
      <c r="AQ158" s="12">
        <v>5.0327999999999999</v>
      </c>
      <c r="AR158" s="12">
        <v>4.7607999999999997</v>
      </c>
      <c r="AS158" s="12">
        <v>4.4988000000000001</v>
      </c>
      <c r="AT158" s="12">
        <v>4.4551999999999996</v>
      </c>
      <c r="AU158" s="12">
        <v>4.4518000000000004</v>
      </c>
      <c r="AV158" s="45">
        <v>4.2910000000000004</v>
      </c>
      <c r="AW158" s="226"/>
      <c r="AX158" s="1" t="s">
        <v>45</v>
      </c>
      <c r="AY158" s="1" t="s">
        <v>45</v>
      </c>
      <c r="BA158" s="1" t="str">
        <f t="shared" si="17"/>
        <v>sat</v>
      </c>
      <c r="BB158" s="1">
        <f>IF(BA158="sat",MAX(W158:Y158),"")</f>
        <v>0.541791359571825</v>
      </c>
      <c r="BC158" s="1" t="str">
        <f t="shared" si="14"/>
        <v/>
      </c>
      <c r="BD158" s="1" t="str">
        <f t="shared" si="15"/>
        <v>FP sat</v>
      </c>
      <c r="BE158" s="1" t="str">
        <f t="shared" si="16"/>
        <v>FP sat</v>
      </c>
    </row>
    <row r="159" spans="1:57">
      <c r="A159" s="61"/>
      <c r="B159" s="62"/>
      <c r="C159" s="62"/>
      <c r="D159" s="98" t="s">
        <v>67</v>
      </c>
      <c r="E159" s="27">
        <v>0.83792788416183905</v>
      </c>
      <c r="F159" s="27">
        <v>0.123919226771396</v>
      </c>
      <c r="G159" s="27">
        <v>3.8152889066763999E-2</v>
      </c>
      <c r="H159" s="27">
        <v>0.44015723580301902</v>
      </c>
      <c r="I159" s="27">
        <v>0.53117457691965897</v>
      </c>
      <c r="J159" s="27">
        <v>2.8668187277320199E-2</v>
      </c>
      <c r="K159" s="27">
        <v>0.82449960203892003</v>
      </c>
      <c r="L159" s="27">
        <v>2.4453011793987799E-2</v>
      </c>
      <c r="M159" s="27">
        <v>0.15104738616709101</v>
      </c>
      <c r="N159" s="27">
        <v>0.93978406287397198</v>
      </c>
      <c r="O159" s="27">
        <v>1.1614585180286199E-2</v>
      </c>
      <c r="P159" s="27">
        <v>4.8601351945740799E-2</v>
      </c>
      <c r="Q159" s="32">
        <v>0.91695355026974001</v>
      </c>
      <c r="R159" s="32">
        <v>5.68816110754094E-2</v>
      </c>
      <c r="S159" s="32">
        <v>2.6164838654849899E-2</v>
      </c>
      <c r="T159" s="32">
        <v>0.973985537849271</v>
      </c>
      <c r="U159" s="32">
        <v>7.1708614555253602E-3</v>
      </c>
      <c r="V159" s="32">
        <v>1.88436006952027E-2</v>
      </c>
      <c r="W159" s="32">
        <v>0.15854589387941101</v>
      </c>
      <c r="X159" s="32">
        <v>0.541791359571825</v>
      </c>
      <c r="Y159" s="32">
        <v>0.29966274654876301</v>
      </c>
      <c r="Z159" s="27">
        <v>0.23091320113050001</v>
      </c>
      <c r="AA159" s="27">
        <v>0.44070512478503898</v>
      </c>
      <c r="AB159" s="27">
        <v>0.32838167408446001</v>
      </c>
      <c r="AC159" s="52">
        <v>4.9989999999999997</v>
      </c>
      <c r="AD159" s="56">
        <v>10.803000000000001</v>
      </c>
      <c r="AE159" s="44">
        <v>1000</v>
      </c>
      <c r="AF159" s="12">
        <v>2.4546999999999999</v>
      </c>
      <c r="AG159" s="12">
        <v>1.3416999999999999</v>
      </c>
      <c r="AH159" s="12">
        <v>1.048</v>
      </c>
      <c r="AI159" s="12">
        <v>0.87809999999999999</v>
      </c>
      <c r="AJ159" s="12">
        <v>0.78129999999999999</v>
      </c>
      <c r="AK159" s="12">
        <v>0.72430000000000005</v>
      </c>
      <c r="AL159" s="12">
        <v>0.69</v>
      </c>
      <c r="AM159" s="12">
        <v>0.65069999999999995</v>
      </c>
      <c r="AN159" s="44">
        <v>1000</v>
      </c>
      <c r="AO159" s="12">
        <v>6.7539999999999996</v>
      </c>
      <c r="AP159" s="12">
        <v>5.4610000000000003</v>
      </c>
      <c r="AQ159" s="12">
        <v>5.0293999999999999</v>
      </c>
      <c r="AR159" s="12">
        <v>4.5719000000000003</v>
      </c>
      <c r="AS159" s="12">
        <v>4.6102999999999996</v>
      </c>
      <c r="AT159" s="12">
        <v>4.4703999999999997</v>
      </c>
      <c r="AU159" s="12">
        <v>4.3181000000000003</v>
      </c>
      <c r="AV159" s="45">
        <v>4.3547000000000002</v>
      </c>
      <c r="AW159" s="226"/>
      <c r="AX159" s="1" t="s">
        <v>45</v>
      </c>
      <c r="AY159" s="1" t="s">
        <v>45</v>
      </c>
      <c r="BA159" s="1" t="str">
        <f t="shared" si="17"/>
        <v>sat</v>
      </c>
      <c r="BB159" s="1">
        <f t="shared" si="13"/>
        <v>0.541791359571825</v>
      </c>
      <c r="BC159" s="1" t="str">
        <f t="shared" si="14"/>
        <v/>
      </c>
      <c r="BD159" s="1" t="str">
        <f t="shared" si="15"/>
        <v>FP sat</v>
      </c>
      <c r="BE159" s="1" t="str">
        <f t="shared" si="16"/>
        <v>FP sat</v>
      </c>
    </row>
    <row r="160" spans="1:57" ht="17" thickBot="1">
      <c r="A160" s="63"/>
      <c r="B160" s="64"/>
      <c r="C160" s="64"/>
      <c r="D160" s="97" t="s">
        <v>25</v>
      </c>
      <c r="E160" s="58">
        <v>0.45153794650328699</v>
      </c>
      <c r="F160" s="58">
        <v>0.51523273867718899</v>
      </c>
      <c r="G160" s="58">
        <v>3.3229314819523001E-2</v>
      </c>
      <c r="H160" s="58">
        <v>0.46357190443757501</v>
      </c>
      <c r="I160" s="58">
        <v>0.53489578032090801</v>
      </c>
      <c r="J160" s="58">
        <v>1.53231524151664E-3</v>
      </c>
      <c r="K160" s="58">
        <v>0.18455213154558101</v>
      </c>
      <c r="L160" s="58">
        <v>0.80648359871406905</v>
      </c>
      <c r="M160" s="58">
        <v>8.9642697403484704E-3</v>
      </c>
      <c r="N160" s="58">
        <v>0.98544505654682402</v>
      </c>
      <c r="O160" s="58">
        <v>2.9573714897861399E-3</v>
      </c>
      <c r="P160" s="58">
        <v>1.1597571963389E-2</v>
      </c>
      <c r="Q160" s="58">
        <v>0.68794044647950403</v>
      </c>
      <c r="R160" s="58">
        <v>0.15082817798656301</v>
      </c>
      <c r="S160" s="58">
        <v>0.16123137553393099</v>
      </c>
      <c r="T160" s="58">
        <v>0.66789695563057505</v>
      </c>
      <c r="U160" s="58">
        <v>0.296184934393046</v>
      </c>
      <c r="V160" s="58">
        <v>3.5918109976377899E-2</v>
      </c>
      <c r="W160" s="58">
        <v>0.27644842407030701</v>
      </c>
      <c r="X160" s="58">
        <v>0.28146505754797502</v>
      </c>
      <c r="Y160" s="58">
        <v>0.44208651838171598</v>
      </c>
      <c r="Z160" s="58">
        <v>0.317160955394582</v>
      </c>
      <c r="AA160" s="58">
        <v>0.54979753532310605</v>
      </c>
      <c r="AB160" s="58">
        <v>0.13304150928231001</v>
      </c>
      <c r="AC160" s="59">
        <v>3.984</v>
      </c>
      <c r="AD160" s="60">
        <v>11.156000000000001</v>
      </c>
      <c r="AE160" s="46">
        <v>4.2744</v>
      </c>
      <c r="AF160" s="47">
        <v>1.7092000000000001</v>
      </c>
      <c r="AG160" s="47">
        <v>1.0647</v>
      </c>
      <c r="AH160" s="47">
        <v>0.82189999999999996</v>
      </c>
      <c r="AI160" s="47">
        <v>0.66959999999999997</v>
      </c>
      <c r="AJ160" s="47">
        <v>0.59460000000000002</v>
      </c>
      <c r="AK160" s="47">
        <v>0.53090000000000004</v>
      </c>
      <c r="AL160" s="47">
        <v>0.46939999999999998</v>
      </c>
      <c r="AM160" s="47">
        <v>0.44819999999999999</v>
      </c>
      <c r="AN160" s="46">
        <v>10.8308</v>
      </c>
      <c r="AO160" s="47">
        <v>6.3170000000000002</v>
      </c>
      <c r="AP160" s="47">
        <v>5.5420999999999996</v>
      </c>
      <c r="AQ160" s="47">
        <v>4.9675000000000002</v>
      </c>
      <c r="AR160" s="47">
        <v>4.7207999999999997</v>
      </c>
      <c r="AS160" s="47">
        <v>4.6798000000000002</v>
      </c>
      <c r="AT160" s="47">
        <v>4.5952999999999999</v>
      </c>
      <c r="AU160" s="47">
        <v>4.5800999999999998</v>
      </c>
      <c r="AV160" s="48">
        <v>4.5023999999999997</v>
      </c>
      <c r="AW160" s="226"/>
      <c r="AX160" s="1" t="s">
        <v>44</v>
      </c>
      <c r="AY160" s="1" t="s">
        <v>44</v>
      </c>
      <c r="BA160" s="1" t="str">
        <f t="shared" si="17"/>
        <v/>
      </c>
      <c r="BB160" s="1" t="str">
        <f t="shared" si="13"/>
        <v/>
      </c>
      <c r="BC160" s="1">
        <f t="shared" si="14"/>
        <v>0.44208651838171598</v>
      </c>
      <c r="BD160" s="1" t="b">
        <f t="shared" si="15"/>
        <v>0</v>
      </c>
      <c r="BE160" s="1" t="b">
        <f t="shared" si="16"/>
        <v>0</v>
      </c>
    </row>
    <row r="161" spans="1:57" ht="17" thickBot="1">
      <c r="A161" s="63">
        <v>360</v>
      </c>
      <c r="B161" s="64">
        <v>360</v>
      </c>
      <c r="C161" s="35">
        <v>99.17</v>
      </c>
      <c r="D161" s="36" t="s">
        <v>18</v>
      </c>
      <c r="E161" s="43">
        <v>0.74837079558975494</v>
      </c>
      <c r="F161" s="43">
        <v>0.16135040309471199</v>
      </c>
      <c r="G161" s="43">
        <v>9.0278801315532106E-2</v>
      </c>
      <c r="H161" s="43">
        <v>0.96473177338467098</v>
      </c>
      <c r="I161" s="43">
        <v>1.6273799891564699E-2</v>
      </c>
      <c r="J161" s="43">
        <v>1.8994426723763301E-2</v>
      </c>
      <c r="K161" s="43">
        <v>0.95376511988050805</v>
      </c>
      <c r="L161" s="43">
        <v>3.0344691000581701E-2</v>
      </c>
      <c r="M161" s="43">
        <v>1.5890189118909801E-2</v>
      </c>
      <c r="N161" s="43">
        <v>0.29395870265160701</v>
      </c>
      <c r="O161" s="43">
        <v>0.42084269636862798</v>
      </c>
      <c r="P161" s="43">
        <v>0.28519860097976302</v>
      </c>
      <c r="Q161" s="43">
        <v>0.81138465045433505</v>
      </c>
      <c r="R161" s="43">
        <v>0.14174120537514101</v>
      </c>
      <c r="S161" s="43">
        <v>4.68741441705222E-2</v>
      </c>
      <c r="T161" s="43">
        <v>0.739554427316503</v>
      </c>
      <c r="U161" s="43">
        <v>5.6224674244073E-2</v>
      </c>
      <c r="V161" s="43">
        <v>0.20422089843942301</v>
      </c>
      <c r="W161" s="43">
        <v>0.26291622058749498</v>
      </c>
      <c r="X161" s="43">
        <v>0.35846075060629201</v>
      </c>
      <c r="Y161" s="43">
        <v>0.37862302880621101</v>
      </c>
      <c r="Z161" s="43">
        <v>0.64754532186256897</v>
      </c>
      <c r="AA161" s="43">
        <v>0.34260539204888502</v>
      </c>
      <c r="AB161" s="43">
        <v>9.8492860885446201E-3</v>
      </c>
      <c r="AC161" s="59">
        <v>4.8810000000000002</v>
      </c>
      <c r="AD161" s="60">
        <v>9.4190000000000005</v>
      </c>
      <c r="AE161" s="46">
        <v>4.9873000000000003</v>
      </c>
      <c r="AF161" s="47">
        <v>2.1467999999999998</v>
      </c>
      <c r="AG161" s="47">
        <v>1.5072000000000001</v>
      </c>
      <c r="AH161" s="47">
        <v>1.222</v>
      </c>
      <c r="AI161" s="47">
        <v>1.0605</v>
      </c>
      <c r="AJ161" s="47">
        <v>0.96919999999999995</v>
      </c>
      <c r="AK161" s="47">
        <v>0.90959999999999996</v>
      </c>
      <c r="AL161" s="47">
        <v>0.82889999999999997</v>
      </c>
      <c r="AM161" s="48">
        <v>0.82120000000000004</v>
      </c>
      <c r="AN161" s="47">
        <v>9.6750000000000007</v>
      </c>
      <c r="AO161" s="47">
        <v>5.9947999999999997</v>
      </c>
      <c r="AP161" s="47">
        <v>5.2328000000000001</v>
      </c>
      <c r="AQ161" s="47">
        <v>4.8421000000000003</v>
      </c>
      <c r="AR161" s="47">
        <v>4.6151999999999997</v>
      </c>
      <c r="AS161" s="47">
        <v>4.5838999999999999</v>
      </c>
      <c r="AT161" s="47">
        <v>4.6026999999999996</v>
      </c>
      <c r="AU161" s="47">
        <v>4.3715000000000002</v>
      </c>
      <c r="AV161" s="48">
        <v>4.3097000000000003</v>
      </c>
      <c r="AW161" s="226"/>
      <c r="AX161" s="1" t="s">
        <v>44</v>
      </c>
      <c r="AY161" s="1" t="s">
        <v>44</v>
      </c>
      <c r="BA161" s="1" t="str">
        <f t="shared" si="17"/>
        <v/>
      </c>
      <c r="BB161" s="1" t="str">
        <f t="shared" si="13"/>
        <v/>
      </c>
      <c r="BC161" s="1">
        <f t="shared" si="14"/>
        <v>0.37862302880621101</v>
      </c>
      <c r="BD161" s="1" t="b">
        <f t="shared" si="15"/>
        <v>0</v>
      </c>
      <c r="BE161" s="1" t="b">
        <f t="shared" si="16"/>
        <v>0</v>
      </c>
    </row>
    <row r="162" spans="1:57">
      <c r="A162" s="17">
        <v>360</v>
      </c>
      <c r="B162" s="18">
        <v>720</v>
      </c>
      <c r="C162" s="18">
        <v>100</v>
      </c>
      <c r="D162" s="19" t="s">
        <v>18</v>
      </c>
      <c r="E162" s="20">
        <v>0.91113456038698004</v>
      </c>
      <c r="F162" s="20">
        <v>4.0831682170734497E-2</v>
      </c>
      <c r="G162" s="20">
        <v>4.8033757442285101E-2</v>
      </c>
      <c r="H162" s="20">
        <v>0.79397932560254603</v>
      </c>
      <c r="I162" s="20">
        <v>3.2298057120736301E-2</v>
      </c>
      <c r="J162" s="20">
        <v>0.17372261727671701</v>
      </c>
      <c r="K162" s="20">
        <v>0.51947343239784405</v>
      </c>
      <c r="L162" s="20">
        <v>9.25360505416392E-2</v>
      </c>
      <c r="M162" s="20">
        <v>0.38799051706051602</v>
      </c>
      <c r="N162" s="20">
        <v>0.84458004804045705</v>
      </c>
      <c r="O162" s="20">
        <v>0.14007576209324499</v>
      </c>
      <c r="P162" s="20">
        <v>1.53441898662964E-2</v>
      </c>
      <c r="Q162" s="20">
        <v>0.41523970850229402</v>
      </c>
      <c r="R162" s="20">
        <v>0.12851480643254001</v>
      </c>
      <c r="S162" s="20">
        <v>0.45624548506516499</v>
      </c>
      <c r="T162" s="20">
        <v>0.936313518648619</v>
      </c>
      <c r="U162" s="20">
        <v>1.12814685386999E-2</v>
      </c>
      <c r="V162" s="20">
        <v>5.2405012812681E-2</v>
      </c>
      <c r="W162" s="20">
        <v>0.25587741355900201</v>
      </c>
      <c r="X162" s="20">
        <v>0.46486786635155503</v>
      </c>
      <c r="Y162" s="20">
        <v>0.27925472008944102</v>
      </c>
      <c r="Z162" s="20">
        <v>0.47126761651402299</v>
      </c>
      <c r="AA162" s="20">
        <v>0.52127307352289098</v>
      </c>
      <c r="AB162" s="20">
        <v>7.4593099630854099E-3</v>
      </c>
      <c r="AC162" s="22">
        <v>5.5309999999999997</v>
      </c>
      <c r="AD162" s="23">
        <v>14.903</v>
      </c>
      <c r="AE162" s="49">
        <v>6.5339999999999998</v>
      </c>
      <c r="AF162" s="50">
        <v>2.4491000000000001</v>
      </c>
      <c r="AG162" s="50">
        <v>1.74</v>
      </c>
      <c r="AH162" s="50">
        <v>1.4823999999999999</v>
      </c>
      <c r="AI162" s="50">
        <v>1.3209</v>
      </c>
      <c r="AJ162" s="50">
        <v>1.1673</v>
      </c>
      <c r="AK162" s="50">
        <v>1.1422000000000001</v>
      </c>
      <c r="AL162" s="50">
        <v>1.1215999999999999</v>
      </c>
      <c r="AM162" s="51">
        <v>1.0811999999999999</v>
      </c>
      <c r="AN162" s="50">
        <v>18.260300000000001</v>
      </c>
      <c r="AO162" s="50">
        <v>7.0777999999999999</v>
      </c>
      <c r="AP162" s="50">
        <v>5.6855000000000002</v>
      </c>
      <c r="AQ162" s="50">
        <v>5.1124999999999998</v>
      </c>
      <c r="AR162" s="50">
        <v>4.9059999999999997</v>
      </c>
      <c r="AS162" s="50">
        <v>4.8415999999999997</v>
      </c>
      <c r="AT162" s="50">
        <v>4.7760999999999996</v>
      </c>
      <c r="AU162" s="50">
        <v>4.6261999999999999</v>
      </c>
      <c r="AV162" s="51">
        <v>4.5902000000000003</v>
      </c>
      <c r="AW162" s="226"/>
      <c r="AX162" s="1" t="s">
        <v>44</v>
      </c>
      <c r="AY162" s="1" t="s">
        <v>43</v>
      </c>
      <c r="BA162" s="1" t="str">
        <f>IF(OR(AE162&gt;=100,AN162&gt;=100),"sat","")</f>
        <v/>
      </c>
      <c r="BB162" s="1" t="str">
        <f t="shared" si="13"/>
        <v/>
      </c>
      <c r="BC162" s="1" t="str">
        <f t="shared" si="14"/>
        <v/>
      </c>
      <c r="BD162" s="1" t="b">
        <f t="shared" si="15"/>
        <v>0</v>
      </c>
      <c r="BE162" s="1" t="b">
        <f t="shared" si="16"/>
        <v>0</v>
      </c>
    </row>
    <row r="163" spans="1:57">
      <c r="A163" s="24">
        <v>360</v>
      </c>
      <c r="B163" s="14">
        <v>720</v>
      </c>
      <c r="C163" s="14"/>
      <c r="D163" s="25" t="s">
        <v>19</v>
      </c>
      <c r="E163" s="27">
        <v>0.309949674896148</v>
      </c>
      <c r="F163" s="27">
        <v>9.9667568983153904E-2</v>
      </c>
      <c r="G163" s="27">
        <v>0.59038275612069702</v>
      </c>
      <c r="H163" s="27">
        <v>0.81121951000871295</v>
      </c>
      <c r="I163" s="27">
        <v>0.16643370618741299</v>
      </c>
      <c r="J163" s="27">
        <v>2.23467838038733E-2</v>
      </c>
      <c r="K163" s="27">
        <v>0.113222957393841</v>
      </c>
      <c r="L163" s="27">
        <v>0.478662003344689</v>
      </c>
      <c r="M163" s="27">
        <v>0.40811503926146903</v>
      </c>
      <c r="N163" s="27">
        <v>0.32557911430549002</v>
      </c>
      <c r="O163" s="27">
        <v>0.49261384924498802</v>
      </c>
      <c r="P163" s="27">
        <v>0.18180703644952101</v>
      </c>
      <c r="Q163" s="27">
        <v>0.62926205292408399</v>
      </c>
      <c r="R163" s="27">
        <v>0.18611304709249801</v>
      </c>
      <c r="S163" s="27">
        <v>0.184624899983416</v>
      </c>
      <c r="T163" s="27">
        <v>0.86451124370986498</v>
      </c>
      <c r="U163" s="27">
        <v>3.3658425217516601E-2</v>
      </c>
      <c r="V163" s="27">
        <v>0.10183033107261701</v>
      </c>
      <c r="W163" s="27">
        <v>0.398048828908038</v>
      </c>
      <c r="X163" s="27">
        <v>0.29863061570058502</v>
      </c>
      <c r="Y163" s="27">
        <v>0.30332055539137598</v>
      </c>
      <c r="Z163" s="27">
        <v>0.26440406268748801</v>
      </c>
      <c r="AA163" s="27">
        <v>0.44232298984623702</v>
      </c>
      <c r="AB163" s="27">
        <v>0.29327294746627303</v>
      </c>
      <c r="AC163" s="28">
        <v>8.5540000000000003</v>
      </c>
      <c r="AD163" s="29">
        <v>10.231</v>
      </c>
      <c r="AE163" s="44">
        <v>8.8743999999999996</v>
      </c>
      <c r="AF163" s="12">
        <v>3.8672</v>
      </c>
      <c r="AG163" s="12">
        <v>2.7757999999999998</v>
      </c>
      <c r="AH163" s="12">
        <v>2.3250000000000002</v>
      </c>
      <c r="AI163" s="12">
        <v>2.0436000000000001</v>
      </c>
      <c r="AJ163" s="12">
        <v>1.9357</v>
      </c>
      <c r="AK163" s="12">
        <v>1.7831999999999999</v>
      </c>
      <c r="AL163" s="12">
        <v>1.796</v>
      </c>
      <c r="AM163" s="45">
        <v>1.6994</v>
      </c>
      <c r="AN163" s="12">
        <v>11.1022</v>
      </c>
      <c r="AO163" s="12">
        <v>6.6479999999999997</v>
      </c>
      <c r="AP163" s="12">
        <v>5.7325999999999997</v>
      </c>
      <c r="AQ163" s="12">
        <v>5.1910999999999996</v>
      </c>
      <c r="AR163" s="12">
        <v>5.0061</v>
      </c>
      <c r="AS163" s="12">
        <v>4.8066000000000004</v>
      </c>
      <c r="AT163" s="12">
        <v>4.6904000000000003</v>
      </c>
      <c r="AU163" s="12">
        <v>4.7968999999999999</v>
      </c>
      <c r="AV163" s="45">
        <v>4.6113</v>
      </c>
      <c r="AW163" s="226"/>
      <c r="AX163" s="1" t="s">
        <v>43</v>
      </c>
      <c r="AY163" s="1" t="s">
        <v>44</v>
      </c>
      <c r="BA163" s="1" t="str">
        <f t="shared" si="17"/>
        <v/>
      </c>
      <c r="BB163" s="1" t="str">
        <f t="shared" si="13"/>
        <v/>
      </c>
      <c r="BC163" s="1" t="str">
        <f t="shared" si="14"/>
        <v/>
      </c>
      <c r="BD163" s="1" t="b">
        <f t="shared" si="15"/>
        <v>0</v>
      </c>
      <c r="BE163" s="1" t="b">
        <f t="shared" si="16"/>
        <v>0</v>
      </c>
    </row>
    <row r="164" spans="1:57">
      <c r="A164" s="24">
        <v>360</v>
      </c>
      <c r="B164" s="14">
        <v>720</v>
      </c>
      <c r="C164" s="14"/>
      <c r="D164" s="25" t="s">
        <v>20</v>
      </c>
      <c r="E164" s="31">
        <v>0.13772614855165599</v>
      </c>
      <c r="F164" s="31">
        <v>0.57192624069970199</v>
      </c>
      <c r="G164" s="31">
        <v>0.29034761074864102</v>
      </c>
      <c r="H164" s="31">
        <v>0.51309568504099301</v>
      </c>
      <c r="I164" s="31">
        <v>0.37249904428223202</v>
      </c>
      <c r="J164" s="31">
        <v>0.114405270676774</v>
      </c>
      <c r="K164" s="31">
        <v>0.57233025544395899</v>
      </c>
      <c r="L164" s="31">
        <v>0.146603908724559</v>
      </c>
      <c r="M164" s="31">
        <v>0.28106583583148098</v>
      </c>
      <c r="N164" s="31">
        <v>0.98688303054474102</v>
      </c>
      <c r="O164" s="31">
        <v>3.1047136732721401E-3</v>
      </c>
      <c r="P164" s="31">
        <v>1.0012255781986199E-2</v>
      </c>
      <c r="Q164" s="31">
        <v>0.67867767044468996</v>
      </c>
      <c r="R164" s="31">
        <v>0.13317667424098201</v>
      </c>
      <c r="S164" s="31">
        <v>0.188145655314327</v>
      </c>
      <c r="T164" s="31">
        <v>0.33343267552795303</v>
      </c>
      <c r="U164" s="31">
        <v>0.42135867077255201</v>
      </c>
      <c r="V164" s="31">
        <v>0.24520865369949299</v>
      </c>
      <c r="W164" s="31">
        <v>0.353492867289605</v>
      </c>
      <c r="X164" s="31">
        <v>0.36232153090518399</v>
      </c>
      <c r="Y164" s="31">
        <v>0.28418560180520902</v>
      </c>
      <c r="Z164" s="31">
        <v>8.9284117528695105E-3</v>
      </c>
      <c r="AA164" s="31">
        <v>0.92616666590797803</v>
      </c>
      <c r="AB164" s="31">
        <v>6.4904922339151794E-2</v>
      </c>
      <c r="AC164" s="28">
        <v>7.9489999999999998</v>
      </c>
      <c r="AD164" s="29">
        <v>11.173</v>
      </c>
      <c r="AE164" s="44">
        <v>8.0585000000000004</v>
      </c>
      <c r="AF164" s="12">
        <v>3.3285</v>
      </c>
      <c r="AG164" s="12">
        <v>2.2408000000000001</v>
      </c>
      <c r="AH164" s="12">
        <v>1.7648999999999999</v>
      </c>
      <c r="AI164" s="12">
        <v>1.5461</v>
      </c>
      <c r="AJ164" s="12">
        <v>1.4061999999999999</v>
      </c>
      <c r="AK164" s="12">
        <v>1.3552999999999999</v>
      </c>
      <c r="AL164" s="12">
        <v>1.2625</v>
      </c>
      <c r="AM164" s="45">
        <v>1.1883999999999999</v>
      </c>
      <c r="AN164" s="12">
        <v>10.3263</v>
      </c>
      <c r="AO164" s="12">
        <v>6.6943000000000001</v>
      </c>
      <c r="AP164" s="12">
        <v>5.5335000000000001</v>
      </c>
      <c r="AQ164" s="12">
        <v>5.1737000000000002</v>
      </c>
      <c r="AR164" s="12">
        <v>4.8924000000000003</v>
      </c>
      <c r="AS164" s="12">
        <v>4.7760999999999996</v>
      </c>
      <c r="AT164" s="12">
        <v>4.6985999999999999</v>
      </c>
      <c r="AU164" s="12">
        <v>4.3727999999999998</v>
      </c>
      <c r="AV164" s="45">
        <v>4.2785000000000002</v>
      </c>
      <c r="AW164" s="226"/>
      <c r="AX164" s="1" t="s">
        <v>44</v>
      </c>
      <c r="AY164" s="1" t="s">
        <v>44</v>
      </c>
      <c r="BA164" s="1" t="str">
        <f t="shared" si="17"/>
        <v/>
      </c>
      <c r="BB164" s="1" t="str">
        <f t="shared" si="13"/>
        <v/>
      </c>
      <c r="BC164" s="1">
        <f t="shared" si="14"/>
        <v>0.36232153090518399</v>
      </c>
      <c r="BD164" s="1" t="b">
        <f t="shared" si="15"/>
        <v>0</v>
      </c>
      <c r="BE164" s="1" t="b">
        <f t="shared" si="16"/>
        <v>0</v>
      </c>
    </row>
    <row r="165" spans="1:57" ht="17" thickBot="1">
      <c r="A165" s="34">
        <v>360</v>
      </c>
      <c r="B165" s="35">
        <v>720</v>
      </c>
      <c r="C165" s="35"/>
      <c r="D165" s="36" t="s">
        <v>21</v>
      </c>
      <c r="E165" s="43">
        <v>0.56647655346206605</v>
      </c>
      <c r="F165" s="43">
        <v>0.26901645196341301</v>
      </c>
      <c r="G165" s="43">
        <v>0.16450699457452</v>
      </c>
      <c r="H165" s="43">
        <v>0.38982374779538198</v>
      </c>
      <c r="I165" s="43">
        <v>0.47383563699772902</v>
      </c>
      <c r="J165" s="43">
        <v>0.13634061520688801</v>
      </c>
      <c r="K165" s="43">
        <v>0.66541921520443403</v>
      </c>
      <c r="L165" s="43">
        <v>0.28508246511553098</v>
      </c>
      <c r="M165" s="43">
        <v>4.9498319680034701E-2</v>
      </c>
      <c r="N165" s="43">
        <v>0.98964123921922797</v>
      </c>
      <c r="O165" s="43">
        <v>8.9471271736454305E-3</v>
      </c>
      <c r="P165" s="43">
        <v>1.41163360712637E-3</v>
      </c>
      <c r="Q165" s="43">
        <v>0.92467361777811097</v>
      </c>
      <c r="R165" s="43">
        <v>2.6856853838554901E-3</v>
      </c>
      <c r="S165" s="43">
        <v>7.2640696838032606E-2</v>
      </c>
      <c r="T165" s="43">
        <v>0.14305306997334399</v>
      </c>
      <c r="U165" s="43">
        <v>0.36476210519727298</v>
      </c>
      <c r="V165" s="43">
        <v>0.49218482482938197</v>
      </c>
      <c r="W165" s="43">
        <v>0.34245371455921703</v>
      </c>
      <c r="X165" s="43">
        <v>0.21866490380197801</v>
      </c>
      <c r="Y165" s="43">
        <v>0.43888138163880402</v>
      </c>
      <c r="Z165" s="43">
        <v>9.8922360674774598E-3</v>
      </c>
      <c r="AA165" s="43">
        <v>0.91718397449449995</v>
      </c>
      <c r="AB165" s="43">
        <v>7.2923789438022496E-2</v>
      </c>
      <c r="AC165" s="40">
        <v>7.1669999999999998</v>
      </c>
      <c r="AD165" s="41">
        <v>12.715</v>
      </c>
      <c r="AE165" s="46">
        <v>7.1313000000000004</v>
      </c>
      <c r="AF165" s="47">
        <v>2.4276</v>
      </c>
      <c r="AG165" s="47">
        <v>1.6874</v>
      </c>
      <c r="AH165" s="47">
        <v>1.3280000000000001</v>
      </c>
      <c r="AI165" s="47">
        <v>1.1286</v>
      </c>
      <c r="AJ165" s="47">
        <v>1.0117</v>
      </c>
      <c r="AK165" s="47">
        <v>0.92259999999999998</v>
      </c>
      <c r="AL165" s="47">
        <v>0.86860000000000004</v>
      </c>
      <c r="AM165" s="48">
        <v>0.81240000000000001</v>
      </c>
      <c r="AN165" s="47">
        <v>13.4833</v>
      </c>
      <c r="AO165" s="47">
        <v>7.1760999999999999</v>
      </c>
      <c r="AP165" s="47">
        <v>6.0179999999999998</v>
      </c>
      <c r="AQ165" s="47">
        <v>5.5701999999999998</v>
      </c>
      <c r="AR165" s="47">
        <v>5.2977999999999996</v>
      </c>
      <c r="AS165" s="47">
        <v>5.0763999999999996</v>
      </c>
      <c r="AT165" s="47">
        <v>4.9984999999999999</v>
      </c>
      <c r="AU165" s="47">
        <v>4.9423000000000004</v>
      </c>
      <c r="AV165" s="48">
        <v>4.8413000000000004</v>
      </c>
      <c r="AW165" s="226"/>
      <c r="AX165" s="1" t="s">
        <v>44</v>
      </c>
      <c r="AY165" s="1" t="s">
        <v>43</v>
      </c>
      <c r="BA165" s="1" t="str">
        <f t="shared" si="17"/>
        <v/>
      </c>
      <c r="BB165" s="1" t="str">
        <f t="shared" si="13"/>
        <v/>
      </c>
      <c r="BC165" s="1" t="str">
        <f t="shared" si="14"/>
        <v/>
      </c>
      <c r="BD165" s="1" t="b">
        <f t="shared" si="15"/>
        <v>0</v>
      </c>
      <c r="BE165" s="1" t="b">
        <f t="shared" si="16"/>
        <v>0</v>
      </c>
    </row>
    <row r="166" spans="1:57">
      <c r="A166" s="17">
        <v>360</v>
      </c>
      <c r="B166" s="18">
        <v>1080</v>
      </c>
      <c r="C166" s="18">
        <v>99.35</v>
      </c>
      <c r="D166" s="19" t="s">
        <v>18</v>
      </c>
      <c r="E166" s="20">
        <v>0.67750739532253001</v>
      </c>
      <c r="F166" s="20">
        <v>5.4080978346865601E-2</v>
      </c>
      <c r="G166" s="20">
        <v>0.268411626330604</v>
      </c>
      <c r="H166" s="20">
        <v>0.47781054709807202</v>
      </c>
      <c r="I166" s="20">
        <v>0.268622185230803</v>
      </c>
      <c r="J166" s="20">
        <v>0.25356726767112397</v>
      </c>
      <c r="K166" s="20">
        <v>0.69462689153027102</v>
      </c>
      <c r="L166" s="20">
        <v>0.16120139392694499</v>
      </c>
      <c r="M166" s="20">
        <v>0.14417171454278199</v>
      </c>
      <c r="N166" s="20">
        <v>0.76864860241709498</v>
      </c>
      <c r="O166" s="20">
        <v>0.17097177721651199</v>
      </c>
      <c r="P166" s="20">
        <v>6.03796203663928E-2</v>
      </c>
      <c r="Q166" s="20">
        <v>0.75974923590350196</v>
      </c>
      <c r="R166" s="20">
        <v>7.0484560715741496E-2</v>
      </c>
      <c r="S166" s="20">
        <v>0.16976620338075499</v>
      </c>
      <c r="T166" s="20">
        <v>0.84478182679373603</v>
      </c>
      <c r="U166" s="20">
        <v>4.9346021894057297E-2</v>
      </c>
      <c r="V166" s="20">
        <v>0.10587215131220599</v>
      </c>
      <c r="W166" s="20">
        <v>0.33275165905743198</v>
      </c>
      <c r="X166" s="20">
        <v>0.34267583323078699</v>
      </c>
      <c r="Y166" s="20">
        <v>0.32457250771177998</v>
      </c>
      <c r="Z166" s="20">
        <v>0.74729770998871503</v>
      </c>
      <c r="AA166" s="20">
        <v>7.4876311367221907E-2</v>
      </c>
      <c r="AB166" s="20">
        <v>0.17782597864406199</v>
      </c>
      <c r="AC166" s="53">
        <v>6.2779999999999996</v>
      </c>
      <c r="AD166" s="54">
        <v>9.625</v>
      </c>
      <c r="AE166" s="49">
        <v>6.4093999999999998</v>
      </c>
      <c r="AF166" s="50">
        <v>2.806</v>
      </c>
      <c r="AG166" s="50">
        <v>2.0522</v>
      </c>
      <c r="AH166" s="50">
        <v>1.56</v>
      </c>
      <c r="AI166" s="50">
        <v>1.5116000000000001</v>
      </c>
      <c r="AJ166" s="50">
        <v>1.3414999999999999</v>
      </c>
      <c r="AK166" s="50">
        <v>1.3158000000000001</v>
      </c>
      <c r="AL166" s="50">
        <v>1.2393000000000001</v>
      </c>
      <c r="AM166" s="51">
        <v>1.2312000000000001</v>
      </c>
      <c r="AN166" s="49">
        <v>9.3648000000000007</v>
      </c>
      <c r="AO166" s="50">
        <v>6.1279000000000003</v>
      </c>
      <c r="AP166" s="50">
        <v>5.3529999999999998</v>
      </c>
      <c r="AQ166" s="50">
        <v>5.0423999999999998</v>
      </c>
      <c r="AR166" s="50">
        <v>4.6840999999999999</v>
      </c>
      <c r="AS166" s="50">
        <v>4.6124000000000001</v>
      </c>
      <c r="AT166" s="50">
        <v>4.5674999999999999</v>
      </c>
      <c r="AU166" s="50">
        <v>4.5376000000000003</v>
      </c>
      <c r="AV166" s="51">
        <v>4.4047999999999998</v>
      </c>
      <c r="AW166" s="226"/>
      <c r="AX166" s="1" t="s">
        <v>44</v>
      </c>
      <c r="AY166" s="1" t="s">
        <v>44</v>
      </c>
      <c r="BA166" s="1" t="str">
        <f t="shared" si="17"/>
        <v/>
      </c>
      <c r="BB166" s="1" t="str">
        <f t="shared" si="13"/>
        <v/>
      </c>
      <c r="BC166" s="1">
        <f t="shared" si="14"/>
        <v>0.34267583323078699</v>
      </c>
      <c r="BD166" s="1" t="b">
        <f t="shared" si="15"/>
        <v>0</v>
      </c>
      <c r="BE166" s="1" t="b">
        <f t="shared" si="16"/>
        <v>0</v>
      </c>
    </row>
    <row r="167" spans="1:57" ht="17" thickBot="1">
      <c r="A167" s="34">
        <v>360</v>
      </c>
      <c r="B167" s="35">
        <v>1080</v>
      </c>
      <c r="C167" s="35"/>
      <c r="D167" s="36" t="s">
        <v>19</v>
      </c>
      <c r="E167" s="39">
        <v>0.29036932658619602</v>
      </c>
      <c r="F167" s="39">
        <v>0.143237019550087</v>
      </c>
      <c r="G167" s="39">
        <v>0.56639365386371598</v>
      </c>
      <c r="H167" s="39">
        <v>0.99284970372617998</v>
      </c>
      <c r="I167" s="39">
        <v>2.4875670292363499E-3</v>
      </c>
      <c r="J167" s="39">
        <v>4.6627292445827698E-3</v>
      </c>
      <c r="K167" s="39">
        <v>0.856685231314819</v>
      </c>
      <c r="L167" s="39">
        <v>2.8351953437146998E-2</v>
      </c>
      <c r="M167" s="39">
        <v>0.11496281524803301</v>
      </c>
      <c r="N167" s="39">
        <v>0.95614354454018602</v>
      </c>
      <c r="O167" s="39">
        <v>4.7168574919782503E-3</v>
      </c>
      <c r="P167" s="39">
        <v>3.9139597967835303E-2</v>
      </c>
      <c r="Q167" s="39">
        <v>0.24230331668932401</v>
      </c>
      <c r="R167" s="39">
        <v>0.43165653202383503</v>
      </c>
      <c r="S167" s="39">
        <v>0.326040151286839</v>
      </c>
      <c r="T167" s="39">
        <v>0.20064874775743799</v>
      </c>
      <c r="U167" s="39">
        <v>8.3847617251386994E-2</v>
      </c>
      <c r="V167" s="39">
        <v>0.71550363499117398</v>
      </c>
      <c r="W167" s="39">
        <v>0.23790316710083401</v>
      </c>
      <c r="X167" s="39">
        <v>0.36984399726351902</v>
      </c>
      <c r="Y167" s="39">
        <v>0.392252835635646</v>
      </c>
      <c r="Z167" s="39">
        <v>6.3536400884038099E-2</v>
      </c>
      <c r="AA167" s="39">
        <v>0.26195278407410399</v>
      </c>
      <c r="AB167" s="39">
        <v>0.67451081504185695</v>
      </c>
      <c r="AC167" s="59">
        <v>5.7450000000000001</v>
      </c>
      <c r="AD167" s="60">
        <v>14.25</v>
      </c>
      <c r="AE167" s="46">
        <v>5.2034000000000002</v>
      </c>
      <c r="AF167" s="47">
        <v>2.4855999999999998</v>
      </c>
      <c r="AG167" s="47">
        <v>1.9412</v>
      </c>
      <c r="AH167" s="47">
        <v>1.6697</v>
      </c>
      <c r="AI167" s="47">
        <v>1.4992000000000001</v>
      </c>
      <c r="AJ167" s="47">
        <v>1.4044000000000001</v>
      </c>
      <c r="AK167" s="47">
        <v>1.3117000000000001</v>
      </c>
      <c r="AL167" s="47">
        <v>1.2698</v>
      </c>
      <c r="AM167" s="48">
        <v>1.2279</v>
      </c>
      <c r="AN167" s="46">
        <v>14.1699</v>
      </c>
      <c r="AO167" s="47">
        <v>8.9702999999999999</v>
      </c>
      <c r="AP167" s="47">
        <v>7.2606999999999999</v>
      </c>
      <c r="AQ167" s="47">
        <v>6.7918000000000003</v>
      </c>
      <c r="AR167" s="47">
        <v>6.6021999999999998</v>
      </c>
      <c r="AS167" s="47">
        <v>6.4088000000000003</v>
      </c>
      <c r="AT167" s="47">
        <v>6.1794000000000002</v>
      </c>
      <c r="AU167" s="47">
        <v>6.0871000000000004</v>
      </c>
      <c r="AV167" s="48">
        <v>5.9917999999999996</v>
      </c>
      <c r="AW167" s="226"/>
      <c r="AX167" s="1" t="s">
        <v>44</v>
      </c>
      <c r="AY167" s="1" t="s">
        <v>43</v>
      </c>
      <c r="BA167" s="1" t="str">
        <f t="shared" si="17"/>
        <v/>
      </c>
      <c r="BB167" s="1" t="str">
        <f t="shared" si="13"/>
        <v/>
      </c>
      <c r="BC167" s="1" t="str">
        <f t="shared" si="14"/>
        <v/>
      </c>
      <c r="BD167" s="1" t="b">
        <f t="shared" si="15"/>
        <v>0</v>
      </c>
      <c r="BE167" s="1" t="b">
        <f t="shared" si="16"/>
        <v>0</v>
      </c>
    </row>
    <row r="168" spans="1:57">
      <c r="A168" s="79">
        <v>360</v>
      </c>
      <c r="B168" s="80">
        <v>1440</v>
      </c>
      <c r="C168" s="18">
        <v>99.72</v>
      </c>
      <c r="D168" s="19" t="s">
        <v>18</v>
      </c>
      <c r="E168" s="88">
        <v>0.57953913299736404</v>
      </c>
      <c r="F168" s="88">
        <v>0.24060704646193501</v>
      </c>
      <c r="G168" s="88">
        <v>0.17985382054069901</v>
      </c>
      <c r="H168" s="88">
        <v>2.9515239091061098E-2</v>
      </c>
      <c r="I168" s="88">
        <v>0.77943443111865995</v>
      </c>
      <c r="J168" s="88">
        <v>0.191050329790278</v>
      </c>
      <c r="K168" s="88">
        <v>0.63591689978707699</v>
      </c>
      <c r="L168" s="88">
        <v>0.265772439332358</v>
      </c>
      <c r="M168" s="88">
        <v>9.8310660880563797E-2</v>
      </c>
      <c r="N168" s="88">
        <v>0.93718389054933904</v>
      </c>
      <c r="O168" s="88">
        <v>7.7815657293880403E-3</v>
      </c>
      <c r="P168" s="88">
        <v>5.5034543721272498E-2</v>
      </c>
      <c r="Q168" s="88">
        <v>0.99441639592970199</v>
      </c>
      <c r="R168" s="88">
        <v>3.7654586837322299E-3</v>
      </c>
      <c r="S168" s="88">
        <v>1.81814538656543E-3</v>
      </c>
      <c r="T168" s="88">
        <v>0.87600066092223305</v>
      </c>
      <c r="U168" s="88">
        <v>8.9137960726020204E-2</v>
      </c>
      <c r="V168" s="88">
        <v>3.4861378351746602E-2</v>
      </c>
      <c r="W168" s="88">
        <v>0.24676965634734499</v>
      </c>
      <c r="X168" s="88">
        <v>0.34946732808212799</v>
      </c>
      <c r="Y168" s="88">
        <v>0.40376301557052602</v>
      </c>
      <c r="Z168" s="88">
        <v>0.785066227241633</v>
      </c>
      <c r="AA168" s="88">
        <v>0.123386146246275</v>
      </c>
      <c r="AB168" s="88">
        <v>9.1547626512090696E-2</v>
      </c>
      <c r="AC168" s="53">
        <v>6.0449999999999999</v>
      </c>
      <c r="AD168" s="54">
        <v>8.48</v>
      </c>
      <c r="AE168" s="49">
        <v>6.4923999999999999</v>
      </c>
      <c r="AF168" s="50">
        <v>2.6400999999999999</v>
      </c>
      <c r="AG168" s="50">
        <v>1.7467999999999999</v>
      </c>
      <c r="AH168" s="50">
        <v>1.4518</v>
      </c>
      <c r="AI168" s="50">
        <v>1.2128000000000001</v>
      </c>
      <c r="AJ168" s="50">
        <v>1.1127</v>
      </c>
      <c r="AK168" s="50">
        <v>1.0499000000000001</v>
      </c>
      <c r="AL168" s="50">
        <v>0.97640000000000005</v>
      </c>
      <c r="AM168" s="51">
        <v>0.93269999999999997</v>
      </c>
      <c r="AN168" s="50">
        <v>8.8103999999999996</v>
      </c>
      <c r="AO168" s="50">
        <v>5.6439000000000004</v>
      </c>
      <c r="AP168" s="50">
        <v>4.8642000000000003</v>
      </c>
      <c r="AQ168" s="50">
        <v>4.6086</v>
      </c>
      <c r="AR168" s="50">
        <v>4.4530000000000003</v>
      </c>
      <c r="AS168" s="50">
        <v>4.3022</v>
      </c>
      <c r="AT168" s="50">
        <v>4.2175000000000002</v>
      </c>
      <c r="AU168" s="50">
        <v>4.1421999999999999</v>
      </c>
      <c r="AV168" s="51">
        <v>4.069</v>
      </c>
      <c r="AW168" s="226"/>
      <c r="AX168" s="1" t="s">
        <v>44</v>
      </c>
      <c r="AY168" s="1" t="s">
        <v>44</v>
      </c>
      <c r="BA168" s="1" t="str">
        <f t="shared" si="17"/>
        <v/>
      </c>
      <c r="BB168" s="1" t="str">
        <f t="shared" si="13"/>
        <v/>
      </c>
      <c r="BC168" s="1">
        <f t="shared" si="14"/>
        <v>0.40376301557052602</v>
      </c>
      <c r="BD168" s="1" t="b">
        <f t="shared" si="15"/>
        <v>0</v>
      </c>
      <c r="BE168" s="1" t="b">
        <f t="shared" si="16"/>
        <v>0</v>
      </c>
    </row>
    <row r="169" spans="1:57">
      <c r="A169" s="24"/>
      <c r="B169" s="14"/>
      <c r="C169" s="14"/>
      <c r="D169" s="25" t="s">
        <v>19</v>
      </c>
      <c r="E169" s="31">
        <v>0.79962399840975396</v>
      </c>
      <c r="F169" s="31">
        <v>3.3903851461319801E-2</v>
      </c>
      <c r="G169" s="31">
        <v>0.16647215012892499</v>
      </c>
      <c r="H169" s="31">
        <v>0.573854848516547</v>
      </c>
      <c r="I169" s="31">
        <v>3.6295729034718102E-2</v>
      </c>
      <c r="J169" s="31">
        <v>0.389849422448734</v>
      </c>
      <c r="K169" s="31">
        <v>0.63089287281566298</v>
      </c>
      <c r="L169" s="31">
        <v>0.34958785526598801</v>
      </c>
      <c r="M169" s="31">
        <v>1.9519271918347701E-2</v>
      </c>
      <c r="N169" s="31">
        <v>0.91120809393645796</v>
      </c>
      <c r="O169" s="31">
        <v>4.7944616646217901E-2</v>
      </c>
      <c r="P169" s="31">
        <v>4.0847289417323698E-2</v>
      </c>
      <c r="Q169" s="31">
        <v>0.29811790297412</v>
      </c>
      <c r="R169" s="31">
        <v>0.105004254184123</v>
      </c>
      <c r="S169" s="31">
        <v>0.59687784284175605</v>
      </c>
      <c r="T169" s="31">
        <v>0.65635861797441697</v>
      </c>
      <c r="U169" s="31">
        <v>0.12984978046308501</v>
      </c>
      <c r="V169" s="31">
        <v>0.21379160156249599</v>
      </c>
      <c r="W169" s="31">
        <v>0.18417993246817699</v>
      </c>
      <c r="X169" s="31">
        <v>0.41831041836858701</v>
      </c>
      <c r="Y169" s="31">
        <v>0.397509649163234</v>
      </c>
      <c r="Z169" s="31">
        <v>0.63219270540600203</v>
      </c>
      <c r="AA169" s="31">
        <v>0.30377804708325901</v>
      </c>
      <c r="AB169" s="31">
        <v>6.4029247510738005E-2</v>
      </c>
      <c r="AC169" s="52">
        <v>5.4980000000000002</v>
      </c>
      <c r="AD169" s="56">
        <v>12.17</v>
      </c>
      <c r="AE169" s="44">
        <v>5.9276</v>
      </c>
      <c r="AF169" s="12">
        <v>2.5186000000000002</v>
      </c>
      <c r="AG169" s="12">
        <v>1.7229000000000001</v>
      </c>
      <c r="AH169" s="12">
        <v>1.5441</v>
      </c>
      <c r="AI169" s="12">
        <v>1.3455999999999999</v>
      </c>
      <c r="AJ169" s="12">
        <v>1.2695000000000001</v>
      </c>
      <c r="AK169" s="12">
        <v>1.2298</v>
      </c>
      <c r="AL169" s="12">
        <v>1.1153999999999999</v>
      </c>
      <c r="AM169" s="45">
        <v>1.1074999999999999</v>
      </c>
      <c r="AN169" s="12">
        <v>13.4696</v>
      </c>
      <c r="AO169" s="12">
        <v>7.2045000000000003</v>
      </c>
      <c r="AP169" s="12">
        <v>6.1538000000000004</v>
      </c>
      <c r="AQ169" s="12">
        <v>5.8468999999999998</v>
      </c>
      <c r="AR169" s="12">
        <v>5.4470999999999998</v>
      </c>
      <c r="AS169" s="12">
        <v>5.2934000000000001</v>
      </c>
      <c r="AT169" s="12">
        <v>5.1593999999999998</v>
      </c>
      <c r="AU169" s="12">
        <v>5.2</v>
      </c>
      <c r="AV169" s="45">
        <v>5.0853000000000002</v>
      </c>
      <c r="AW169" s="226"/>
      <c r="AX169" s="1" t="s">
        <v>44</v>
      </c>
      <c r="AY169" s="1" t="s">
        <v>43</v>
      </c>
      <c r="BA169" s="1" t="str">
        <f t="shared" si="17"/>
        <v/>
      </c>
      <c r="BB169" s="1" t="str">
        <f t="shared" si="13"/>
        <v/>
      </c>
      <c r="BC169" s="1" t="str">
        <f t="shared" si="14"/>
        <v/>
      </c>
      <c r="BD169" s="1" t="b">
        <f t="shared" si="15"/>
        <v>0</v>
      </c>
      <c r="BE169" s="1" t="b">
        <f t="shared" si="16"/>
        <v>0</v>
      </c>
    </row>
    <row r="170" spans="1:57" ht="17" thickBot="1">
      <c r="A170" s="34"/>
      <c r="B170" s="35"/>
      <c r="C170" s="35"/>
      <c r="D170" s="36" t="s">
        <v>20</v>
      </c>
      <c r="E170" s="39">
        <v>0.95247679181750899</v>
      </c>
      <c r="F170" s="39">
        <v>1.3094056135016499E-2</v>
      </c>
      <c r="G170" s="39">
        <v>3.4429152047473897E-2</v>
      </c>
      <c r="H170" s="39">
        <v>7.2478396209355894E-2</v>
      </c>
      <c r="I170" s="39">
        <v>0.75928828884453003</v>
      </c>
      <c r="J170" s="39">
        <v>0.16823331494611299</v>
      </c>
      <c r="K170" s="39">
        <v>0.61528787108633198</v>
      </c>
      <c r="L170" s="39">
        <v>0.36728710865313002</v>
      </c>
      <c r="M170" s="39">
        <v>1.7425020260536401E-2</v>
      </c>
      <c r="N170" s="39">
        <v>0.61921616644939304</v>
      </c>
      <c r="O170" s="39">
        <v>0.23976531799251799</v>
      </c>
      <c r="P170" s="39">
        <v>0.141018515558087</v>
      </c>
      <c r="Q170" s="39">
        <v>0.35833315257430398</v>
      </c>
      <c r="R170" s="39">
        <v>0.621769613736462</v>
      </c>
      <c r="S170" s="39">
        <v>1.9897233689233702E-2</v>
      </c>
      <c r="T170" s="39">
        <v>2.1059273266192099E-2</v>
      </c>
      <c r="U170" s="39">
        <v>0.465561655717318</v>
      </c>
      <c r="V170" s="39">
        <v>0.51337907101648905</v>
      </c>
      <c r="W170" s="39">
        <v>0.27086202354364802</v>
      </c>
      <c r="X170" s="39">
        <v>0.33962686396770198</v>
      </c>
      <c r="Y170" s="39">
        <v>0.389511112488649</v>
      </c>
      <c r="Z170" s="39">
        <v>0.414227606254924</v>
      </c>
      <c r="AA170" s="39">
        <v>0.123663277486007</v>
      </c>
      <c r="AB170" s="39">
        <v>0.46210911625906698</v>
      </c>
      <c r="AC170" s="59">
        <v>5.8879999999999999</v>
      </c>
      <c r="AD170" s="60">
        <v>11.996</v>
      </c>
      <c r="AE170" s="46">
        <v>5.9691999999999998</v>
      </c>
      <c r="AF170" s="47">
        <v>2.5032000000000001</v>
      </c>
      <c r="AG170" s="47">
        <v>1.7818000000000001</v>
      </c>
      <c r="AH170" s="47">
        <v>1.3355999999999999</v>
      </c>
      <c r="AI170" s="47">
        <v>1.1745000000000001</v>
      </c>
      <c r="AJ170" s="47">
        <v>1.0462</v>
      </c>
      <c r="AK170" s="47">
        <v>0.96079999999999999</v>
      </c>
      <c r="AL170" s="47">
        <v>0.89049999999999996</v>
      </c>
      <c r="AM170" s="48">
        <v>0.84970000000000001</v>
      </c>
      <c r="AN170" s="47">
        <v>11.7959</v>
      </c>
      <c r="AO170" s="47">
        <v>7.3783000000000003</v>
      </c>
      <c r="AP170" s="47">
        <v>6.3674999999999997</v>
      </c>
      <c r="AQ170" s="47">
        <v>5.8082000000000003</v>
      </c>
      <c r="AR170" s="47">
        <v>5.6742999999999997</v>
      </c>
      <c r="AS170" s="47">
        <v>5.6550000000000002</v>
      </c>
      <c r="AT170" s="47">
        <v>5.3791000000000002</v>
      </c>
      <c r="AU170" s="47">
        <v>5.2747999999999999</v>
      </c>
      <c r="AV170" s="48">
        <v>5.2781000000000002</v>
      </c>
      <c r="AW170" s="226"/>
      <c r="AX170" s="1" t="s">
        <v>44</v>
      </c>
      <c r="AY170" s="1" t="s">
        <v>43</v>
      </c>
      <c r="BA170" s="1" t="str">
        <f t="shared" si="17"/>
        <v/>
      </c>
      <c r="BB170" s="1" t="str">
        <f t="shared" si="13"/>
        <v/>
      </c>
      <c r="BC170" s="1" t="str">
        <f t="shared" si="14"/>
        <v/>
      </c>
      <c r="BD170" s="1" t="b">
        <f t="shared" si="15"/>
        <v>0</v>
      </c>
      <c r="BE170" s="1" t="b">
        <f t="shared" si="16"/>
        <v>0</v>
      </c>
    </row>
    <row r="171" spans="1:57">
      <c r="A171" s="79">
        <v>360</v>
      </c>
      <c r="B171" s="80">
        <v>1800</v>
      </c>
      <c r="C171" s="80">
        <v>98.888999999999996</v>
      </c>
      <c r="D171" s="99" t="s">
        <v>18</v>
      </c>
      <c r="E171" s="20">
        <v>0.53267804873690205</v>
      </c>
      <c r="F171" s="20">
        <v>6.1791662453455298E-2</v>
      </c>
      <c r="G171" s="20">
        <v>0.40553028880964198</v>
      </c>
      <c r="H171" s="20">
        <v>0.86250892811679802</v>
      </c>
      <c r="I171" s="20">
        <v>3.5017619199761298E-2</v>
      </c>
      <c r="J171" s="20">
        <v>0.10247345268344001</v>
      </c>
      <c r="K171" s="20">
        <v>0.54821259354700203</v>
      </c>
      <c r="L171" s="20">
        <v>0.15592361241179101</v>
      </c>
      <c r="M171" s="20">
        <v>0.295863794041205</v>
      </c>
      <c r="N171" s="20">
        <v>0.89226713307941996</v>
      </c>
      <c r="O171" s="20">
        <v>8.9400000833036897E-2</v>
      </c>
      <c r="P171" s="20">
        <v>1.8332866087542799E-2</v>
      </c>
      <c r="Q171" s="20">
        <v>0.30211660991776601</v>
      </c>
      <c r="R171" s="20">
        <v>0.12365385058055101</v>
      </c>
      <c r="S171" s="20">
        <v>0.57422953950168099</v>
      </c>
      <c r="T171" s="20">
        <v>0.92728762928296804</v>
      </c>
      <c r="U171" s="20">
        <v>4.8597990514458601E-2</v>
      </c>
      <c r="V171" s="20">
        <v>2.4114380202572599E-2</v>
      </c>
      <c r="W171" s="20">
        <v>0.287398907970421</v>
      </c>
      <c r="X171" s="20">
        <v>0.33082352148451</v>
      </c>
      <c r="Y171" s="20">
        <v>0.381777570545067</v>
      </c>
      <c r="Z171" s="20">
        <v>0.64149455664750799</v>
      </c>
      <c r="AA171" s="20">
        <v>0.218459700863607</v>
      </c>
      <c r="AB171" s="20">
        <v>0.14004574248888399</v>
      </c>
      <c r="AC171" s="53">
        <v>6.1289999999999996</v>
      </c>
      <c r="AD171" s="54">
        <v>9.5060000000000002</v>
      </c>
      <c r="AE171" s="49">
        <v>6.5433000000000003</v>
      </c>
      <c r="AF171" s="50">
        <v>2.9441000000000002</v>
      </c>
      <c r="AG171" s="50">
        <v>2.1615000000000002</v>
      </c>
      <c r="AH171" s="50">
        <v>1.8781000000000001</v>
      </c>
      <c r="AI171" s="50">
        <v>1.6234</v>
      </c>
      <c r="AJ171" s="50">
        <v>1.4491000000000001</v>
      </c>
      <c r="AK171" s="50">
        <v>1.4176</v>
      </c>
      <c r="AL171" s="50">
        <v>1.355</v>
      </c>
      <c r="AM171" s="51">
        <v>1.3116000000000001</v>
      </c>
      <c r="AN171" s="50">
        <v>11.2394</v>
      </c>
      <c r="AO171" s="50">
        <v>6.9337999999999997</v>
      </c>
      <c r="AP171" s="50">
        <v>6.1163999999999996</v>
      </c>
      <c r="AQ171" s="50">
        <v>5.3863000000000003</v>
      </c>
      <c r="AR171" s="50">
        <v>5.3365</v>
      </c>
      <c r="AS171" s="50">
        <v>5.1482000000000001</v>
      </c>
      <c r="AT171" s="50">
        <v>4.9508999999999999</v>
      </c>
      <c r="AU171" s="50">
        <v>4.9164000000000003</v>
      </c>
      <c r="AV171" s="51">
        <v>4.9192</v>
      </c>
      <c r="AW171" s="226"/>
      <c r="AX171" s="1" t="s">
        <v>44</v>
      </c>
      <c r="AY171" s="1" t="s">
        <v>44</v>
      </c>
      <c r="BA171" s="1" t="str">
        <f t="shared" si="17"/>
        <v/>
      </c>
      <c r="BB171" s="1" t="str">
        <f t="shared" si="13"/>
        <v/>
      </c>
      <c r="BC171" s="1">
        <f t="shared" si="14"/>
        <v>0.381777570545067</v>
      </c>
      <c r="BD171" s="1" t="b">
        <f t="shared" si="15"/>
        <v>0</v>
      </c>
      <c r="BE171" s="1" t="b">
        <f t="shared" si="16"/>
        <v>0</v>
      </c>
    </row>
    <row r="172" spans="1:57">
      <c r="A172" s="61"/>
      <c r="B172" s="62"/>
      <c r="C172" s="62"/>
      <c r="D172" s="98" t="s">
        <v>19</v>
      </c>
      <c r="E172" s="32">
        <v>0.53267804873690205</v>
      </c>
      <c r="F172" s="32">
        <v>6.1791662453455298E-2</v>
      </c>
      <c r="G172" s="32">
        <v>0.40553028880964198</v>
      </c>
      <c r="H172" s="32">
        <v>0.86250892811679802</v>
      </c>
      <c r="I172" s="32">
        <v>3.5017619199761298E-2</v>
      </c>
      <c r="J172" s="32">
        <v>0.10247345268344001</v>
      </c>
      <c r="K172" s="32">
        <v>0.54821259354700203</v>
      </c>
      <c r="L172" s="32">
        <v>0.15592361241179101</v>
      </c>
      <c r="M172" s="32">
        <v>0.295863794041205</v>
      </c>
      <c r="N172" s="28">
        <v>0.68894377278749697</v>
      </c>
      <c r="O172" s="28">
        <v>8.7322202919959402E-3</v>
      </c>
      <c r="P172" s="28">
        <v>0.30232400692050598</v>
      </c>
      <c r="Q172" s="28">
        <v>0.86335986841979795</v>
      </c>
      <c r="R172" s="28">
        <v>4.6438245563193203E-2</v>
      </c>
      <c r="S172" s="28">
        <v>9.0201886017007904E-2</v>
      </c>
      <c r="T172" s="32">
        <v>0.92728762928296804</v>
      </c>
      <c r="U172" s="32">
        <v>4.8597990514458601E-2</v>
      </c>
      <c r="V172" s="32">
        <v>2.4114380202572599E-2</v>
      </c>
      <c r="W172" s="32">
        <v>0.287398907970421</v>
      </c>
      <c r="X172" s="32">
        <v>0.33082352148451</v>
      </c>
      <c r="Y172" s="32">
        <v>0.381777570545067</v>
      </c>
      <c r="Z172" s="28">
        <v>0.53410715481580795</v>
      </c>
      <c r="AA172" s="28">
        <v>0.43289180768462399</v>
      </c>
      <c r="AB172" s="28">
        <v>3.3001037499566802E-2</v>
      </c>
      <c r="AC172" s="52">
        <v>6.3659999999999997</v>
      </c>
      <c r="AD172" s="56">
        <v>8.8800000000000008</v>
      </c>
      <c r="AE172" s="44">
        <v>6.7880000000000003</v>
      </c>
      <c r="AF172" s="12">
        <v>3.2332999999999998</v>
      </c>
      <c r="AG172" s="12">
        <v>2.3037000000000001</v>
      </c>
      <c r="AH172" s="12">
        <v>1.9997</v>
      </c>
      <c r="AI172" s="12">
        <v>1.8303</v>
      </c>
      <c r="AJ172" s="12">
        <v>1.7373000000000001</v>
      </c>
      <c r="AK172" s="12">
        <v>1.6428</v>
      </c>
      <c r="AL172" s="12">
        <v>1.5204</v>
      </c>
      <c r="AM172" s="45">
        <v>1.5666</v>
      </c>
      <c r="AN172" s="12">
        <v>8.9999000000000002</v>
      </c>
      <c r="AO172" s="12">
        <v>5.7275</v>
      </c>
      <c r="AP172" s="12">
        <v>5.0659000000000001</v>
      </c>
      <c r="AQ172" s="12">
        <v>4.7789999999999999</v>
      </c>
      <c r="AR172" s="12">
        <v>4.4832000000000001</v>
      </c>
      <c r="AS172" s="12">
        <v>4.2576999999999998</v>
      </c>
      <c r="AT172" s="12">
        <v>4.3114999999999997</v>
      </c>
      <c r="AU172" s="12">
        <v>4.3238000000000003</v>
      </c>
      <c r="AV172" s="45">
        <v>4.2446999999999999</v>
      </c>
      <c r="AW172" s="226"/>
      <c r="AX172" s="1" t="s">
        <v>44</v>
      </c>
      <c r="AY172" s="1" t="s">
        <v>44</v>
      </c>
      <c r="BA172" s="1" t="str">
        <f t="shared" si="17"/>
        <v/>
      </c>
      <c r="BB172" s="1" t="str">
        <f t="shared" si="13"/>
        <v/>
      </c>
      <c r="BC172" s="1">
        <f t="shared" si="14"/>
        <v>0.381777570545067</v>
      </c>
      <c r="BD172" s="1" t="b">
        <f t="shared" si="15"/>
        <v>0</v>
      </c>
      <c r="BE172" s="1" t="b">
        <f t="shared" si="16"/>
        <v>0</v>
      </c>
    </row>
    <row r="173" spans="1:57">
      <c r="A173" s="61"/>
      <c r="B173" s="62"/>
      <c r="C173" s="62"/>
      <c r="D173" s="98" t="s">
        <v>20</v>
      </c>
      <c r="E173" s="27">
        <v>0.88042342052022404</v>
      </c>
      <c r="F173" s="27">
        <v>3.9463513176134002E-2</v>
      </c>
      <c r="G173" s="27">
        <v>8.0113066303641303E-2</v>
      </c>
      <c r="H173" s="27">
        <v>0.92776996157066804</v>
      </c>
      <c r="I173" s="27">
        <v>5.6909950668232297E-2</v>
      </c>
      <c r="J173" s="27">
        <v>1.53200877610994E-2</v>
      </c>
      <c r="K173" s="27">
        <v>0.60475714143211001</v>
      </c>
      <c r="L173" s="27">
        <v>0.15095092407447799</v>
      </c>
      <c r="M173" s="27">
        <v>0.24429193449341</v>
      </c>
      <c r="N173" s="27">
        <v>0.95461560570304305</v>
      </c>
      <c r="O173" s="27">
        <v>4.2211412105382998E-2</v>
      </c>
      <c r="P173" s="27">
        <v>3.1729821915734702E-3</v>
      </c>
      <c r="Q173" s="27">
        <v>0.67921434856723495</v>
      </c>
      <c r="R173" s="27">
        <v>9.2287772002747501E-2</v>
      </c>
      <c r="S173" s="27">
        <v>0.22849787943001601</v>
      </c>
      <c r="T173" s="31">
        <v>0.87181985332850098</v>
      </c>
      <c r="U173" s="31">
        <v>9.0661816950395796E-2</v>
      </c>
      <c r="V173" s="31">
        <v>3.7518329721102202E-2</v>
      </c>
      <c r="W173" s="31">
        <v>0.27845134606101002</v>
      </c>
      <c r="X173" s="31">
        <v>0.34138574357012202</v>
      </c>
      <c r="Y173" s="31">
        <v>0.38016291036886701</v>
      </c>
      <c r="Z173" s="31">
        <v>0.14892199934408301</v>
      </c>
      <c r="AA173" s="31">
        <v>0.23996428434199199</v>
      </c>
      <c r="AB173" s="31">
        <v>0.61111371631392297</v>
      </c>
      <c r="AC173" s="52">
        <v>4.2469999999999999</v>
      </c>
      <c r="AD173" s="56">
        <v>11.426</v>
      </c>
      <c r="AE173" s="44">
        <v>4.2057000000000002</v>
      </c>
      <c r="AF173" s="12">
        <v>1.8697999999999999</v>
      </c>
      <c r="AG173" s="12">
        <v>1.2981</v>
      </c>
      <c r="AH173" s="12">
        <v>1.1004</v>
      </c>
      <c r="AI173" s="12">
        <v>0.97</v>
      </c>
      <c r="AJ173" s="12">
        <v>0.84850000000000003</v>
      </c>
      <c r="AK173" s="12">
        <v>0.82820000000000005</v>
      </c>
      <c r="AL173" s="12">
        <v>0.76149999999999995</v>
      </c>
      <c r="AM173" s="45">
        <v>0.74680000000000002</v>
      </c>
      <c r="AN173" s="12">
        <v>11.2079</v>
      </c>
      <c r="AO173" s="12">
        <v>6.8341000000000003</v>
      </c>
      <c r="AP173" s="12">
        <v>5.9127000000000001</v>
      </c>
      <c r="AQ173" s="12">
        <v>5.6349</v>
      </c>
      <c r="AR173" s="12">
        <v>5.4583000000000004</v>
      </c>
      <c r="AS173" s="12">
        <v>5.2396000000000003</v>
      </c>
      <c r="AT173" s="12">
        <v>5.1262999999999996</v>
      </c>
      <c r="AU173" s="12">
        <v>5.117</v>
      </c>
      <c r="AV173" s="45">
        <v>4.9569000000000001</v>
      </c>
      <c r="AW173" s="226"/>
      <c r="AX173" s="1" t="s">
        <v>44</v>
      </c>
      <c r="AY173" s="1" t="s">
        <v>44</v>
      </c>
      <c r="BA173" s="1" t="str">
        <f t="shared" si="17"/>
        <v/>
      </c>
      <c r="BB173" s="1" t="str">
        <f t="shared" si="13"/>
        <v/>
      </c>
      <c r="BC173" s="1">
        <f t="shared" si="14"/>
        <v>0.38016291036886701</v>
      </c>
      <c r="BD173" s="1" t="b">
        <f t="shared" si="15"/>
        <v>0</v>
      </c>
      <c r="BE173" s="1" t="b">
        <f t="shared" si="16"/>
        <v>0</v>
      </c>
    </row>
    <row r="174" spans="1:57">
      <c r="A174" s="61"/>
      <c r="B174" s="62"/>
      <c r="C174" s="62"/>
      <c r="D174" s="98" t="s">
        <v>21</v>
      </c>
      <c r="E174" s="31">
        <v>0.76867699549060198</v>
      </c>
      <c r="F174" s="31">
        <v>0.21806344109487699</v>
      </c>
      <c r="G174" s="31">
        <v>1.32595634145197E-2</v>
      </c>
      <c r="H174" s="31">
        <v>0.216440559579722</v>
      </c>
      <c r="I174" s="31">
        <v>0.60089948061410103</v>
      </c>
      <c r="J174" s="31">
        <v>0.182659959806176</v>
      </c>
      <c r="K174" s="31">
        <v>0.90840716975677904</v>
      </c>
      <c r="L174" s="31">
        <v>4.1558217528016002E-3</v>
      </c>
      <c r="M174" s="31">
        <v>8.7437008490418897E-2</v>
      </c>
      <c r="N174" s="31">
        <v>0.95289100136905802</v>
      </c>
      <c r="O174" s="31">
        <v>2.9212814899724601E-2</v>
      </c>
      <c r="P174" s="31">
        <v>1.7896183731216399E-2</v>
      </c>
      <c r="Q174" s="31">
        <v>0.97896009522470595</v>
      </c>
      <c r="R174" s="31">
        <v>9.0305645750737799E-3</v>
      </c>
      <c r="S174" s="31">
        <v>1.2009340200219799E-2</v>
      </c>
      <c r="T174" s="31">
        <v>0.87181985332850098</v>
      </c>
      <c r="U174" s="31">
        <v>9.0661816950395796E-2</v>
      </c>
      <c r="V174" s="31">
        <v>3.7518329721102202E-2</v>
      </c>
      <c r="W174" s="31">
        <v>0.27845134606101002</v>
      </c>
      <c r="X174" s="31">
        <v>0.34138574357012202</v>
      </c>
      <c r="Y174" s="31">
        <v>0.38016291036886701</v>
      </c>
      <c r="Z174" s="31">
        <v>0.14892199934408301</v>
      </c>
      <c r="AA174" s="31">
        <v>0.23996428434199199</v>
      </c>
      <c r="AB174" s="31">
        <v>0.61111371631392297</v>
      </c>
      <c r="AC174" s="52">
        <v>4.9470000000000001</v>
      </c>
      <c r="AD174" s="56">
        <v>10.433999999999999</v>
      </c>
      <c r="AE174" s="44">
        <v>4.9314999999999998</v>
      </c>
      <c r="AF174" s="12">
        <v>1.9938</v>
      </c>
      <c r="AG174" s="12">
        <v>1.3520000000000001</v>
      </c>
      <c r="AH174" s="12">
        <v>1.1023000000000001</v>
      </c>
      <c r="AI174" s="12">
        <v>0.91959999999999997</v>
      </c>
      <c r="AJ174" s="12">
        <v>0.84289999999999998</v>
      </c>
      <c r="AK174" s="12">
        <v>0.77229999999999999</v>
      </c>
      <c r="AL174" s="12">
        <v>0.72819999999999996</v>
      </c>
      <c r="AM174" s="45">
        <v>0.71960000000000002</v>
      </c>
      <c r="AN174" s="12">
        <v>10.8226</v>
      </c>
      <c r="AO174" s="12">
        <v>6.6059000000000001</v>
      </c>
      <c r="AP174" s="12">
        <v>5.4108999999999998</v>
      </c>
      <c r="AQ174" s="12">
        <v>5.2276999999999996</v>
      </c>
      <c r="AR174" s="12">
        <v>5.0404999999999998</v>
      </c>
      <c r="AS174" s="12">
        <v>4.9147999999999996</v>
      </c>
      <c r="AT174" s="12">
        <v>4.8135000000000003</v>
      </c>
      <c r="AU174" s="12">
        <v>4.7599</v>
      </c>
      <c r="AV174" s="45">
        <v>4.7149000000000001</v>
      </c>
      <c r="AW174" s="226"/>
      <c r="AX174" s="1" t="s">
        <v>44</v>
      </c>
      <c r="AY174" s="1" t="s">
        <v>44</v>
      </c>
      <c r="BA174" s="1" t="str">
        <f t="shared" si="17"/>
        <v/>
      </c>
      <c r="BB174" s="1" t="str">
        <f t="shared" si="13"/>
        <v/>
      </c>
      <c r="BC174" s="1">
        <f t="shared" si="14"/>
        <v>0.38016291036886701</v>
      </c>
      <c r="BD174" s="1" t="b">
        <f t="shared" si="15"/>
        <v>0</v>
      </c>
      <c r="BE174" s="1" t="b">
        <f t="shared" si="16"/>
        <v>0</v>
      </c>
    </row>
    <row r="175" spans="1:57">
      <c r="A175" s="61"/>
      <c r="B175" s="62"/>
      <c r="C175" s="62"/>
      <c r="D175" s="98" t="s">
        <v>22</v>
      </c>
      <c r="E175" s="30">
        <v>0.80078249902078402</v>
      </c>
      <c r="F175" s="30">
        <v>0.104512149345193</v>
      </c>
      <c r="G175" s="30">
        <v>9.4705351634021495E-2</v>
      </c>
      <c r="H175" s="30">
        <v>0.32285877315183198</v>
      </c>
      <c r="I175" s="30">
        <v>0.52480220164075597</v>
      </c>
      <c r="J175" s="30">
        <v>0.15233902520741099</v>
      </c>
      <c r="K175" s="30">
        <v>0.87293177418704404</v>
      </c>
      <c r="L175" s="30">
        <v>9.2930558533149799E-2</v>
      </c>
      <c r="M175" s="30">
        <v>3.41376672798053E-2</v>
      </c>
      <c r="N175" s="31">
        <v>0.95289100136905802</v>
      </c>
      <c r="O175" s="31">
        <v>2.9212814899724601E-2</v>
      </c>
      <c r="P175" s="31">
        <v>1.7896183731216399E-2</v>
      </c>
      <c r="Q175" s="31">
        <v>0.97896009522470595</v>
      </c>
      <c r="R175" s="31">
        <v>9.0305645750737799E-3</v>
      </c>
      <c r="S175" s="31">
        <v>1.2009340200219799E-2</v>
      </c>
      <c r="T175" s="31">
        <v>0.87181985332850098</v>
      </c>
      <c r="U175" s="31">
        <v>9.0661816950395796E-2</v>
      </c>
      <c r="V175" s="31">
        <v>3.7518329721102202E-2</v>
      </c>
      <c r="W175" s="31">
        <v>0.27845134606101002</v>
      </c>
      <c r="X175" s="31">
        <v>0.34138574357012202</v>
      </c>
      <c r="Y175" s="31">
        <v>0.38016291036886701</v>
      </c>
      <c r="Z175" s="31">
        <v>0.14892199934408301</v>
      </c>
      <c r="AA175" s="31">
        <v>0.23996428434199199</v>
      </c>
      <c r="AB175" s="31">
        <v>0.61111371631392297</v>
      </c>
      <c r="AC175" s="52">
        <v>4.6529999999999996</v>
      </c>
      <c r="AD175" s="56">
        <v>10.526</v>
      </c>
      <c r="AE175" s="44">
        <v>4.9020999999999999</v>
      </c>
      <c r="AF175" s="12">
        <v>1.9358</v>
      </c>
      <c r="AG175" s="12">
        <v>1.3331999999999999</v>
      </c>
      <c r="AH175" s="12">
        <v>1.0763</v>
      </c>
      <c r="AI175" s="12">
        <v>0.91080000000000005</v>
      </c>
      <c r="AJ175" s="12">
        <v>0.83579999999999999</v>
      </c>
      <c r="AK175" s="12">
        <v>0.75639999999999996</v>
      </c>
      <c r="AL175" s="12">
        <v>0.71040000000000003</v>
      </c>
      <c r="AM175" s="45">
        <v>0.68369999999999997</v>
      </c>
      <c r="AN175" s="12">
        <v>10.786300000000001</v>
      </c>
      <c r="AO175" s="12">
        <v>6.4329000000000001</v>
      </c>
      <c r="AP175" s="12">
        <v>5.5734000000000004</v>
      </c>
      <c r="AQ175" s="12">
        <v>5.1970999999999998</v>
      </c>
      <c r="AR175" s="12">
        <v>4.9623999999999997</v>
      </c>
      <c r="AS175" s="12">
        <v>4.9812000000000003</v>
      </c>
      <c r="AT175" s="12">
        <v>4.8106</v>
      </c>
      <c r="AU175" s="12">
        <v>4.7732000000000001</v>
      </c>
      <c r="AV175" s="45">
        <v>4.7203999999999997</v>
      </c>
      <c r="AW175" s="226"/>
      <c r="AX175" s="1" t="s">
        <v>44</v>
      </c>
      <c r="AY175" s="1" t="s">
        <v>44</v>
      </c>
      <c r="BA175" s="1" t="str">
        <f t="shared" si="17"/>
        <v/>
      </c>
      <c r="BB175" s="1" t="str">
        <f t="shared" si="13"/>
        <v/>
      </c>
      <c r="BC175" s="1">
        <f t="shared" si="14"/>
        <v>0.38016291036886701</v>
      </c>
      <c r="BD175" s="1" t="b">
        <f t="shared" si="15"/>
        <v>0</v>
      </c>
      <c r="BE175" s="1" t="b">
        <f t="shared" si="16"/>
        <v>0</v>
      </c>
    </row>
    <row r="176" spans="1:57" ht="17" thickBot="1">
      <c r="A176" s="63"/>
      <c r="B176" s="64"/>
      <c r="C176" s="64"/>
      <c r="D176" s="97" t="s">
        <v>23</v>
      </c>
      <c r="E176" s="43">
        <v>0.79379398228071896</v>
      </c>
      <c r="F176" s="43">
        <v>0.14330370357845201</v>
      </c>
      <c r="G176" s="43">
        <v>6.2902314140827906E-2</v>
      </c>
      <c r="H176" s="43">
        <v>0.31277554693507598</v>
      </c>
      <c r="I176" s="43">
        <v>0.50583056658608505</v>
      </c>
      <c r="J176" s="43">
        <v>0.181393886478837</v>
      </c>
      <c r="K176" s="43">
        <v>0.43801840065659597</v>
      </c>
      <c r="L176" s="43">
        <v>0.420016309771228</v>
      </c>
      <c r="M176" s="43">
        <v>0.141965289572175</v>
      </c>
      <c r="N176" s="58">
        <v>0.95289100136905802</v>
      </c>
      <c r="O176" s="58">
        <v>2.9212814899724601E-2</v>
      </c>
      <c r="P176" s="58">
        <v>1.7896183731216399E-2</v>
      </c>
      <c r="Q176" s="43">
        <v>0.41642084865378498</v>
      </c>
      <c r="R176" s="43">
        <v>0.496525142729138</v>
      </c>
      <c r="S176" s="43">
        <v>8.7054008617076198E-2</v>
      </c>
      <c r="T176" s="43">
        <v>0.97646826223678995</v>
      </c>
      <c r="U176" s="43">
        <v>9.37196709509968E-3</v>
      </c>
      <c r="V176" s="43">
        <v>1.41597706681094E-2</v>
      </c>
      <c r="W176" s="43">
        <v>0.32347403727913898</v>
      </c>
      <c r="X176" s="43">
        <v>0.26222659566009798</v>
      </c>
      <c r="Y176" s="43">
        <v>0.41429936706076198</v>
      </c>
      <c r="Z176" s="37">
        <v>0.64149455664750799</v>
      </c>
      <c r="AA176" s="37">
        <v>0.218459700863607</v>
      </c>
      <c r="AB176" s="37">
        <v>0.14004574248888399</v>
      </c>
      <c r="AC176" s="59">
        <v>6.0880000000000001</v>
      </c>
      <c r="AD176" s="60">
        <v>10.43</v>
      </c>
      <c r="AE176" s="46">
        <v>6.4377000000000004</v>
      </c>
      <c r="AF176" s="47">
        <v>2.5348000000000002</v>
      </c>
      <c r="AG176" s="47">
        <v>1.6415999999999999</v>
      </c>
      <c r="AH176" s="47">
        <v>1.2821</v>
      </c>
      <c r="AI176" s="47">
        <v>1.1544000000000001</v>
      </c>
      <c r="AJ176" s="47">
        <v>0.99439999999999995</v>
      </c>
      <c r="AK176" s="47">
        <v>0.85529999999999995</v>
      </c>
      <c r="AL176" s="47">
        <v>0.87270000000000003</v>
      </c>
      <c r="AM176" s="48">
        <v>0.85729999999999995</v>
      </c>
      <c r="AN176" s="47">
        <v>10.483000000000001</v>
      </c>
      <c r="AO176" s="47">
        <v>6.1360000000000001</v>
      </c>
      <c r="AP176" s="47">
        <v>5.2443999999999997</v>
      </c>
      <c r="AQ176" s="47">
        <v>4.8369</v>
      </c>
      <c r="AR176" s="47">
        <v>4.7221000000000002</v>
      </c>
      <c r="AS176" s="47">
        <v>4.5016999999999996</v>
      </c>
      <c r="AT176" s="47">
        <v>4.4440999999999997</v>
      </c>
      <c r="AU176" s="47">
        <v>4.4085000000000001</v>
      </c>
      <c r="AV176" s="48">
        <v>4.3395999999999999</v>
      </c>
      <c r="AW176" s="226"/>
      <c r="AX176" s="1" t="s">
        <v>44</v>
      </c>
      <c r="AY176" s="1" t="s">
        <v>44</v>
      </c>
      <c r="BA176" s="1" t="str">
        <f t="shared" si="17"/>
        <v/>
      </c>
      <c r="BB176" s="1" t="str">
        <f t="shared" si="13"/>
        <v/>
      </c>
      <c r="BC176" s="1">
        <f t="shared" si="14"/>
        <v>0.41429936706076198</v>
      </c>
      <c r="BD176" s="1" t="b">
        <f t="shared" si="15"/>
        <v>0</v>
      </c>
      <c r="BE176" s="1" t="b">
        <f t="shared" si="16"/>
        <v>0</v>
      </c>
    </row>
    <row r="177" spans="1:57">
      <c r="A177" s="79">
        <v>720</v>
      </c>
      <c r="B177" s="80">
        <v>720</v>
      </c>
      <c r="C177" s="18">
        <v>99.722999999999999</v>
      </c>
      <c r="D177" s="19" t="s">
        <v>18</v>
      </c>
      <c r="E177" s="20">
        <v>0.80774103523293095</v>
      </c>
      <c r="F177" s="20">
        <v>0.147948432244175</v>
      </c>
      <c r="G177" s="20">
        <v>4.43105325228925E-2</v>
      </c>
      <c r="H177" s="20">
        <v>0.67489709925213404</v>
      </c>
      <c r="I177" s="20">
        <v>7.7380868759154495E-2</v>
      </c>
      <c r="J177" s="20">
        <v>0.24772203198871001</v>
      </c>
      <c r="K177" s="20">
        <v>0.98040561562136597</v>
      </c>
      <c r="L177" s="20">
        <v>6.1767563708165999E-3</v>
      </c>
      <c r="M177" s="20">
        <v>1.34176280078167E-2</v>
      </c>
      <c r="N177" s="20">
        <v>0.76847002337690196</v>
      </c>
      <c r="O177" s="20">
        <v>0.14181016335559701</v>
      </c>
      <c r="P177" s="20">
        <v>8.9719813267500406E-2</v>
      </c>
      <c r="Q177" s="20">
        <v>0.196682774287328</v>
      </c>
      <c r="R177" s="20">
        <v>0.27037555148748099</v>
      </c>
      <c r="S177" s="20">
        <v>0.53294167422519001</v>
      </c>
      <c r="T177" s="20">
        <v>0.50388069469841101</v>
      </c>
      <c r="U177" s="20">
        <v>7.4665260461221896E-3</v>
      </c>
      <c r="V177" s="20">
        <v>0.48865277925546602</v>
      </c>
      <c r="W177" s="20">
        <v>0.24448477397607199</v>
      </c>
      <c r="X177" s="20">
        <v>0.36101088012246502</v>
      </c>
      <c r="Y177" s="20">
        <v>0.39450434590146199</v>
      </c>
      <c r="Z177" s="20">
        <v>0.18218210194015499</v>
      </c>
      <c r="AA177" s="20">
        <v>0.32499998281108</v>
      </c>
      <c r="AB177" s="20">
        <v>0.492817915248764</v>
      </c>
      <c r="AC177" s="110">
        <v>4.7359999999999998</v>
      </c>
      <c r="AD177" s="111">
        <v>13.863</v>
      </c>
      <c r="AE177" s="50">
        <v>4.6902999999999997</v>
      </c>
      <c r="AF177" s="50">
        <v>2.137</v>
      </c>
      <c r="AG177" s="50">
        <v>1.5620000000000001</v>
      </c>
      <c r="AH177" s="50">
        <v>1.2694000000000001</v>
      </c>
      <c r="AI177" s="50">
        <v>1.0809</v>
      </c>
      <c r="AJ177" s="50">
        <v>1.0254000000000001</v>
      </c>
      <c r="AK177" s="50">
        <v>0.97240000000000004</v>
      </c>
      <c r="AL177" s="50">
        <v>0.87609999999999999</v>
      </c>
      <c r="AM177" s="51">
        <v>0.87070000000000003</v>
      </c>
      <c r="AN177" s="50">
        <v>13.526400000000001</v>
      </c>
      <c r="AO177" s="50">
        <v>8.2001000000000008</v>
      </c>
      <c r="AP177" s="50">
        <v>7.1699000000000002</v>
      </c>
      <c r="AQ177" s="50">
        <v>6.6075999999999997</v>
      </c>
      <c r="AR177" s="50">
        <v>6.3319999999999999</v>
      </c>
      <c r="AS177" s="50">
        <v>6.0152000000000001</v>
      </c>
      <c r="AT177" s="50">
        <v>5.9512</v>
      </c>
      <c r="AU177" s="50">
        <v>5.8179999999999996</v>
      </c>
      <c r="AV177" s="51">
        <v>5.9165000000000001</v>
      </c>
      <c r="AW177" s="226"/>
      <c r="AX177" s="1" t="s">
        <v>44</v>
      </c>
      <c r="AY177" s="1" t="s">
        <v>43</v>
      </c>
      <c r="BA177" s="1" t="str">
        <f t="shared" si="17"/>
        <v/>
      </c>
      <c r="BB177" s="1" t="str">
        <f t="shared" si="13"/>
        <v/>
      </c>
      <c r="BC177" s="1" t="str">
        <f t="shared" si="14"/>
        <v/>
      </c>
      <c r="BD177" s="1" t="b">
        <f t="shared" si="15"/>
        <v>0</v>
      </c>
      <c r="BE177" s="1" t="b">
        <f t="shared" si="16"/>
        <v>0</v>
      </c>
    </row>
    <row r="178" spans="1:57">
      <c r="A178" s="61"/>
      <c r="B178" s="62"/>
      <c r="C178" s="14"/>
      <c r="D178" s="25" t="s">
        <v>19</v>
      </c>
      <c r="E178" s="27">
        <v>0.81648986569371795</v>
      </c>
      <c r="F178" s="27">
        <v>0.13519207947383999</v>
      </c>
      <c r="G178" s="27">
        <v>4.8318054832441198E-2</v>
      </c>
      <c r="H178" s="27">
        <v>0.101163815137972</v>
      </c>
      <c r="I178" s="27">
        <v>0.15853746100257099</v>
      </c>
      <c r="J178" s="27">
        <v>0.74029872385945605</v>
      </c>
      <c r="K178" s="27">
        <v>0.688178163082792</v>
      </c>
      <c r="L178" s="27">
        <v>4.7692749873969403E-2</v>
      </c>
      <c r="M178" s="27">
        <v>0.26412908704323701</v>
      </c>
      <c r="N178" s="27">
        <v>0.96621064162467996</v>
      </c>
      <c r="O178" s="27">
        <v>2.8389334394873501E-2</v>
      </c>
      <c r="P178" s="27">
        <v>5.4000239804460302E-3</v>
      </c>
      <c r="Q178" s="27">
        <v>0.88707608602495902</v>
      </c>
      <c r="R178" s="27">
        <v>2.3530145718139099E-2</v>
      </c>
      <c r="S178" s="27">
        <v>8.9393768256901596E-2</v>
      </c>
      <c r="T178" s="27">
        <v>0.83710104381220696</v>
      </c>
      <c r="U178" s="27">
        <v>4.6463261043627802E-2</v>
      </c>
      <c r="V178" s="27">
        <v>0.11643569514416501</v>
      </c>
      <c r="W178" s="27">
        <v>0.27560961829909397</v>
      </c>
      <c r="X178" s="27">
        <v>0.34433189365201999</v>
      </c>
      <c r="Y178" s="27">
        <v>0.38005848804888498</v>
      </c>
      <c r="Z178" s="27">
        <v>0.28667161618269299</v>
      </c>
      <c r="AA178" s="27">
        <v>0.23811448467322299</v>
      </c>
      <c r="AB178" s="27">
        <v>0.47521389914408302</v>
      </c>
      <c r="AC178" s="112">
        <v>6.7649999999999997</v>
      </c>
      <c r="AD178" s="113">
        <v>10.528</v>
      </c>
      <c r="AE178" s="12">
        <v>7.0841000000000003</v>
      </c>
      <c r="AF178" s="12">
        <v>3.4209000000000001</v>
      </c>
      <c r="AG178" s="12">
        <v>2.4085999999999999</v>
      </c>
      <c r="AH178" s="12">
        <v>2.0590999999999999</v>
      </c>
      <c r="AI178" s="12">
        <v>1.8313999999999999</v>
      </c>
      <c r="AJ178" s="12">
        <v>1.7724</v>
      </c>
      <c r="AK178" s="12">
        <v>1.6807000000000001</v>
      </c>
      <c r="AL178" s="12">
        <v>1.5833999999999999</v>
      </c>
      <c r="AM178" s="45">
        <v>1.5382</v>
      </c>
      <c r="AN178" s="12">
        <v>10.2423</v>
      </c>
      <c r="AO178" s="12">
        <v>6.4698000000000002</v>
      </c>
      <c r="AP178" s="12">
        <v>5.5434999999999999</v>
      </c>
      <c r="AQ178" s="12">
        <v>5.32</v>
      </c>
      <c r="AR178" s="12">
        <v>5.1711999999999998</v>
      </c>
      <c r="AS178" s="12">
        <v>4.9928999999999997</v>
      </c>
      <c r="AT178" s="12">
        <v>4.8708999999999998</v>
      </c>
      <c r="AU178" s="12">
        <v>4.8314000000000004</v>
      </c>
      <c r="AV178" s="45">
        <v>4.7598000000000003</v>
      </c>
      <c r="AW178" s="226"/>
      <c r="AX178" s="1" t="s">
        <v>44</v>
      </c>
      <c r="AY178" s="1" t="s">
        <v>44</v>
      </c>
      <c r="BA178" s="1" t="str">
        <f t="shared" si="17"/>
        <v/>
      </c>
      <c r="BB178" s="1" t="str">
        <f t="shared" si="13"/>
        <v/>
      </c>
      <c r="BC178" s="1">
        <f t="shared" si="14"/>
        <v>0.38005848804888498</v>
      </c>
      <c r="BD178" s="1" t="b">
        <f t="shared" si="15"/>
        <v>0</v>
      </c>
      <c r="BE178" s="1" t="b">
        <f t="shared" si="16"/>
        <v>0</v>
      </c>
    </row>
    <row r="179" spans="1:57">
      <c r="A179" s="61"/>
      <c r="B179" s="62"/>
      <c r="C179" s="14"/>
      <c r="D179" s="25" t="s">
        <v>20</v>
      </c>
      <c r="E179" s="31">
        <v>0.80811481601026502</v>
      </c>
      <c r="F179" s="31">
        <v>0.12303338234422299</v>
      </c>
      <c r="G179" s="31">
        <v>6.8851801645511398E-2</v>
      </c>
      <c r="H179" s="31">
        <v>0.67968282699385796</v>
      </c>
      <c r="I179" s="31">
        <v>0.104771845276299</v>
      </c>
      <c r="J179" s="31">
        <v>0.215545327729842</v>
      </c>
      <c r="K179" s="31">
        <v>0.157633741411353</v>
      </c>
      <c r="L179" s="31">
        <v>0.65126751259715698</v>
      </c>
      <c r="M179" s="31">
        <v>0.19109874599148799</v>
      </c>
      <c r="N179" s="31">
        <v>0.45253474389389298</v>
      </c>
      <c r="O179" s="31">
        <v>0.34552741656249503</v>
      </c>
      <c r="P179" s="31">
        <v>0.201937839543611</v>
      </c>
      <c r="Q179" s="31">
        <v>0.235680150996286</v>
      </c>
      <c r="R179" s="31">
        <v>0.50646166149489502</v>
      </c>
      <c r="S179" s="31">
        <v>0.257858187508818</v>
      </c>
      <c r="T179" s="31">
        <v>0.672824470632015</v>
      </c>
      <c r="U179" s="31">
        <v>0.29642265206101798</v>
      </c>
      <c r="V179" s="31">
        <v>3.0752877306965999E-2</v>
      </c>
      <c r="W179" s="31">
        <v>0.32903369672483002</v>
      </c>
      <c r="X179" s="31">
        <v>0.32702222741683201</v>
      </c>
      <c r="Y179" s="31">
        <v>0.34394407585833697</v>
      </c>
      <c r="Z179" s="31">
        <v>0.34106572382277001</v>
      </c>
      <c r="AA179" s="31">
        <v>0.61789820956552799</v>
      </c>
      <c r="AB179" s="31">
        <v>4.1036066611700998E-2</v>
      </c>
      <c r="AC179" s="112">
        <v>6.8250000000000002</v>
      </c>
      <c r="AD179" s="113">
        <v>10.35</v>
      </c>
      <c r="AE179" s="12">
        <v>7.4489999999999998</v>
      </c>
      <c r="AF179" s="12">
        <v>3.1427999999999998</v>
      </c>
      <c r="AG179" s="12">
        <v>2.1564999999999999</v>
      </c>
      <c r="AH179" s="12">
        <v>1.7312000000000001</v>
      </c>
      <c r="AI179" s="12">
        <v>1.5162</v>
      </c>
      <c r="AJ179" s="12">
        <v>1.3310999999999999</v>
      </c>
      <c r="AK179" s="12">
        <v>1.2749999999999999</v>
      </c>
      <c r="AL179" s="12">
        <v>1.2191000000000001</v>
      </c>
      <c r="AM179" s="45">
        <v>1.1797</v>
      </c>
      <c r="AN179" s="12">
        <v>10.3979</v>
      </c>
      <c r="AO179" s="12">
        <v>6.3544999999999998</v>
      </c>
      <c r="AP179" s="12">
        <v>5.5566000000000004</v>
      </c>
      <c r="AQ179" s="12">
        <v>4.8582999999999998</v>
      </c>
      <c r="AR179" s="12">
        <v>4.6967999999999996</v>
      </c>
      <c r="AS179" s="12">
        <v>4.6562999999999999</v>
      </c>
      <c r="AT179" s="12">
        <v>4.4737999999999998</v>
      </c>
      <c r="AU179" s="12">
        <v>4.444</v>
      </c>
      <c r="AV179" s="45">
        <v>4.4020000000000001</v>
      </c>
      <c r="AW179" s="226"/>
      <c r="AX179" s="1" t="s">
        <v>44</v>
      </c>
      <c r="AY179" s="1" t="s">
        <v>44</v>
      </c>
      <c r="BA179" s="1" t="str">
        <f t="shared" si="17"/>
        <v/>
      </c>
      <c r="BB179" s="1" t="str">
        <f t="shared" si="13"/>
        <v/>
      </c>
      <c r="BC179" s="1">
        <f t="shared" si="14"/>
        <v>0.34394407585833697</v>
      </c>
      <c r="BD179" s="1" t="b">
        <f t="shared" si="15"/>
        <v>0</v>
      </c>
      <c r="BE179" s="1" t="b">
        <f t="shared" si="16"/>
        <v>0</v>
      </c>
    </row>
    <row r="180" spans="1:57">
      <c r="A180" s="61"/>
      <c r="B180" s="62"/>
      <c r="C180" s="14"/>
      <c r="D180" s="25" t="s">
        <v>21</v>
      </c>
      <c r="E180" s="26">
        <v>0.175059346589509</v>
      </c>
      <c r="F180" s="26">
        <v>0.78185799520191501</v>
      </c>
      <c r="G180" s="26">
        <v>4.3082658208575299E-2</v>
      </c>
      <c r="H180" s="26">
        <v>8.90027707264444E-2</v>
      </c>
      <c r="I180" s="26">
        <v>0.41526221475459502</v>
      </c>
      <c r="J180" s="26">
        <v>0.49573501451896002</v>
      </c>
      <c r="K180" s="26">
        <v>0.27942545549869602</v>
      </c>
      <c r="L180" s="26">
        <v>0.39625374805358199</v>
      </c>
      <c r="M180" s="26">
        <v>0.32432079644771999</v>
      </c>
      <c r="N180" s="26">
        <v>0.69397856903561095</v>
      </c>
      <c r="O180" s="26">
        <v>0.20747552097129601</v>
      </c>
      <c r="P180" s="26">
        <v>9.8545909993092401E-2</v>
      </c>
      <c r="Q180" s="26">
        <v>0.98482836087683701</v>
      </c>
      <c r="R180" s="26">
        <v>2.3474136964976001E-3</v>
      </c>
      <c r="S180" s="26">
        <v>1.28242254266652E-2</v>
      </c>
      <c r="T180" s="26">
        <v>0.79282713659767101</v>
      </c>
      <c r="U180" s="26">
        <v>0.130519044512585</v>
      </c>
      <c r="V180" s="26">
        <v>7.6653818889743097E-2</v>
      </c>
      <c r="W180" s="26">
        <v>0.25598946199698702</v>
      </c>
      <c r="X180" s="26">
        <v>0.39842532177561002</v>
      </c>
      <c r="Y180" s="26">
        <v>0.34558521622740102</v>
      </c>
      <c r="Z180" s="26">
        <v>0.41373150437585698</v>
      </c>
      <c r="AA180" s="26">
        <v>8.3594123192377898E-2</v>
      </c>
      <c r="AB180" s="26">
        <v>0.50267437243176405</v>
      </c>
      <c r="AC180" s="112">
        <v>9.4320000000000004</v>
      </c>
      <c r="AD180" s="113">
        <v>9.85</v>
      </c>
      <c r="AE180" s="12">
        <v>9.7078000000000007</v>
      </c>
      <c r="AF180" s="12">
        <v>3.6646000000000001</v>
      </c>
      <c r="AG180" s="12">
        <v>2.5383</v>
      </c>
      <c r="AH180" s="12">
        <v>2.0230999999999999</v>
      </c>
      <c r="AI180" s="12">
        <v>1.8006</v>
      </c>
      <c r="AJ180" s="12">
        <v>1.6586000000000001</v>
      </c>
      <c r="AK180" s="12">
        <v>1.5691999999999999</v>
      </c>
      <c r="AL180" s="12">
        <v>1.4802</v>
      </c>
      <c r="AM180" s="45">
        <v>1.4254</v>
      </c>
      <c r="AN180" s="12">
        <v>10.0848</v>
      </c>
      <c r="AO180" s="12">
        <v>6.2195</v>
      </c>
      <c r="AP180" s="12">
        <v>5.4454000000000002</v>
      </c>
      <c r="AQ180" s="12">
        <v>5.0831999999999997</v>
      </c>
      <c r="AR180" s="12">
        <v>4.9593999999999996</v>
      </c>
      <c r="AS180" s="12">
        <v>4.7900999999999998</v>
      </c>
      <c r="AT180" s="12">
        <v>4.7778</v>
      </c>
      <c r="AU180" s="12">
        <v>4.7324999999999999</v>
      </c>
      <c r="AV180" s="45">
        <v>4.5972</v>
      </c>
      <c r="AW180" s="226"/>
      <c r="AX180" s="1" t="s">
        <v>43</v>
      </c>
      <c r="AY180" s="1" t="s">
        <v>44</v>
      </c>
      <c r="BA180" s="1" t="str">
        <f t="shared" si="17"/>
        <v/>
      </c>
      <c r="BB180" s="1" t="str">
        <f t="shared" si="13"/>
        <v/>
      </c>
      <c r="BC180" s="1" t="str">
        <f t="shared" si="14"/>
        <v/>
      </c>
      <c r="BD180" s="1" t="b">
        <f t="shared" si="15"/>
        <v>0</v>
      </c>
      <c r="BE180" s="1" t="b">
        <f t="shared" si="16"/>
        <v>0</v>
      </c>
    </row>
    <row r="181" spans="1:57">
      <c r="A181" s="61"/>
      <c r="B181" s="62"/>
      <c r="C181" s="14"/>
      <c r="D181" s="25" t="s">
        <v>22</v>
      </c>
      <c r="E181" s="28">
        <v>0.97868534479959102</v>
      </c>
      <c r="F181" s="28">
        <v>3.4847387111906999E-3</v>
      </c>
      <c r="G181" s="28">
        <v>1.7829916489217501E-2</v>
      </c>
      <c r="H181" s="28">
        <v>0.76261747672735802</v>
      </c>
      <c r="I181" s="28">
        <v>2.4304359008027101E-2</v>
      </c>
      <c r="J181" s="28">
        <v>0.21307816426461401</v>
      </c>
      <c r="K181" s="28">
        <v>3.5110155386976198E-2</v>
      </c>
      <c r="L181" s="28">
        <v>0.20442665472305599</v>
      </c>
      <c r="M181" s="28">
        <v>0.76046318988996697</v>
      </c>
      <c r="N181" s="28">
        <v>0.62880318028954996</v>
      </c>
      <c r="O181" s="28">
        <v>8.6518871473397804E-2</v>
      </c>
      <c r="P181" s="28">
        <v>0.284677948237051</v>
      </c>
      <c r="Q181" s="28">
        <v>0.66884010172994801</v>
      </c>
      <c r="R181" s="28">
        <v>0.103301805906603</v>
      </c>
      <c r="S181" s="28">
        <v>0.22785809236344701</v>
      </c>
      <c r="T181" s="28">
        <v>0.983539582836089</v>
      </c>
      <c r="U181" s="28">
        <v>1.6817041177322699E-3</v>
      </c>
      <c r="V181" s="28">
        <v>1.47787130461778E-2</v>
      </c>
      <c r="W181" s="28">
        <v>0.38166962382803499</v>
      </c>
      <c r="X181" s="28">
        <v>0.38795599257846702</v>
      </c>
      <c r="Y181" s="28">
        <v>0.23037438359349699</v>
      </c>
      <c r="Z181" s="28">
        <v>0.985358061832036</v>
      </c>
      <c r="AA181" s="28">
        <v>1.31020787936699E-2</v>
      </c>
      <c r="AB181" s="28">
        <v>1.5398593742939001E-3</v>
      </c>
      <c r="AC181" s="112">
        <v>7.4909999999999997</v>
      </c>
      <c r="AD181" s="113">
        <v>10.276</v>
      </c>
      <c r="AE181" s="12">
        <v>7.5114000000000001</v>
      </c>
      <c r="AF181" s="12">
        <v>3.4209000000000001</v>
      </c>
      <c r="AG181" s="12">
        <v>2.6781999999999999</v>
      </c>
      <c r="AH181" s="12">
        <v>2.2734999999999999</v>
      </c>
      <c r="AI181" s="12">
        <v>1.9908999999999999</v>
      </c>
      <c r="AJ181" s="12">
        <v>1.9785999999999999</v>
      </c>
      <c r="AK181" s="12">
        <v>1.9142999999999999</v>
      </c>
      <c r="AL181" s="12">
        <v>1.7984</v>
      </c>
      <c r="AM181" s="45">
        <v>1.7518</v>
      </c>
      <c r="AN181" s="12">
        <v>10.2486</v>
      </c>
      <c r="AO181" s="12">
        <v>6.1265999999999998</v>
      </c>
      <c r="AP181" s="12">
        <v>5.0277000000000003</v>
      </c>
      <c r="AQ181" s="12">
        <v>4.6916000000000002</v>
      </c>
      <c r="AR181" s="12">
        <v>4.4756999999999998</v>
      </c>
      <c r="AS181" s="12">
        <v>4.2770999999999999</v>
      </c>
      <c r="AT181" s="12">
        <v>4.2415000000000003</v>
      </c>
      <c r="AU181" s="12">
        <v>4.1448999999999998</v>
      </c>
      <c r="AV181" s="45">
        <v>4.2157999999999998</v>
      </c>
      <c r="AW181" s="226"/>
      <c r="AX181" s="1" t="s">
        <v>44</v>
      </c>
      <c r="AY181" s="1" t="s">
        <v>44</v>
      </c>
      <c r="BA181" s="1" t="str">
        <f t="shared" si="17"/>
        <v/>
      </c>
      <c r="BB181" s="1" t="str">
        <f t="shared" si="13"/>
        <v/>
      </c>
      <c r="BC181" s="1">
        <f t="shared" si="14"/>
        <v>0.38795599257846702</v>
      </c>
      <c r="BD181" s="1" t="b">
        <f t="shared" si="15"/>
        <v>0</v>
      </c>
      <c r="BE181" s="1" t="b">
        <f t="shared" si="16"/>
        <v>0</v>
      </c>
    </row>
    <row r="182" spans="1:57" ht="17" thickBot="1">
      <c r="A182" s="63"/>
      <c r="B182" s="64"/>
      <c r="C182" s="35"/>
      <c r="D182" s="36" t="s">
        <v>23</v>
      </c>
      <c r="E182" s="82">
        <v>0.88016405740728498</v>
      </c>
      <c r="F182" s="82">
        <v>8.8934517567393401E-2</v>
      </c>
      <c r="G182" s="82">
        <v>3.09014250253213E-2</v>
      </c>
      <c r="H182" s="82">
        <v>0.56502884000846398</v>
      </c>
      <c r="I182" s="82">
        <v>0.38089751411182299</v>
      </c>
      <c r="J182" s="82">
        <v>5.40736458797123E-2</v>
      </c>
      <c r="K182" s="82">
        <v>0.43859761739810799</v>
      </c>
      <c r="L182" s="82">
        <v>0.53850035081430103</v>
      </c>
      <c r="M182" s="82">
        <v>2.2902031787589601E-2</v>
      </c>
      <c r="N182" s="82">
        <v>0.42354785354545199</v>
      </c>
      <c r="O182" s="82">
        <v>0.55637083779386498</v>
      </c>
      <c r="P182" s="82">
        <v>2.0081308660682501E-2</v>
      </c>
      <c r="Q182" s="82">
        <v>0.286660726748243</v>
      </c>
      <c r="R182" s="82">
        <v>0.25936927262741299</v>
      </c>
      <c r="S182" s="82">
        <v>0.45397000062434201</v>
      </c>
      <c r="T182" s="82">
        <v>0.37008178471453801</v>
      </c>
      <c r="U182" s="82">
        <v>0.327668231451406</v>
      </c>
      <c r="V182" s="82">
        <v>0.30224998383405499</v>
      </c>
      <c r="W182" s="82">
        <v>0.30083804320475999</v>
      </c>
      <c r="X182" s="82">
        <v>0.31204558278050898</v>
      </c>
      <c r="Y182" s="82">
        <v>0.38711637401472998</v>
      </c>
      <c r="Z182" s="82">
        <v>0.77986093483557495</v>
      </c>
      <c r="AA182" s="82">
        <v>0.14928847989614799</v>
      </c>
      <c r="AB182" s="82">
        <v>7.0850585268276201E-2</v>
      </c>
      <c r="AC182" s="114">
        <v>5.2409999999999997</v>
      </c>
      <c r="AD182" s="115">
        <v>10.893000000000001</v>
      </c>
      <c r="AE182" s="47">
        <v>5.2487000000000004</v>
      </c>
      <c r="AF182" s="47">
        <v>2.2387999999999999</v>
      </c>
      <c r="AG182" s="47">
        <v>1.4452</v>
      </c>
      <c r="AH182" s="47">
        <v>1.0954999999999999</v>
      </c>
      <c r="AI182" s="47">
        <v>0.92220000000000002</v>
      </c>
      <c r="AJ182" s="47">
        <v>0.7712</v>
      </c>
      <c r="AK182" s="47">
        <v>0.71240000000000003</v>
      </c>
      <c r="AL182" s="47">
        <v>0.65939999999999999</v>
      </c>
      <c r="AM182" s="48">
        <v>0.59570000000000001</v>
      </c>
      <c r="AN182" s="47">
        <v>11.192600000000001</v>
      </c>
      <c r="AO182" s="47">
        <v>6.9923000000000002</v>
      </c>
      <c r="AP182" s="47">
        <v>6.1502999999999997</v>
      </c>
      <c r="AQ182" s="47">
        <v>5.6528</v>
      </c>
      <c r="AR182" s="47">
        <v>5.4810999999999996</v>
      </c>
      <c r="AS182" s="47">
        <v>5.3529</v>
      </c>
      <c r="AT182" s="47">
        <v>5.1584000000000003</v>
      </c>
      <c r="AU182" s="47">
        <v>5.0933000000000002</v>
      </c>
      <c r="AV182" s="48">
        <v>5.0285000000000002</v>
      </c>
      <c r="AW182" s="226"/>
      <c r="AX182" s="1" t="s">
        <v>44</v>
      </c>
      <c r="AY182" s="1" t="s">
        <v>44</v>
      </c>
      <c r="BA182" s="1" t="str">
        <f t="shared" si="17"/>
        <v/>
      </c>
      <c r="BB182" s="1" t="str">
        <f t="shared" si="13"/>
        <v/>
      </c>
      <c r="BC182" s="1">
        <f t="shared" si="14"/>
        <v>0.38711637401472998</v>
      </c>
      <c r="BD182" s="1" t="b">
        <f t="shared" si="15"/>
        <v>0</v>
      </c>
      <c r="BE182" s="1" t="b">
        <f t="shared" si="16"/>
        <v>0</v>
      </c>
    </row>
    <row r="183" spans="1:57">
      <c r="A183" s="61">
        <v>720</v>
      </c>
      <c r="B183" s="62">
        <v>1440</v>
      </c>
      <c r="C183" s="62">
        <v>99.44</v>
      </c>
      <c r="D183" s="98" t="s">
        <v>18</v>
      </c>
      <c r="E183" s="32">
        <v>0.82000181938205896</v>
      </c>
      <c r="F183" s="32">
        <v>5.1403934699473401E-2</v>
      </c>
      <c r="G183" s="32">
        <v>0.12859424591846599</v>
      </c>
      <c r="H183" s="32">
        <v>0.68569298775517096</v>
      </c>
      <c r="I183" s="32">
        <v>0.237162825773509</v>
      </c>
      <c r="J183" s="32">
        <v>7.7144186471319598E-2</v>
      </c>
      <c r="K183" s="32">
        <v>0.89765997557886201</v>
      </c>
      <c r="L183" s="32">
        <v>3.92951226075949E-2</v>
      </c>
      <c r="M183" s="32">
        <v>6.3044901813542303E-2</v>
      </c>
      <c r="N183" s="32">
        <v>0.72551456490589405</v>
      </c>
      <c r="O183" s="32">
        <v>6.24935950892435E-3</v>
      </c>
      <c r="P183" s="32">
        <v>0.26823607558518098</v>
      </c>
      <c r="Q183" s="32">
        <v>0.34704705652905099</v>
      </c>
      <c r="R183" s="32">
        <v>0.10417841780213299</v>
      </c>
      <c r="S183" s="32">
        <v>0.54877452566881502</v>
      </c>
      <c r="T183" s="32">
        <v>0.107095614911753</v>
      </c>
      <c r="U183" s="32">
        <v>0.25490330512277298</v>
      </c>
      <c r="V183" s="32">
        <v>0.63800107996547195</v>
      </c>
      <c r="W183" s="32">
        <v>0.27227308501868502</v>
      </c>
      <c r="X183" s="32">
        <v>0.39479368511354301</v>
      </c>
      <c r="Y183" s="32">
        <v>0.33293322986777102</v>
      </c>
      <c r="Z183" s="32">
        <v>0.82800461277891801</v>
      </c>
      <c r="AA183" s="32">
        <v>0.121363056048367</v>
      </c>
      <c r="AB183" s="32">
        <v>5.0632331172713999E-2</v>
      </c>
      <c r="AC183" s="52">
        <v>5.3449999999999998</v>
      </c>
      <c r="AD183" s="56">
        <v>11.721</v>
      </c>
      <c r="AE183" s="12">
        <v>5.4406999999999996</v>
      </c>
      <c r="AF183" s="12">
        <v>2.4851000000000001</v>
      </c>
      <c r="AG183" s="12">
        <v>1.7692000000000001</v>
      </c>
      <c r="AH183" s="12">
        <v>1.4662999999999999</v>
      </c>
      <c r="AI183" s="12">
        <v>1.3050999999999999</v>
      </c>
      <c r="AJ183" s="12">
        <v>1.2129000000000001</v>
      </c>
      <c r="AK183" s="12">
        <v>1.1215999999999999</v>
      </c>
      <c r="AL183" s="12">
        <v>1.0786</v>
      </c>
      <c r="AM183" s="45">
        <v>1.0559000000000001</v>
      </c>
      <c r="AN183" s="12">
        <v>11.9758</v>
      </c>
      <c r="AO183" s="12">
        <v>7.6559999999999997</v>
      </c>
      <c r="AP183" s="12">
        <v>6.6378000000000004</v>
      </c>
      <c r="AQ183" s="12">
        <v>6.1074000000000002</v>
      </c>
      <c r="AR183" s="12">
        <v>5.7748999999999997</v>
      </c>
      <c r="AS183" s="12">
        <v>5.7698</v>
      </c>
      <c r="AT183" s="12">
        <v>5.5952999999999999</v>
      </c>
      <c r="AU183" s="12">
        <v>5.5067000000000004</v>
      </c>
      <c r="AV183" s="45">
        <v>5.5210999999999997</v>
      </c>
      <c r="AW183" s="226"/>
      <c r="AX183" s="1" t="s">
        <v>44</v>
      </c>
      <c r="AY183" s="1" t="s">
        <v>43</v>
      </c>
      <c r="BA183" s="1" t="str">
        <f t="shared" si="17"/>
        <v/>
      </c>
      <c r="BB183" s="1" t="str">
        <f t="shared" si="13"/>
        <v/>
      </c>
      <c r="BC183" s="1" t="str">
        <f t="shared" si="14"/>
        <v/>
      </c>
      <c r="BD183" s="1" t="b">
        <f t="shared" si="15"/>
        <v>0</v>
      </c>
      <c r="BE183" s="1" t="b">
        <f t="shared" si="16"/>
        <v>0</v>
      </c>
    </row>
    <row r="184" spans="1:57">
      <c r="A184" s="61"/>
      <c r="B184" s="62"/>
      <c r="C184" s="62"/>
      <c r="D184" s="98" t="s">
        <v>19</v>
      </c>
      <c r="E184" s="31">
        <v>0.93063026842978802</v>
      </c>
      <c r="F184" s="31">
        <v>6.1261336729081399E-2</v>
      </c>
      <c r="G184" s="31">
        <v>8.1083948411305694E-3</v>
      </c>
      <c r="H184" s="31">
        <v>0.29041553236856998</v>
      </c>
      <c r="I184" s="31">
        <v>0.45332933452283503</v>
      </c>
      <c r="J184" s="31">
        <v>0.25625513310859299</v>
      </c>
      <c r="K184" s="31">
        <v>0.928587126609977</v>
      </c>
      <c r="L184" s="31">
        <v>3.9815902660900397E-2</v>
      </c>
      <c r="M184" s="31">
        <v>3.1596970729122202E-2</v>
      </c>
      <c r="N184" s="31">
        <v>0.39901608371432301</v>
      </c>
      <c r="O184" s="31">
        <v>0.407931730179873</v>
      </c>
      <c r="P184" s="31">
        <v>0.19305218610580299</v>
      </c>
      <c r="Q184" s="31">
        <v>0.42603254939080798</v>
      </c>
      <c r="R184" s="31">
        <v>0.43034150589824099</v>
      </c>
      <c r="S184" s="31">
        <v>0.143625944710949</v>
      </c>
      <c r="T184" s="31">
        <v>0.95576578864668904</v>
      </c>
      <c r="U184" s="31">
        <v>3.7856448377540701E-2</v>
      </c>
      <c r="V184" s="31">
        <v>6.3777629757698602E-3</v>
      </c>
      <c r="W184" s="31">
        <v>0.25226893561588698</v>
      </c>
      <c r="X184" s="31">
        <v>0.367006081693379</v>
      </c>
      <c r="Y184" s="31">
        <v>0.38072498269073302</v>
      </c>
      <c r="Z184" s="31">
        <v>0.70748639574236905</v>
      </c>
      <c r="AA184" s="31">
        <v>5.6468892077984299E-3</v>
      </c>
      <c r="AB184" s="31">
        <v>0.28686671504983102</v>
      </c>
      <c r="AC184" s="52">
        <v>5.9080000000000004</v>
      </c>
      <c r="AD184" s="56">
        <v>10.061</v>
      </c>
      <c r="AE184" s="12">
        <v>6.1608000000000001</v>
      </c>
      <c r="AF184" s="12">
        <v>2.4962</v>
      </c>
      <c r="AG184" s="12">
        <v>1.7815000000000001</v>
      </c>
      <c r="AH184" s="12">
        <v>1.3844000000000001</v>
      </c>
      <c r="AI184" s="12">
        <v>1.1975</v>
      </c>
      <c r="AJ184" s="12">
        <v>1.0994999999999999</v>
      </c>
      <c r="AK184" s="12">
        <v>0.99680000000000002</v>
      </c>
      <c r="AL184" s="12">
        <v>0.94920000000000004</v>
      </c>
      <c r="AM184" s="45">
        <v>0.9254</v>
      </c>
      <c r="AN184" s="12">
        <v>10.4613</v>
      </c>
      <c r="AO184" s="12">
        <v>6.3827999999999996</v>
      </c>
      <c r="AP184" s="12">
        <v>5.3634000000000004</v>
      </c>
      <c r="AQ184" s="12">
        <v>5.0468999999999999</v>
      </c>
      <c r="AR184" s="12">
        <v>4.8223000000000003</v>
      </c>
      <c r="AS184" s="12">
        <v>4.7488000000000001</v>
      </c>
      <c r="AT184" s="12">
        <v>4.6300999999999997</v>
      </c>
      <c r="AU184" s="12">
        <v>4.6196000000000002</v>
      </c>
      <c r="AV184" s="45">
        <v>4.4869000000000003</v>
      </c>
      <c r="AW184" s="226"/>
      <c r="AX184" s="1" t="s">
        <v>44</v>
      </c>
      <c r="AY184" s="1" t="s">
        <v>44</v>
      </c>
      <c r="BA184" s="1" t="str">
        <f t="shared" si="17"/>
        <v/>
      </c>
      <c r="BB184" s="1" t="str">
        <f t="shared" si="13"/>
        <v/>
      </c>
      <c r="BC184" s="1">
        <f t="shared" si="14"/>
        <v>0.38072498269073302</v>
      </c>
      <c r="BD184" s="1" t="b">
        <f t="shared" si="15"/>
        <v>0</v>
      </c>
      <c r="BE184" s="1" t="b">
        <f t="shared" si="16"/>
        <v>0</v>
      </c>
    </row>
    <row r="185" spans="1:57">
      <c r="A185" s="61"/>
      <c r="B185" s="62"/>
      <c r="C185" s="62"/>
      <c r="D185" s="98" t="s">
        <v>20</v>
      </c>
      <c r="E185" s="27">
        <v>0.15537432137639501</v>
      </c>
      <c r="F185" s="27">
        <v>0.75645203479335399</v>
      </c>
      <c r="G185" s="27">
        <v>8.8173643830250503E-2</v>
      </c>
      <c r="H185" s="27">
        <v>0.39046108135135499</v>
      </c>
      <c r="I185" s="27">
        <v>3.84022161285896E-2</v>
      </c>
      <c r="J185" s="27">
        <v>0.571136702520055</v>
      </c>
      <c r="K185" s="27">
        <v>0.246890527725519</v>
      </c>
      <c r="L185" s="27">
        <v>0.63010348351206502</v>
      </c>
      <c r="M185" s="27">
        <v>0.123005988762414</v>
      </c>
      <c r="N185" s="27">
        <v>0.43815650178404503</v>
      </c>
      <c r="O185" s="27">
        <v>0.19546033900428</v>
      </c>
      <c r="P185" s="27">
        <v>0.36638315921167403</v>
      </c>
      <c r="Q185" s="27">
        <v>0.84573958850601905</v>
      </c>
      <c r="R185" s="27">
        <v>0.105617380406807</v>
      </c>
      <c r="S185" s="27">
        <v>4.8643031087173001E-2</v>
      </c>
      <c r="T185" s="27">
        <v>0.97304925949304</v>
      </c>
      <c r="U185" s="27">
        <v>2.06809190414073E-2</v>
      </c>
      <c r="V185" s="27">
        <v>6.2698214655526599E-3</v>
      </c>
      <c r="W185" s="27">
        <v>0.31828184658702102</v>
      </c>
      <c r="X185" s="27">
        <v>0.392040630504009</v>
      </c>
      <c r="Y185" s="27">
        <v>0.28967752290896898</v>
      </c>
      <c r="Z185" s="27">
        <v>0.55070911137877099</v>
      </c>
      <c r="AA185" s="27">
        <v>0.102252028377532</v>
      </c>
      <c r="AB185" s="27">
        <v>0.34703886024369501</v>
      </c>
      <c r="AC185" s="52">
        <v>9.64</v>
      </c>
      <c r="AD185" s="56">
        <v>9.5030000000000001</v>
      </c>
      <c r="AE185" s="12">
        <v>9.7655999999999992</v>
      </c>
      <c r="AF185" s="12">
        <v>3.9603000000000002</v>
      </c>
      <c r="AG185" s="12">
        <v>2.7265000000000001</v>
      </c>
      <c r="AH185" s="12">
        <v>2.2442000000000002</v>
      </c>
      <c r="AI185" s="12">
        <v>2.0022000000000002</v>
      </c>
      <c r="AJ185" s="12">
        <v>1.8375999999999999</v>
      </c>
      <c r="AK185" s="12">
        <v>1.7482</v>
      </c>
      <c r="AL185" s="12">
        <v>1.6856</v>
      </c>
      <c r="AM185" s="45">
        <v>1.6167</v>
      </c>
      <c r="AN185" s="12">
        <v>9.6783000000000001</v>
      </c>
      <c r="AO185" s="12">
        <v>6.0579000000000001</v>
      </c>
      <c r="AP185" s="12">
        <v>5.1801000000000004</v>
      </c>
      <c r="AQ185" s="12">
        <v>4.8844000000000003</v>
      </c>
      <c r="AR185" s="12">
        <v>4.5822000000000003</v>
      </c>
      <c r="AS185" s="12">
        <v>4.4707999999999997</v>
      </c>
      <c r="AT185" s="12">
        <v>4.4859</v>
      </c>
      <c r="AU185" s="12">
        <v>4.4260999999999999</v>
      </c>
      <c r="AV185" s="45">
        <v>4.3148</v>
      </c>
      <c r="AW185" s="226"/>
      <c r="AX185" s="1" t="s">
        <v>43</v>
      </c>
      <c r="AY185" s="1" t="s">
        <v>44</v>
      </c>
      <c r="BA185" s="1" t="str">
        <f t="shared" si="17"/>
        <v/>
      </c>
      <c r="BB185" s="1" t="str">
        <f t="shared" si="13"/>
        <v/>
      </c>
      <c r="BC185" s="1" t="str">
        <f t="shared" si="14"/>
        <v/>
      </c>
      <c r="BD185" s="1" t="b">
        <f t="shared" si="15"/>
        <v>0</v>
      </c>
      <c r="BE185" s="1" t="b">
        <f t="shared" si="16"/>
        <v>0</v>
      </c>
    </row>
    <row r="186" spans="1:57">
      <c r="A186" s="61"/>
      <c r="B186" s="62"/>
      <c r="C186" s="62"/>
      <c r="D186" s="98" t="s">
        <v>21</v>
      </c>
      <c r="E186" s="26">
        <v>0.74316845964386202</v>
      </c>
      <c r="F186" s="26">
        <v>0.25229484561103599</v>
      </c>
      <c r="G186" s="26">
        <v>4.5366947451008699E-3</v>
      </c>
      <c r="H186" s="26">
        <v>0.93277430277279105</v>
      </c>
      <c r="I186" s="26">
        <v>8.8308778807293306E-3</v>
      </c>
      <c r="J186" s="26">
        <v>5.8394819346479603E-2</v>
      </c>
      <c r="K186" s="26">
        <v>0.86268339602737698</v>
      </c>
      <c r="L186" s="26">
        <v>0.13211152799237699</v>
      </c>
      <c r="M186" s="26">
        <v>5.20507598024577E-3</v>
      </c>
      <c r="N186" s="26">
        <v>0.184045723411531</v>
      </c>
      <c r="O186" s="26">
        <v>0.71632756951333398</v>
      </c>
      <c r="P186" s="26">
        <v>9.9626707075133603E-2</v>
      </c>
      <c r="Q186" s="26">
        <v>0.59003489106743701</v>
      </c>
      <c r="R186" s="26">
        <v>0.367864480806047</v>
      </c>
      <c r="S186" s="26">
        <v>4.2100628126514897E-2</v>
      </c>
      <c r="T186" s="26">
        <v>0.86096097729072296</v>
      </c>
      <c r="U186" s="26">
        <v>0.126195983105369</v>
      </c>
      <c r="V186" s="26">
        <v>1.2843039603906601E-2</v>
      </c>
      <c r="W186" s="26">
        <v>0.15238211755143499</v>
      </c>
      <c r="X186" s="26">
        <v>0.37760681948093</v>
      </c>
      <c r="Y186" s="26">
        <v>0.47001106296763301</v>
      </c>
      <c r="Z186" s="26">
        <v>0.71586881527993196</v>
      </c>
      <c r="AA186" s="26">
        <v>0.14681903796322299</v>
      </c>
      <c r="AB186" s="26">
        <v>0.137312146756843</v>
      </c>
      <c r="AC186" s="52">
        <v>5.0220000000000002</v>
      </c>
      <c r="AD186" s="56">
        <v>12.542</v>
      </c>
      <c r="AE186" s="12">
        <v>5.3722000000000003</v>
      </c>
      <c r="AF186" s="12">
        <v>1.6653</v>
      </c>
      <c r="AG186" s="12">
        <v>1.0954999999999999</v>
      </c>
      <c r="AH186" s="12">
        <v>0.84470000000000001</v>
      </c>
      <c r="AI186" s="12">
        <v>0.72950000000000004</v>
      </c>
      <c r="AJ186" s="12">
        <v>0.64739999999999998</v>
      </c>
      <c r="AK186" s="12">
        <v>0.60709999999999997</v>
      </c>
      <c r="AL186" s="12">
        <v>0.54530000000000001</v>
      </c>
      <c r="AM186" s="45">
        <v>0.54190000000000005</v>
      </c>
      <c r="AN186" s="12">
        <v>13.689500000000001</v>
      </c>
      <c r="AO186" s="12">
        <v>6.1997</v>
      </c>
      <c r="AP186" s="12">
        <v>5.1830999999999996</v>
      </c>
      <c r="AQ186" s="12">
        <v>4.7503000000000002</v>
      </c>
      <c r="AR186" s="12">
        <v>4.5517000000000003</v>
      </c>
      <c r="AS186" s="12">
        <v>4.5178000000000003</v>
      </c>
      <c r="AT186" s="12">
        <v>4.3022</v>
      </c>
      <c r="AU186" s="12">
        <v>4.3472</v>
      </c>
      <c r="AV186" s="45">
        <v>4.3026999999999997</v>
      </c>
      <c r="AW186" s="226"/>
      <c r="AX186" s="1" t="s">
        <v>44</v>
      </c>
      <c r="AY186" s="1" t="s">
        <v>43</v>
      </c>
      <c r="BA186" s="1" t="str">
        <f t="shared" si="17"/>
        <v/>
      </c>
      <c r="BB186" s="1" t="str">
        <f t="shared" ref="BB186:BB204" si="18">IF(BA186="sat",MAX(W186:Y186),"")</f>
        <v/>
      </c>
      <c r="BC186" s="1" t="str">
        <f t="shared" ref="BC186:BC204" si="19">IF(AND(AX186="TP",AY186="TP"),MAX(W186:Y186),"")</f>
        <v/>
      </c>
      <c r="BD186" s="1" t="b">
        <f t="shared" si="15"/>
        <v>0</v>
      </c>
      <c r="BE186" s="1" t="b">
        <f t="shared" si="16"/>
        <v>0</v>
      </c>
    </row>
    <row r="187" spans="1:57">
      <c r="A187" s="61"/>
      <c r="B187" s="62"/>
      <c r="C187" s="62"/>
      <c r="D187" s="98" t="s">
        <v>22</v>
      </c>
      <c r="E187" s="143">
        <v>0.71659522898823702</v>
      </c>
      <c r="F187" s="143">
        <v>8.7234934420201499E-2</v>
      </c>
      <c r="G187" s="143">
        <v>0.19616983659156001</v>
      </c>
      <c r="H187" s="143">
        <v>0.82031297503301703</v>
      </c>
      <c r="I187" s="143">
        <v>0.15655094204023401</v>
      </c>
      <c r="J187" s="143">
        <v>2.3136082926747702E-2</v>
      </c>
      <c r="K187" s="143">
        <v>0.362119252324207</v>
      </c>
      <c r="L187" s="143">
        <v>0.31774265592130302</v>
      </c>
      <c r="M187" s="143">
        <v>0.32013809175448898</v>
      </c>
      <c r="N187" s="143">
        <v>0.50898316455390802</v>
      </c>
      <c r="O187" s="143">
        <v>0.44574591529544599</v>
      </c>
      <c r="P187" s="143">
        <v>4.5270920150644801E-2</v>
      </c>
      <c r="Q187" s="143">
        <v>0.62904071456913602</v>
      </c>
      <c r="R187" s="143">
        <v>0.330634250294017</v>
      </c>
      <c r="S187" s="143">
        <v>4.0325035136845301E-2</v>
      </c>
      <c r="T187" s="143">
        <v>0.94276981961721196</v>
      </c>
      <c r="U187" s="143">
        <v>5.1163871327193897E-2</v>
      </c>
      <c r="V187" s="143">
        <v>6.0663090555937898E-3</v>
      </c>
      <c r="W187" s="143">
        <v>0.27330409663101302</v>
      </c>
      <c r="X187" s="143">
        <v>0.307489089971481</v>
      </c>
      <c r="Y187" s="143">
        <v>0.41920681339750399</v>
      </c>
      <c r="Z187" s="143">
        <v>0.65060054642926601</v>
      </c>
      <c r="AA187" s="143">
        <v>0.33240476640174699</v>
      </c>
      <c r="AB187" s="143">
        <v>1.6994687168986E-2</v>
      </c>
      <c r="AC187" s="52">
        <v>7.2240000000000002</v>
      </c>
      <c r="AD187" s="56">
        <v>9.8640000000000008</v>
      </c>
      <c r="AE187" s="12">
        <v>6.7359</v>
      </c>
      <c r="AF187" s="12">
        <v>2.6286999999999998</v>
      </c>
      <c r="AG187" s="12">
        <v>1.7561</v>
      </c>
      <c r="AH187" s="12">
        <v>1.5748</v>
      </c>
      <c r="AI187" s="12">
        <v>1.2808999999999999</v>
      </c>
      <c r="AJ187" s="12">
        <v>1.1556999999999999</v>
      </c>
      <c r="AK187" s="12">
        <v>1.0781000000000001</v>
      </c>
      <c r="AL187" s="12">
        <v>1.0397000000000001</v>
      </c>
      <c r="AM187" s="45">
        <v>0.93859999999999999</v>
      </c>
      <c r="AN187" s="12">
        <v>9.6024999999999991</v>
      </c>
      <c r="AO187" s="12">
        <v>5.7763999999999998</v>
      </c>
      <c r="AP187" s="12">
        <v>4.8996000000000004</v>
      </c>
      <c r="AQ187" s="12">
        <v>4.5418000000000003</v>
      </c>
      <c r="AR187" s="12">
        <v>4.4279000000000002</v>
      </c>
      <c r="AS187" s="12">
        <v>4.2694000000000001</v>
      </c>
      <c r="AT187" s="12">
        <v>4.2126999999999999</v>
      </c>
      <c r="AU187" s="12">
        <v>4.1962999999999999</v>
      </c>
      <c r="AV187" s="45">
        <v>4.0746000000000002</v>
      </c>
      <c r="AW187" s="226"/>
      <c r="AX187" s="1" t="s">
        <v>44</v>
      </c>
      <c r="AY187" s="1" t="s">
        <v>44</v>
      </c>
      <c r="BA187" s="1" t="str">
        <f t="shared" si="17"/>
        <v/>
      </c>
      <c r="BB187" s="1" t="str">
        <f t="shared" si="18"/>
        <v/>
      </c>
      <c r="BC187" s="1">
        <f t="shared" si="19"/>
        <v>0.41920681339750399</v>
      </c>
      <c r="BD187" s="1" t="b">
        <f t="shared" si="15"/>
        <v>0</v>
      </c>
      <c r="BE187" s="1" t="b">
        <f t="shared" si="16"/>
        <v>0</v>
      </c>
    </row>
    <row r="188" spans="1:57">
      <c r="A188" s="61"/>
      <c r="B188" s="62"/>
      <c r="C188" s="62"/>
      <c r="D188" s="98" t="s">
        <v>23</v>
      </c>
      <c r="E188" s="86">
        <v>0.83301297326226098</v>
      </c>
      <c r="F188" s="86">
        <v>4.7371036267514002E-2</v>
      </c>
      <c r="G188" s="86">
        <v>0.119615990470224</v>
      </c>
      <c r="H188" s="32">
        <v>0.68569298775517096</v>
      </c>
      <c r="I188" s="32">
        <v>0.237162825773509</v>
      </c>
      <c r="J188" s="32">
        <v>7.7144186471319598E-2</v>
      </c>
      <c r="K188" s="32">
        <v>0.89765997557886201</v>
      </c>
      <c r="L188" s="32">
        <v>3.92951226075949E-2</v>
      </c>
      <c r="M188" s="32">
        <v>6.3044901813542303E-2</v>
      </c>
      <c r="N188" s="32">
        <v>0.72551456490589405</v>
      </c>
      <c r="O188" s="32">
        <v>6.24935950892435E-3</v>
      </c>
      <c r="P188" s="32">
        <v>0.26823607558518098</v>
      </c>
      <c r="Q188" s="32">
        <v>0.34704705652905099</v>
      </c>
      <c r="R188" s="32">
        <v>0.10417841780213299</v>
      </c>
      <c r="S188" s="32">
        <v>0.54877452566881502</v>
      </c>
      <c r="T188" s="32">
        <v>0.107095614911753</v>
      </c>
      <c r="U188" s="32">
        <v>0.25490330512277298</v>
      </c>
      <c r="V188" s="32">
        <v>0.63800107996547195</v>
      </c>
      <c r="W188" s="32">
        <v>0.27227308501868502</v>
      </c>
      <c r="X188" s="32">
        <v>0.39479368511354301</v>
      </c>
      <c r="Y188" s="32">
        <v>0.33293322986777102</v>
      </c>
      <c r="Z188" s="32">
        <v>0.82800461277891801</v>
      </c>
      <c r="AA188" s="32">
        <v>0.121363056048367</v>
      </c>
      <c r="AB188" s="32">
        <v>5.0632331172713999E-2</v>
      </c>
      <c r="AC188" s="52">
        <v>5.415</v>
      </c>
      <c r="AD188" s="56">
        <v>11.68</v>
      </c>
      <c r="AE188" s="12">
        <v>5.3494999999999999</v>
      </c>
      <c r="AF188" s="12">
        <v>2.4992999999999999</v>
      </c>
      <c r="AG188" s="12">
        <v>1.7272000000000001</v>
      </c>
      <c r="AH188" s="12">
        <v>1.4755</v>
      </c>
      <c r="AI188" s="12">
        <v>1.3425</v>
      </c>
      <c r="AJ188" s="12">
        <v>1.1686000000000001</v>
      </c>
      <c r="AK188" s="12">
        <v>1.1327</v>
      </c>
      <c r="AL188" s="12">
        <v>1.0946</v>
      </c>
      <c r="AM188" s="45">
        <v>1.0450999999999999</v>
      </c>
      <c r="AN188" s="12">
        <v>11.872400000000001</v>
      </c>
      <c r="AO188" s="12">
        <v>7.5956000000000001</v>
      </c>
      <c r="AP188" s="12">
        <v>6.7514000000000003</v>
      </c>
      <c r="AQ188" s="12">
        <v>6.1463000000000001</v>
      </c>
      <c r="AR188" s="12">
        <v>5.8449</v>
      </c>
      <c r="AS188" s="12">
        <v>5.6695000000000002</v>
      </c>
      <c r="AT188" s="12">
        <v>5.5105000000000004</v>
      </c>
      <c r="AU188" s="12">
        <v>5.4614000000000003</v>
      </c>
      <c r="AV188" s="45">
        <v>5.4640000000000004</v>
      </c>
      <c r="AW188" s="226"/>
      <c r="AX188" s="1" t="s">
        <v>44</v>
      </c>
      <c r="AY188" s="1" t="s">
        <v>43</v>
      </c>
      <c r="BA188" s="1" t="str">
        <f t="shared" si="17"/>
        <v/>
      </c>
      <c r="BB188" s="1" t="str">
        <f t="shared" si="18"/>
        <v/>
      </c>
      <c r="BC188" s="1" t="str">
        <f t="shared" si="19"/>
        <v/>
      </c>
      <c r="BD188" s="1" t="b">
        <f t="shared" si="15"/>
        <v>0</v>
      </c>
      <c r="BE188" s="1" t="b">
        <f t="shared" si="16"/>
        <v>0</v>
      </c>
    </row>
    <row r="189" spans="1:57" ht="17" thickBot="1">
      <c r="A189" s="61"/>
      <c r="B189" s="62"/>
      <c r="C189" s="62"/>
      <c r="D189" s="98" t="s">
        <v>24</v>
      </c>
      <c r="E189" s="78">
        <v>0.224647406007454</v>
      </c>
      <c r="F189" s="78">
        <v>0.441472140492155</v>
      </c>
      <c r="G189" s="78">
        <v>0.33388045350038997</v>
      </c>
      <c r="H189" s="78">
        <v>0.91555866571956401</v>
      </c>
      <c r="I189" s="78">
        <v>4.5813374677749499E-2</v>
      </c>
      <c r="J189" s="78">
        <v>3.86279596026863E-2</v>
      </c>
      <c r="K189" s="78">
        <v>0.50022781123288695</v>
      </c>
      <c r="L189" s="78">
        <v>0.15723750475194401</v>
      </c>
      <c r="M189" s="78">
        <v>0.34253468401516801</v>
      </c>
      <c r="N189" s="78">
        <v>3.0160829436031801E-2</v>
      </c>
      <c r="O189" s="78">
        <v>0.54431336859843005</v>
      </c>
      <c r="P189" s="78">
        <v>0.42552580196553702</v>
      </c>
      <c r="Q189" s="78">
        <v>0.75558057718561</v>
      </c>
      <c r="R189" s="78">
        <v>0.18112244988838</v>
      </c>
      <c r="S189" s="78">
        <v>6.3296972926008999E-2</v>
      </c>
      <c r="T189" s="78">
        <v>0.89984595633381503</v>
      </c>
      <c r="U189" s="78">
        <v>6.1268055135809699E-2</v>
      </c>
      <c r="V189" s="78">
        <v>3.88859885303749E-2</v>
      </c>
      <c r="W189" s="78">
        <v>0.26585341151373498</v>
      </c>
      <c r="X189" s="78">
        <v>0.370261048947372</v>
      </c>
      <c r="Y189" s="78">
        <v>0.36388553953889102</v>
      </c>
      <c r="Z189" s="78">
        <v>0.54638126620552396</v>
      </c>
      <c r="AA189" s="78">
        <v>3.6092395031299102E-2</v>
      </c>
      <c r="AB189" s="78">
        <v>0.41752633876317602</v>
      </c>
      <c r="AC189" s="52">
        <v>8.01</v>
      </c>
      <c r="AD189" s="56">
        <v>9.8550000000000004</v>
      </c>
      <c r="AE189" s="12">
        <v>8.1442999999999994</v>
      </c>
      <c r="AF189" s="12">
        <v>3.7094999999999998</v>
      </c>
      <c r="AG189" s="12">
        <v>2.6880999999999999</v>
      </c>
      <c r="AH189" s="12">
        <v>2.2179000000000002</v>
      </c>
      <c r="AI189" s="12">
        <v>1.9554</v>
      </c>
      <c r="AJ189" s="12">
        <v>1.8331999999999999</v>
      </c>
      <c r="AK189" s="12">
        <v>1.7411000000000001</v>
      </c>
      <c r="AL189" s="12">
        <v>1.6862999999999999</v>
      </c>
      <c r="AM189" s="45">
        <v>1.6259999999999999</v>
      </c>
      <c r="AN189" s="12">
        <v>9.8803999999999998</v>
      </c>
      <c r="AO189" s="12">
        <v>6.3234000000000004</v>
      </c>
      <c r="AP189" s="12">
        <v>5.2274000000000003</v>
      </c>
      <c r="AQ189" s="12">
        <v>5.1632999999999996</v>
      </c>
      <c r="AR189" s="12">
        <v>4.8578000000000001</v>
      </c>
      <c r="AS189" s="12">
        <v>4.7846000000000002</v>
      </c>
      <c r="AT189" s="12">
        <v>4.7680999999999996</v>
      </c>
      <c r="AU189" s="12">
        <v>4.6474000000000002</v>
      </c>
      <c r="AV189" s="45">
        <v>4.5496999999999996</v>
      </c>
      <c r="AW189" s="226"/>
      <c r="AX189" s="1" t="s">
        <v>44</v>
      </c>
      <c r="AY189" s="1" t="s">
        <v>44</v>
      </c>
      <c r="BA189" s="1" t="str">
        <f t="shared" si="17"/>
        <v/>
      </c>
      <c r="BB189" s="1" t="str">
        <f t="shared" si="18"/>
        <v/>
      </c>
      <c r="BC189" s="1">
        <f t="shared" si="19"/>
        <v>0.370261048947372</v>
      </c>
      <c r="BD189" s="1" t="b">
        <f t="shared" si="15"/>
        <v>0</v>
      </c>
      <c r="BE189" s="1" t="b">
        <f t="shared" si="16"/>
        <v>0</v>
      </c>
    </row>
    <row r="190" spans="1:57">
      <c r="A190" s="17">
        <v>1080</v>
      </c>
      <c r="B190" s="18">
        <v>1080</v>
      </c>
      <c r="C190" s="18">
        <v>99.722999999999999</v>
      </c>
      <c r="D190" s="19" t="s">
        <v>18</v>
      </c>
      <c r="E190" s="20">
        <v>0.87492520561310005</v>
      </c>
      <c r="F190" s="20">
        <v>2.86612036292813E-2</v>
      </c>
      <c r="G190" s="20">
        <v>9.6413590757618198E-2</v>
      </c>
      <c r="H190" s="20">
        <v>0.59163736027413705</v>
      </c>
      <c r="I190" s="20">
        <v>7.5919377159958196E-2</v>
      </c>
      <c r="J190" s="20">
        <v>0.33244326256590301</v>
      </c>
      <c r="K190" s="20">
        <v>0.41425921983046299</v>
      </c>
      <c r="L190" s="20">
        <v>0.57247865513998697</v>
      </c>
      <c r="M190" s="20">
        <v>1.3262125029549101E-2</v>
      </c>
      <c r="N190" s="20">
        <v>0.93376225822666603</v>
      </c>
      <c r="O190" s="20">
        <v>3.1964879371259497E-2</v>
      </c>
      <c r="P190" s="20">
        <v>3.4272862402074201E-2</v>
      </c>
      <c r="Q190" s="20">
        <v>0.54397340475575495</v>
      </c>
      <c r="R190" s="20">
        <v>0.360613673618153</v>
      </c>
      <c r="S190" s="20">
        <v>9.5412921626091204E-2</v>
      </c>
      <c r="T190" s="20">
        <v>0.62815811342185801</v>
      </c>
      <c r="U190" s="20">
        <v>0.33420443556281698</v>
      </c>
      <c r="V190" s="20">
        <v>3.7637451015323897E-2</v>
      </c>
      <c r="W190" s="20">
        <v>0.21709688125028001</v>
      </c>
      <c r="X190" s="20">
        <v>0.39542150385024</v>
      </c>
      <c r="Y190" s="20">
        <v>0.38748161489947802</v>
      </c>
      <c r="Z190" s="20">
        <v>0.242843886343524</v>
      </c>
      <c r="AA190" s="20">
        <v>0.51376133474860297</v>
      </c>
      <c r="AB190" s="20">
        <v>0.24339477890787201</v>
      </c>
      <c r="AC190" s="117">
        <v>5.4009999999999998</v>
      </c>
      <c r="AD190" s="118">
        <v>11.662000000000001</v>
      </c>
      <c r="AE190" s="50">
        <v>5.7954999999999997</v>
      </c>
      <c r="AF190" s="50">
        <v>2.3984999999999999</v>
      </c>
      <c r="AG190" s="50">
        <v>1.6532</v>
      </c>
      <c r="AH190" s="50">
        <v>1.2878000000000001</v>
      </c>
      <c r="AI190" s="50">
        <v>1.153</v>
      </c>
      <c r="AJ190" s="50">
        <v>1.0488999999999999</v>
      </c>
      <c r="AK190" s="50">
        <v>0.99870000000000003</v>
      </c>
      <c r="AL190" s="50">
        <v>0.9365</v>
      </c>
      <c r="AM190" s="51">
        <v>0.89910000000000001</v>
      </c>
      <c r="AN190" s="50">
        <v>11.7845</v>
      </c>
      <c r="AO190" s="50">
        <v>6.4</v>
      </c>
      <c r="AP190" s="50">
        <v>5.4882</v>
      </c>
      <c r="AQ190" s="50">
        <v>5.0336999999999996</v>
      </c>
      <c r="AR190" s="50">
        <v>4.8743999999999996</v>
      </c>
      <c r="AS190" s="50">
        <v>4.6723999999999997</v>
      </c>
      <c r="AT190" s="50">
        <v>4.5586000000000002</v>
      </c>
      <c r="AU190" s="50">
        <v>4.5236999999999998</v>
      </c>
      <c r="AV190" s="51">
        <v>4.4958999999999998</v>
      </c>
      <c r="AW190" s="226"/>
      <c r="AX190" s="1" t="s">
        <v>44</v>
      </c>
      <c r="AY190" s="1" t="s">
        <v>43</v>
      </c>
      <c r="BA190" s="1" t="str">
        <f t="shared" si="17"/>
        <v/>
      </c>
      <c r="BB190" s="1" t="str">
        <f t="shared" si="18"/>
        <v/>
      </c>
      <c r="BC190" s="1" t="str">
        <f t="shared" si="19"/>
        <v/>
      </c>
      <c r="BD190" s="1" t="b">
        <f t="shared" si="15"/>
        <v>0</v>
      </c>
      <c r="BE190" s="1" t="b">
        <f t="shared" si="16"/>
        <v>0</v>
      </c>
    </row>
    <row r="191" spans="1:57">
      <c r="A191" s="24"/>
      <c r="B191" s="14"/>
      <c r="C191" s="14"/>
      <c r="D191" s="25" t="s">
        <v>19</v>
      </c>
      <c r="E191" s="27">
        <v>0.96736345642485</v>
      </c>
      <c r="F191" s="27">
        <v>3.0264028117271202E-2</v>
      </c>
      <c r="G191" s="27">
        <v>2.3725154578779699E-3</v>
      </c>
      <c r="H191" s="27">
        <v>0.78428545747623002</v>
      </c>
      <c r="I191" s="27">
        <v>8.4850306590564806E-3</v>
      </c>
      <c r="J191" s="27">
        <v>0.207229511864713</v>
      </c>
      <c r="K191" s="27">
        <v>0.63202504543284299</v>
      </c>
      <c r="L191" s="27">
        <v>4.4890132501161299E-2</v>
      </c>
      <c r="M191" s="27">
        <v>0.32308482206599498</v>
      </c>
      <c r="N191" s="27">
        <v>0.19657377147621299</v>
      </c>
      <c r="O191" s="27">
        <v>0.21146252273968399</v>
      </c>
      <c r="P191" s="27">
        <v>0.59196370578410096</v>
      </c>
      <c r="Q191" s="27">
        <v>0.77671469593158604</v>
      </c>
      <c r="R191" s="27">
        <v>0.13748521126388799</v>
      </c>
      <c r="S191" s="27">
        <v>8.5800092804525205E-2</v>
      </c>
      <c r="T191" s="27">
        <v>0.93474303173318696</v>
      </c>
      <c r="U191" s="27">
        <v>4.2870612790528298E-2</v>
      </c>
      <c r="V191" s="27">
        <v>2.2386355476284401E-2</v>
      </c>
      <c r="W191" s="27">
        <v>0.33275886557526202</v>
      </c>
      <c r="X191" s="27">
        <v>0.34637136188051498</v>
      </c>
      <c r="Y191" s="27">
        <v>0.320869772544222</v>
      </c>
      <c r="Z191" s="27">
        <v>0.92940603566301105</v>
      </c>
      <c r="AA191" s="27">
        <v>3.4796468848078799E-2</v>
      </c>
      <c r="AB191" s="27">
        <v>3.5797495488909897E-2</v>
      </c>
      <c r="AC191" s="119">
        <v>6.5289999999999999</v>
      </c>
      <c r="AD191" s="120">
        <v>8.6809999999999992</v>
      </c>
      <c r="AE191" s="12">
        <v>6.7111999999999998</v>
      </c>
      <c r="AF191" s="12">
        <v>3.1789000000000001</v>
      </c>
      <c r="AG191" s="12">
        <v>2.4533</v>
      </c>
      <c r="AH191" s="12">
        <v>2.1215000000000002</v>
      </c>
      <c r="AI191" s="12">
        <v>1.8935</v>
      </c>
      <c r="AJ191" s="12">
        <v>1.7181999999999999</v>
      </c>
      <c r="AK191" s="12">
        <v>1.6247</v>
      </c>
      <c r="AL191" s="12">
        <v>1.6014999999999999</v>
      </c>
      <c r="AM191" s="45">
        <v>1.601</v>
      </c>
      <c r="AN191" s="12">
        <v>9.2471999999999994</v>
      </c>
      <c r="AO191" s="12">
        <v>5.7721999999999998</v>
      </c>
      <c r="AP191" s="12">
        <v>4.8754</v>
      </c>
      <c r="AQ191" s="12">
        <v>4.6128</v>
      </c>
      <c r="AR191" s="12">
        <v>4.4105999999999996</v>
      </c>
      <c r="AS191" s="12">
        <v>4.3285999999999998</v>
      </c>
      <c r="AT191" s="12">
        <v>4.2571000000000003</v>
      </c>
      <c r="AU191" s="12">
        <v>4.1376999999999997</v>
      </c>
      <c r="AV191" s="123">
        <v>4.1612999999999998</v>
      </c>
      <c r="AW191" s="226"/>
      <c r="AX191" s="1" t="s">
        <v>44</v>
      </c>
      <c r="AY191" s="1" t="s">
        <v>44</v>
      </c>
      <c r="BA191" s="1" t="str">
        <f t="shared" si="17"/>
        <v/>
      </c>
      <c r="BB191" s="1" t="str">
        <f t="shared" si="18"/>
        <v/>
      </c>
      <c r="BC191" s="1">
        <f t="shared" si="19"/>
        <v>0.34637136188051498</v>
      </c>
      <c r="BD191" s="1" t="b">
        <f t="shared" si="15"/>
        <v>0</v>
      </c>
      <c r="BE191" s="1" t="b">
        <f t="shared" si="16"/>
        <v>0</v>
      </c>
    </row>
    <row r="192" spans="1:57">
      <c r="A192" s="24"/>
      <c r="B192" s="14"/>
      <c r="C192" s="14"/>
      <c r="D192" s="25" t="s">
        <v>20</v>
      </c>
      <c r="E192" s="31">
        <v>0.59049713443539997</v>
      </c>
      <c r="F192" s="31">
        <v>0.278324804117763</v>
      </c>
      <c r="G192" s="31">
        <v>0.131178061446835</v>
      </c>
      <c r="H192" s="31">
        <v>0.68501357697721199</v>
      </c>
      <c r="I192" s="31">
        <v>0.25769427748817703</v>
      </c>
      <c r="J192" s="31">
        <v>5.7292145534610199E-2</v>
      </c>
      <c r="K192" s="31">
        <v>0.79628272088979701</v>
      </c>
      <c r="L192" s="31">
        <v>6.2695771727090593E-2</v>
      </c>
      <c r="M192" s="31">
        <v>0.14102150738311101</v>
      </c>
      <c r="N192" s="31">
        <v>0.65011168260343599</v>
      </c>
      <c r="O192" s="31">
        <v>0.26535402058671798</v>
      </c>
      <c r="P192" s="31">
        <v>8.4534296809845699E-2</v>
      </c>
      <c r="Q192" s="31">
        <v>0.76391033881631198</v>
      </c>
      <c r="R192" s="31">
        <v>0.19444380104513301</v>
      </c>
      <c r="S192" s="31">
        <v>4.1645860138553301E-2</v>
      </c>
      <c r="T192" s="31">
        <v>0.76308065212403198</v>
      </c>
      <c r="U192" s="31">
        <v>0.20339372626583499</v>
      </c>
      <c r="V192" s="31">
        <v>3.3525621610131701E-2</v>
      </c>
      <c r="W192" s="31">
        <v>0.319261221975429</v>
      </c>
      <c r="X192" s="31">
        <v>0.35848624939908103</v>
      </c>
      <c r="Y192" s="31">
        <v>0.32225252862548798</v>
      </c>
      <c r="Z192" s="31">
        <v>0.63353164775214099</v>
      </c>
      <c r="AA192" s="31">
        <v>0.21052171338626599</v>
      </c>
      <c r="AB192" s="31">
        <v>0.15594663886159199</v>
      </c>
      <c r="AC192" s="119">
        <v>5.9089999999999998</v>
      </c>
      <c r="AD192" s="120">
        <v>9.8450000000000006</v>
      </c>
      <c r="AE192" s="12">
        <v>6.0792999999999999</v>
      </c>
      <c r="AF192" s="12">
        <v>2.4009</v>
      </c>
      <c r="AG192" s="12">
        <v>1.5525</v>
      </c>
      <c r="AH192" s="12">
        <v>1.2733000000000001</v>
      </c>
      <c r="AI192" s="12">
        <v>1.0863</v>
      </c>
      <c r="AJ192" s="12">
        <v>0.96679999999999999</v>
      </c>
      <c r="AK192" s="12">
        <v>0.90710000000000002</v>
      </c>
      <c r="AL192" s="12">
        <v>0.88190000000000002</v>
      </c>
      <c r="AM192" s="45">
        <v>0.81289999999999996</v>
      </c>
      <c r="AN192" s="12">
        <v>9.9392999999999994</v>
      </c>
      <c r="AO192" s="12">
        <v>6.0235000000000003</v>
      </c>
      <c r="AP192" s="12">
        <v>5.1010999999999997</v>
      </c>
      <c r="AQ192" s="12">
        <v>4.7042999999999999</v>
      </c>
      <c r="AR192" s="12">
        <v>4.4438000000000004</v>
      </c>
      <c r="AS192" s="12">
        <v>4.3615000000000004</v>
      </c>
      <c r="AT192" s="12">
        <v>4.3339999999999996</v>
      </c>
      <c r="AU192" s="12">
        <v>4.3304</v>
      </c>
      <c r="AV192" s="45">
        <v>4.2808000000000002</v>
      </c>
      <c r="AW192" s="226"/>
      <c r="AX192" s="1" t="s">
        <v>44</v>
      </c>
      <c r="AY192" s="1" t="s">
        <v>44</v>
      </c>
      <c r="BA192" s="1" t="str">
        <f t="shared" si="17"/>
        <v/>
      </c>
      <c r="BB192" s="1" t="str">
        <f t="shared" si="18"/>
        <v/>
      </c>
      <c r="BC192" s="1">
        <f t="shared" si="19"/>
        <v>0.35848624939908103</v>
      </c>
      <c r="BD192" s="1" t="b">
        <f t="shared" si="15"/>
        <v>0</v>
      </c>
      <c r="BE192" s="1" t="b">
        <f t="shared" si="16"/>
        <v>0</v>
      </c>
    </row>
    <row r="193" spans="1:69" ht="17" thickBot="1">
      <c r="A193" s="34"/>
      <c r="B193" s="35"/>
      <c r="C193" s="35"/>
      <c r="D193" s="36" t="s">
        <v>21</v>
      </c>
      <c r="E193" s="43">
        <v>0.95217889143909595</v>
      </c>
      <c r="F193" s="43">
        <v>4.5629692659382499E-2</v>
      </c>
      <c r="G193" s="43">
        <v>2.1914159015211602E-3</v>
      </c>
      <c r="H193" s="43">
        <v>0.94796579529953195</v>
      </c>
      <c r="I193" s="43">
        <v>2.4068580167675199E-2</v>
      </c>
      <c r="J193" s="43">
        <v>2.7965624532792301E-2</v>
      </c>
      <c r="K193" s="43">
        <v>0.89714252164205099</v>
      </c>
      <c r="L193" s="43">
        <v>8.1779170678597399E-2</v>
      </c>
      <c r="M193" s="43">
        <v>2.1078307679351E-2</v>
      </c>
      <c r="N193" s="43">
        <v>0.18013911578639899</v>
      </c>
      <c r="O193" s="43">
        <v>0.10593552690784599</v>
      </c>
      <c r="P193" s="43">
        <v>0.71392535730575302</v>
      </c>
      <c r="Q193" s="43">
        <v>0.22076389441656999</v>
      </c>
      <c r="R193" s="43">
        <v>0.125933787488377</v>
      </c>
      <c r="S193" s="43">
        <v>0.65330231809505201</v>
      </c>
      <c r="T193" s="43">
        <v>0.312352304817756</v>
      </c>
      <c r="U193" s="43">
        <v>0.47464618495095201</v>
      </c>
      <c r="V193" s="43">
        <v>0.21300151023129099</v>
      </c>
      <c r="W193" s="43">
        <v>0.20816284376840399</v>
      </c>
      <c r="X193" s="43">
        <v>0.46478507654004098</v>
      </c>
      <c r="Y193" s="43">
        <v>0.32705207969155398</v>
      </c>
      <c r="Z193" s="43">
        <v>0.55136366430047901</v>
      </c>
      <c r="AA193" s="43">
        <v>0.27263716062112398</v>
      </c>
      <c r="AB193" s="43">
        <v>0.17599917507839599</v>
      </c>
      <c r="AC193" s="121">
        <v>5.3689999999999998</v>
      </c>
      <c r="AD193" s="122">
        <v>15.888</v>
      </c>
      <c r="AE193" s="47">
        <v>5.9128999999999996</v>
      </c>
      <c r="AF193" s="47">
        <v>2.4062000000000001</v>
      </c>
      <c r="AG193" s="47">
        <v>1.8456999999999999</v>
      </c>
      <c r="AH193" s="47">
        <v>1.6642999999999999</v>
      </c>
      <c r="AI193" s="47">
        <v>1.5103</v>
      </c>
      <c r="AJ193" s="47">
        <v>1.4075</v>
      </c>
      <c r="AK193" s="47">
        <v>1.3593999999999999</v>
      </c>
      <c r="AL193" s="47">
        <v>1.2978000000000001</v>
      </c>
      <c r="AM193" s="48">
        <v>1.2442</v>
      </c>
      <c r="AN193" s="47">
        <v>18.8996</v>
      </c>
      <c r="AO193" s="47">
        <v>7.6818999999999997</v>
      </c>
      <c r="AP193" s="47">
        <v>6.4394999999999998</v>
      </c>
      <c r="AQ193" s="47">
        <v>5.8364000000000003</v>
      </c>
      <c r="AR193" s="47">
        <v>5.5983999999999998</v>
      </c>
      <c r="AS193" s="47">
        <v>5.4379999999999997</v>
      </c>
      <c r="AT193" s="47">
        <v>5.3217999999999996</v>
      </c>
      <c r="AU193" s="47">
        <v>5.3395000000000001</v>
      </c>
      <c r="AV193" s="48">
        <v>5.0795000000000003</v>
      </c>
      <c r="AW193" s="226"/>
      <c r="AX193" s="1" t="s">
        <v>44</v>
      </c>
      <c r="AY193" s="1" t="s">
        <v>43</v>
      </c>
      <c r="BA193" s="1" t="str">
        <f t="shared" si="17"/>
        <v/>
      </c>
      <c r="BB193" s="1" t="str">
        <f t="shared" si="18"/>
        <v/>
      </c>
      <c r="BC193" s="1" t="str">
        <f t="shared" si="19"/>
        <v/>
      </c>
      <c r="BD193" s="1" t="b">
        <f t="shared" si="15"/>
        <v>0</v>
      </c>
      <c r="BE193" s="1" t="b">
        <f t="shared" si="16"/>
        <v>0</v>
      </c>
    </row>
    <row r="194" spans="1:69">
      <c r="A194" s="17">
        <v>1440</v>
      </c>
      <c r="B194" s="18">
        <v>1440</v>
      </c>
      <c r="C194" s="18">
        <v>99.652789999999996</v>
      </c>
      <c r="D194" s="19" t="s">
        <v>18</v>
      </c>
      <c r="E194" s="20">
        <v>0.951574358284628</v>
      </c>
      <c r="F194" s="20">
        <v>3.8298442088134902E-3</v>
      </c>
      <c r="G194" s="20">
        <v>4.4595797506557899E-2</v>
      </c>
      <c r="H194" s="20">
        <v>0.79938720772369798</v>
      </c>
      <c r="I194" s="20">
        <v>0.13419007394746299</v>
      </c>
      <c r="J194" s="20">
        <v>6.6422718328838504E-2</v>
      </c>
      <c r="K194" s="20">
        <v>0.92445392273744098</v>
      </c>
      <c r="L194" s="20">
        <v>6.3386526418380801E-2</v>
      </c>
      <c r="M194" s="20">
        <v>1.2159550844177899E-2</v>
      </c>
      <c r="N194" s="20">
        <v>0.98862852443314697</v>
      </c>
      <c r="O194" s="21">
        <v>2.1301141066065699E-4</v>
      </c>
      <c r="P194" s="20">
        <v>1.11584641561923E-2</v>
      </c>
      <c r="Q194" s="20">
        <v>0.201793994855895</v>
      </c>
      <c r="R194" s="20">
        <v>0.66071421130700203</v>
      </c>
      <c r="S194" s="20">
        <v>0.137491793837101</v>
      </c>
      <c r="T194" s="20">
        <v>0.75273573788083903</v>
      </c>
      <c r="U194" s="20">
        <v>0.23432003297155199</v>
      </c>
      <c r="V194" s="20">
        <v>1.2944229147608E-2</v>
      </c>
      <c r="W194" s="20">
        <v>0.21331026977867901</v>
      </c>
      <c r="X194" s="20">
        <v>0.34306028742624101</v>
      </c>
      <c r="Y194" s="20">
        <v>0.44362944279507799</v>
      </c>
      <c r="Z194" s="20">
        <v>0.88415438727877305</v>
      </c>
      <c r="AA194" s="20">
        <v>2.7814668795534899E-2</v>
      </c>
      <c r="AB194" s="20">
        <v>8.8030943925691996E-2</v>
      </c>
      <c r="AC194" s="117">
        <v>3</v>
      </c>
      <c r="AD194" s="118">
        <v>11.648999999999999</v>
      </c>
      <c r="AE194" s="50">
        <v>3.1067</v>
      </c>
      <c r="AF194" s="50">
        <v>1.2418</v>
      </c>
      <c r="AG194" s="50">
        <v>0.83220000000000005</v>
      </c>
      <c r="AH194" s="50">
        <v>0.71279999999999999</v>
      </c>
      <c r="AI194" s="50">
        <v>0.64990000000000003</v>
      </c>
      <c r="AJ194" s="50">
        <v>0.55320000000000003</v>
      </c>
      <c r="AK194" s="50">
        <v>0.55359999999999998</v>
      </c>
      <c r="AL194" s="50">
        <v>0.51980000000000004</v>
      </c>
      <c r="AM194" s="51">
        <v>0.4929</v>
      </c>
      <c r="AN194" s="50">
        <v>11.419499999999999</v>
      </c>
      <c r="AO194" s="50">
        <v>6.1630000000000003</v>
      </c>
      <c r="AP194" s="50">
        <v>5.3227000000000002</v>
      </c>
      <c r="AQ194" s="50">
        <v>5.0465</v>
      </c>
      <c r="AR194" s="50">
        <v>4.6829000000000001</v>
      </c>
      <c r="AS194" s="50">
        <v>4.6157000000000004</v>
      </c>
      <c r="AT194" s="50">
        <v>4.5045000000000002</v>
      </c>
      <c r="AU194" s="50">
        <v>4.4275000000000002</v>
      </c>
      <c r="AV194" s="51">
        <v>4.3663999999999996</v>
      </c>
      <c r="AW194" s="226"/>
      <c r="AX194" s="1" t="s">
        <v>44</v>
      </c>
      <c r="AY194" s="1" t="s">
        <v>49</v>
      </c>
      <c r="BA194" s="1" t="str">
        <f t="shared" si="17"/>
        <v/>
      </c>
      <c r="BB194" s="1" t="str">
        <f t="shared" si="18"/>
        <v/>
      </c>
      <c r="BC194" s="1" t="str">
        <f t="shared" si="19"/>
        <v/>
      </c>
      <c r="BD194" s="1" t="b">
        <f t="shared" si="15"/>
        <v>0</v>
      </c>
      <c r="BE194" s="1" t="b">
        <f t="shared" si="16"/>
        <v>0</v>
      </c>
    </row>
    <row r="195" spans="1:69" ht="17" thickBot="1">
      <c r="A195" s="34"/>
      <c r="B195" s="35"/>
      <c r="C195" s="35"/>
      <c r="D195" s="36" t="s">
        <v>19</v>
      </c>
      <c r="E195" s="39">
        <v>0.79172419922480297</v>
      </c>
      <c r="F195" s="39">
        <v>0.15817242204454099</v>
      </c>
      <c r="G195" s="39">
        <v>5.0103378730655103E-2</v>
      </c>
      <c r="H195" s="39">
        <v>0.69280452874592402</v>
      </c>
      <c r="I195" s="39">
        <v>2.0197718336250801E-2</v>
      </c>
      <c r="J195" s="39">
        <v>0.28699775291782398</v>
      </c>
      <c r="K195" s="39">
        <v>0.398648804199979</v>
      </c>
      <c r="L195" s="39">
        <v>9.7453621160828494E-2</v>
      </c>
      <c r="M195" s="39">
        <v>0.50389757463919205</v>
      </c>
      <c r="N195" s="39">
        <v>0.85277569346105697</v>
      </c>
      <c r="O195" s="39">
        <v>1.0605226659624101E-2</v>
      </c>
      <c r="P195" s="39">
        <v>0.13661907987931801</v>
      </c>
      <c r="Q195" s="39">
        <v>0.73458067641929103</v>
      </c>
      <c r="R195" s="39">
        <v>0.196689433380839</v>
      </c>
      <c r="S195" s="39">
        <v>6.8729890199869595E-2</v>
      </c>
      <c r="T195" s="39">
        <v>0.980931604836356</v>
      </c>
      <c r="U195" s="39">
        <v>3.8425533002874801E-3</v>
      </c>
      <c r="V195" s="39">
        <v>1.52258418633565E-2</v>
      </c>
      <c r="W195" s="39">
        <v>0.29363970198373301</v>
      </c>
      <c r="X195" s="39">
        <v>0.372193997502476</v>
      </c>
      <c r="Y195" s="39">
        <v>0.33416630051378898</v>
      </c>
      <c r="Z195" s="39">
        <v>0.92094072532534499</v>
      </c>
      <c r="AA195" s="39">
        <v>6.1992588826885499E-2</v>
      </c>
      <c r="AB195" s="39">
        <v>1.7066685847768801E-2</v>
      </c>
      <c r="AC195" s="121">
        <v>6.1680000000000001</v>
      </c>
      <c r="AD195" s="122">
        <v>8.9459999999999997</v>
      </c>
      <c r="AE195" s="47">
        <v>5.8842999999999996</v>
      </c>
      <c r="AF195" s="47">
        <v>2.9537</v>
      </c>
      <c r="AG195" s="47">
        <v>2.2113999999999998</v>
      </c>
      <c r="AH195" s="47">
        <v>1.8798999999999999</v>
      </c>
      <c r="AI195" s="47">
        <v>1.6580999999999999</v>
      </c>
      <c r="AJ195" s="47">
        <v>1.6157999999999999</v>
      </c>
      <c r="AK195" s="47">
        <v>1.5178</v>
      </c>
      <c r="AL195" s="47">
        <v>1.4952000000000001</v>
      </c>
      <c r="AM195" s="48">
        <v>1.4863999999999999</v>
      </c>
      <c r="AN195" s="47">
        <v>9.0083000000000002</v>
      </c>
      <c r="AO195" s="47">
        <v>5.6398000000000001</v>
      </c>
      <c r="AP195" s="47">
        <v>4.9565000000000001</v>
      </c>
      <c r="AQ195" s="47">
        <v>4.5035999999999996</v>
      </c>
      <c r="AR195" s="47">
        <v>4.3072999999999997</v>
      </c>
      <c r="AS195" s="47">
        <v>4.1811999999999996</v>
      </c>
      <c r="AT195" s="47">
        <v>4.1580000000000004</v>
      </c>
      <c r="AU195" s="47">
        <v>4.0750000000000002</v>
      </c>
      <c r="AV195" s="48">
        <v>4.0103</v>
      </c>
      <c r="AW195" s="226"/>
      <c r="AX195" s="1" t="s">
        <v>44</v>
      </c>
      <c r="AY195" s="1" t="s">
        <v>44</v>
      </c>
      <c r="BA195" s="1" t="str">
        <f t="shared" si="17"/>
        <v/>
      </c>
      <c r="BB195" s="1" t="str">
        <f t="shared" si="18"/>
        <v/>
      </c>
      <c r="BC195" s="1">
        <f t="shared" si="19"/>
        <v>0.372193997502476</v>
      </c>
      <c r="BD195" s="1" t="b">
        <f t="shared" si="15"/>
        <v>0</v>
      </c>
      <c r="BE195" s="1" t="b">
        <f t="shared" si="16"/>
        <v>0</v>
      </c>
    </row>
    <row r="196" spans="1:69">
      <c r="A196" s="17">
        <v>1800</v>
      </c>
      <c r="B196" s="18">
        <v>1800</v>
      </c>
      <c r="C196" s="18">
        <v>99.778000000000006</v>
      </c>
      <c r="D196" s="19" t="s">
        <v>18</v>
      </c>
      <c r="E196" s="42">
        <v>0.87537054818821702</v>
      </c>
      <c r="F196" s="42">
        <v>2.8308236931088498E-2</v>
      </c>
      <c r="G196" s="42">
        <v>9.6321214880693604E-2</v>
      </c>
      <c r="H196" s="42">
        <v>0.82633997529049097</v>
      </c>
      <c r="I196" s="42">
        <v>3.7132960114262301E-2</v>
      </c>
      <c r="J196" s="42">
        <v>0.13652706459524599</v>
      </c>
      <c r="K196" s="42">
        <v>0.88270082390469196</v>
      </c>
      <c r="L196" s="42">
        <v>3.3842945313044298E-2</v>
      </c>
      <c r="M196" s="42">
        <v>8.3456230782263094E-2</v>
      </c>
      <c r="N196" s="42">
        <v>0.69223416629229495</v>
      </c>
      <c r="O196" s="42">
        <v>0.192943110998235</v>
      </c>
      <c r="P196" s="42">
        <v>0.114822722709469</v>
      </c>
      <c r="Q196" s="42">
        <v>8.2969198181070403E-2</v>
      </c>
      <c r="R196" s="42">
        <v>0.504562677156008</v>
      </c>
      <c r="S196" s="42">
        <v>0.41246812466292099</v>
      </c>
      <c r="T196" s="42">
        <v>8.1638392003210401E-3</v>
      </c>
      <c r="U196" s="42">
        <v>0.50158507237208805</v>
      </c>
      <c r="V196" s="42">
        <v>0.49025108842759002</v>
      </c>
      <c r="W196" s="42">
        <v>0.210819273910958</v>
      </c>
      <c r="X196" s="42">
        <v>0.38121550216489097</v>
      </c>
      <c r="Y196" s="42">
        <v>0.40796522392414902</v>
      </c>
      <c r="Z196" s="42">
        <v>0.73198402593565004</v>
      </c>
      <c r="AA196" s="42">
        <v>0.21768990196952501</v>
      </c>
      <c r="AB196" s="42">
        <v>5.0326072094824197E-2</v>
      </c>
      <c r="AC196" s="117">
        <v>4.3630000000000004</v>
      </c>
      <c r="AD196" s="118">
        <v>13.262</v>
      </c>
      <c r="AE196" s="50">
        <v>4.4477000000000002</v>
      </c>
      <c r="AF196" s="50">
        <v>2.0019</v>
      </c>
      <c r="AG196" s="50">
        <v>1.4979</v>
      </c>
      <c r="AH196" s="50">
        <v>1.2137</v>
      </c>
      <c r="AI196" s="50">
        <v>1.1225000000000001</v>
      </c>
      <c r="AJ196" s="50">
        <v>1.0278</v>
      </c>
      <c r="AK196" s="50">
        <v>0.98870000000000002</v>
      </c>
      <c r="AL196" s="50">
        <v>0.92149999999999999</v>
      </c>
      <c r="AM196" s="51">
        <v>0.89570000000000005</v>
      </c>
      <c r="AN196" s="50">
        <v>13.922599999999999</v>
      </c>
      <c r="AO196" s="50">
        <v>7.5404</v>
      </c>
      <c r="AP196" s="50">
        <v>6.4813000000000001</v>
      </c>
      <c r="AQ196" s="50">
        <v>5.9158999999999997</v>
      </c>
      <c r="AR196" s="50">
        <v>5.48</v>
      </c>
      <c r="AS196" s="50">
        <v>5.4814999999999996</v>
      </c>
      <c r="AT196" s="50">
        <v>5.3002000000000002</v>
      </c>
      <c r="AU196" s="50">
        <v>5.1467000000000001</v>
      </c>
      <c r="AV196" s="51">
        <v>5.2502000000000004</v>
      </c>
      <c r="AW196" s="226"/>
      <c r="AX196" s="1" t="s">
        <v>44</v>
      </c>
      <c r="AY196" s="1" t="s">
        <v>43</v>
      </c>
      <c r="BA196" s="1" t="str">
        <f t="shared" si="17"/>
        <v/>
      </c>
      <c r="BB196" s="1" t="str">
        <f t="shared" si="18"/>
        <v/>
      </c>
      <c r="BC196" s="1" t="str">
        <f t="shared" si="19"/>
        <v/>
      </c>
      <c r="BD196" s="1" t="b">
        <f t="shared" si="15"/>
        <v>0</v>
      </c>
      <c r="BE196" s="1" t="b">
        <f t="shared" si="16"/>
        <v>0</v>
      </c>
    </row>
    <row r="197" spans="1:69">
      <c r="A197" s="24"/>
      <c r="B197" s="14"/>
      <c r="C197" s="14"/>
      <c r="D197" s="25" t="s">
        <v>19</v>
      </c>
      <c r="E197" s="26">
        <v>0.70097641729663696</v>
      </c>
      <c r="F197" s="26">
        <v>9.3490413868698496E-2</v>
      </c>
      <c r="G197" s="26">
        <v>0.20553316883466399</v>
      </c>
      <c r="H197" s="26">
        <v>0.74759788097398205</v>
      </c>
      <c r="I197" s="26">
        <v>0.15636764017504101</v>
      </c>
      <c r="J197" s="26">
        <v>9.6034478850976004E-2</v>
      </c>
      <c r="K197" s="26">
        <v>0.74426624004040498</v>
      </c>
      <c r="L197" s="26">
        <v>9.0019800654631693E-2</v>
      </c>
      <c r="M197" s="26">
        <v>0.16571395930496299</v>
      </c>
      <c r="N197" s="26">
        <v>0.90982080762746598</v>
      </c>
      <c r="O197" s="26">
        <v>1.36719047573465E-2</v>
      </c>
      <c r="P197" s="26">
        <v>7.6507287615186506E-2</v>
      </c>
      <c r="Q197" s="26">
        <v>0.89068489403615203</v>
      </c>
      <c r="R197" s="26">
        <v>5.70508209272335E-3</v>
      </c>
      <c r="S197" s="26">
        <v>0.103610023871123</v>
      </c>
      <c r="T197" s="26">
        <v>0.79854696037309802</v>
      </c>
      <c r="U197" s="26">
        <v>9.06103741938767E-2</v>
      </c>
      <c r="V197" s="26">
        <v>0.110842665433025</v>
      </c>
      <c r="W197" s="26">
        <v>0.254891412048801</v>
      </c>
      <c r="X197" s="26">
        <v>0.35784494936531203</v>
      </c>
      <c r="Y197" s="26">
        <v>0.38726363858588603</v>
      </c>
      <c r="Z197" s="26">
        <v>0.30128042479696798</v>
      </c>
      <c r="AA197" s="26">
        <v>1.4712017906589801E-2</v>
      </c>
      <c r="AB197" s="26">
        <v>0.68400755729644103</v>
      </c>
      <c r="AC197" s="119">
        <v>4.8449999999999998</v>
      </c>
      <c r="AD197" s="120">
        <v>11.371</v>
      </c>
      <c r="AE197" s="12">
        <v>4.7447999999999997</v>
      </c>
      <c r="AF197" s="12">
        <v>2.2080000000000002</v>
      </c>
      <c r="AG197" s="12">
        <v>1.6045</v>
      </c>
      <c r="AH197" s="12">
        <v>1.3718999999999999</v>
      </c>
      <c r="AI197" s="12">
        <v>1.1677999999999999</v>
      </c>
      <c r="AJ197" s="12">
        <v>1.0844</v>
      </c>
      <c r="AK197" s="12">
        <v>1.07</v>
      </c>
      <c r="AL197" s="12">
        <v>1.0041</v>
      </c>
      <c r="AM197" s="45">
        <v>0.94410000000000005</v>
      </c>
      <c r="AN197" s="12">
        <v>11.400399999999999</v>
      </c>
      <c r="AO197" s="12">
        <v>6.8113999999999999</v>
      </c>
      <c r="AP197" s="12">
        <v>5.8276000000000003</v>
      </c>
      <c r="AQ197" s="12">
        <v>5.5961999999999996</v>
      </c>
      <c r="AR197" s="12">
        <v>5.2754000000000003</v>
      </c>
      <c r="AS197" s="12">
        <v>5.1603000000000003</v>
      </c>
      <c r="AT197" s="12">
        <v>5.1071</v>
      </c>
      <c r="AU197" s="12">
        <v>5.1265000000000001</v>
      </c>
      <c r="AV197" s="45">
        <v>4.9752999999999998</v>
      </c>
      <c r="AW197" s="226"/>
      <c r="AX197" s="1" t="s">
        <v>44</v>
      </c>
      <c r="AY197" s="1" t="s">
        <v>44</v>
      </c>
      <c r="BA197" s="1" t="str">
        <f t="shared" si="17"/>
        <v/>
      </c>
      <c r="BB197" s="1" t="str">
        <f t="shared" si="18"/>
        <v/>
      </c>
      <c r="BC197" s="1">
        <f t="shared" si="19"/>
        <v>0.38726363858588603</v>
      </c>
      <c r="BD197" s="1" t="b">
        <f t="shared" si="15"/>
        <v>0</v>
      </c>
      <c r="BE197" s="1" t="b">
        <f t="shared" si="16"/>
        <v>0</v>
      </c>
    </row>
    <row r="198" spans="1:69">
      <c r="A198" s="24"/>
      <c r="B198" s="14"/>
      <c r="C198" s="14"/>
      <c r="D198" s="25" t="s">
        <v>20</v>
      </c>
      <c r="E198" s="144">
        <v>0.82598253487738404</v>
      </c>
      <c r="F198" s="144">
        <v>7.9067218289968696E-3</v>
      </c>
      <c r="G198" s="144">
        <v>0.166110743293618</v>
      </c>
      <c r="H198" s="144">
        <v>0.95102113148442202</v>
      </c>
      <c r="I198" s="144">
        <v>1.22468775550547E-2</v>
      </c>
      <c r="J198" s="144">
        <v>3.6731990960522702E-2</v>
      </c>
      <c r="K198" s="144">
        <v>0.53522722328426897</v>
      </c>
      <c r="L198" s="144">
        <v>7.45152504113296E-2</v>
      </c>
      <c r="M198" s="144">
        <v>0.39025752630440103</v>
      </c>
      <c r="N198" s="144">
        <v>0.96064212877088295</v>
      </c>
      <c r="O198" s="145">
        <v>8.2918344431859303E-5</v>
      </c>
      <c r="P198" s="144">
        <v>3.9274952884684702E-2</v>
      </c>
      <c r="Q198" s="144">
        <v>0.310285636762618</v>
      </c>
      <c r="R198" s="144">
        <v>0.45128858225276802</v>
      </c>
      <c r="S198" s="144">
        <v>0.23842578098461301</v>
      </c>
      <c r="T198" s="144">
        <v>0.40676268323813802</v>
      </c>
      <c r="U198" s="144">
        <v>0.48186333524031899</v>
      </c>
      <c r="V198" s="144">
        <v>0.111373981521542</v>
      </c>
      <c r="W198" s="144">
        <v>0.23089632529989501</v>
      </c>
      <c r="X198" s="144">
        <v>0.398272029133383</v>
      </c>
      <c r="Y198" s="144">
        <v>0.37083164556672099</v>
      </c>
      <c r="Z198" s="144">
        <v>0.65026872426305904</v>
      </c>
      <c r="AA198" s="144">
        <v>9.1133101564456198E-2</v>
      </c>
      <c r="AB198" s="144">
        <v>0.25859817417248399</v>
      </c>
      <c r="AC198" s="119">
        <v>4.7140000000000004</v>
      </c>
      <c r="AD198" s="120">
        <v>11.7</v>
      </c>
      <c r="AE198" s="12">
        <v>4.8417000000000003</v>
      </c>
      <c r="AF198" s="12">
        <v>2.2006000000000001</v>
      </c>
      <c r="AG198" s="12">
        <v>1.6579999999999999</v>
      </c>
      <c r="AH198" s="12">
        <v>1.4332</v>
      </c>
      <c r="AI198" s="12">
        <v>1.2676000000000001</v>
      </c>
      <c r="AJ198" s="12">
        <v>1.1759999999999999</v>
      </c>
      <c r="AK198" s="12">
        <v>1.1339999999999999</v>
      </c>
      <c r="AL198" s="12">
        <v>1.1163000000000001</v>
      </c>
      <c r="AM198" s="45">
        <v>1.0415000000000001</v>
      </c>
      <c r="AN198" s="12">
        <v>11.344900000000001</v>
      </c>
      <c r="AO198" s="12">
        <v>6.7233999999999998</v>
      </c>
      <c r="AP198" s="12">
        <v>5.6628999999999996</v>
      </c>
      <c r="AQ198" s="12">
        <v>5.2858000000000001</v>
      </c>
      <c r="AR198" s="12">
        <v>5.1394000000000002</v>
      </c>
      <c r="AS198" s="12">
        <v>4.8582000000000001</v>
      </c>
      <c r="AT198" s="12">
        <v>4.8213999999999997</v>
      </c>
      <c r="AU198" s="12">
        <v>4.7088999999999999</v>
      </c>
      <c r="AV198" s="45">
        <v>4.7545000000000002</v>
      </c>
      <c r="AW198" s="226"/>
      <c r="AX198" s="1" t="s">
        <v>44</v>
      </c>
      <c r="AY198" s="1" t="s">
        <v>49</v>
      </c>
      <c r="BA198" s="1" t="str">
        <f t="shared" si="17"/>
        <v/>
      </c>
      <c r="BB198" s="1" t="str">
        <f t="shared" si="18"/>
        <v/>
      </c>
      <c r="BC198" s="1" t="str">
        <f t="shared" si="19"/>
        <v/>
      </c>
      <c r="BD198" s="1" t="b">
        <f t="shared" si="15"/>
        <v>0</v>
      </c>
      <c r="BE198" s="1" t="b">
        <f t="shared" si="16"/>
        <v>0</v>
      </c>
    </row>
    <row r="199" spans="1:69">
      <c r="A199" s="24"/>
      <c r="B199" s="14"/>
      <c r="C199" s="14"/>
      <c r="D199" s="25" t="s">
        <v>21</v>
      </c>
      <c r="E199" s="27">
        <v>0.85341556323434997</v>
      </c>
      <c r="F199" s="27">
        <v>7.5327560416856204E-2</v>
      </c>
      <c r="G199" s="27">
        <v>7.1256876348793505E-2</v>
      </c>
      <c r="H199" s="27">
        <v>0.94528409384766299</v>
      </c>
      <c r="I199" s="27">
        <v>1.3940071421819401E-2</v>
      </c>
      <c r="J199" s="27">
        <v>4.07758347305174E-2</v>
      </c>
      <c r="K199" s="27">
        <v>0.57985167736369603</v>
      </c>
      <c r="L199" s="27">
        <v>0.26619401775943902</v>
      </c>
      <c r="M199" s="27">
        <v>0.15395430487686301</v>
      </c>
      <c r="N199" s="27">
        <v>0.70050517463094597</v>
      </c>
      <c r="O199" s="27">
        <v>0.25388281655512501</v>
      </c>
      <c r="P199" s="27">
        <v>4.5612008813927303E-2</v>
      </c>
      <c r="Q199" s="27">
        <v>0.90851466819548699</v>
      </c>
      <c r="R199" s="27">
        <v>3.7343530422408198E-2</v>
      </c>
      <c r="S199" s="27">
        <v>5.4141801382103803E-2</v>
      </c>
      <c r="T199" s="27">
        <v>0.46504078917811098</v>
      </c>
      <c r="U199" s="27">
        <v>0.50123431586923906</v>
      </c>
      <c r="V199" s="27">
        <v>3.3724894952649402E-2</v>
      </c>
      <c r="W199" s="27">
        <v>0.31777222720216303</v>
      </c>
      <c r="X199" s="27">
        <v>0.32961325130098001</v>
      </c>
      <c r="Y199" s="27">
        <v>0.35261452149685601</v>
      </c>
      <c r="Z199" s="27">
        <v>7.0354835936659199E-2</v>
      </c>
      <c r="AA199" s="27">
        <v>0.60238324443575797</v>
      </c>
      <c r="AB199" s="27">
        <v>0.327261919627581</v>
      </c>
      <c r="AC199" s="119">
        <v>5.0880000000000001</v>
      </c>
      <c r="AD199" s="120">
        <v>10.576000000000001</v>
      </c>
      <c r="AE199" s="12">
        <v>5.2176</v>
      </c>
      <c r="AF199" s="12">
        <v>2.0832000000000002</v>
      </c>
      <c r="AG199" s="12">
        <v>1.3743000000000001</v>
      </c>
      <c r="AH199" s="12">
        <v>1.1359999999999999</v>
      </c>
      <c r="AI199" s="12">
        <v>0.95330000000000004</v>
      </c>
      <c r="AJ199" s="12">
        <v>0.78310000000000002</v>
      </c>
      <c r="AK199" s="12">
        <v>0.78090000000000004</v>
      </c>
      <c r="AL199" s="12">
        <v>0.74929999999999997</v>
      </c>
      <c r="AM199" s="45">
        <v>0.66269999999999996</v>
      </c>
      <c r="AN199" s="12">
        <v>10.488300000000001</v>
      </c>
      <c r="AO199" s="12">
        <v>6.4378000000000002</v>
      </c>
      <c r="AP199" s="12">
        <v>5.4390000000000001</v>
      </c>
      <c r="AQ199" s="12">
        <v>5.1113999999999997</v>
      </c>
      <c r="AR199" s="12">
        <v>4.7211999999999996</v>
      </c>
      <c r="AS199" s="12">
        <v>4.5206999999999997</v>
      </c>
      <c r="AT199" s="12">
        <v>4.5255999999999998</v>
      </c>
      <c r="AU199" s="12">
        <v>4.4778000000000002</v>
      </c>
      <c r="AV199" s="45">
        <v>4.5286</v>
      </c>
      <c r="AW199" s="226"/>
      <c r="AX199" s="1" t="s">
        <v>44</v>
      </c>
      <c r="AY199" s="1" t="s">
        <v>44</v>
      </c>
      <c r="BA199" s="1" t="str">
        <f t="shared" si="17"/>
        <v/>
      </c>
      <c r="BB199" s="1" t="str">
        <f t="shared" si="18"/>
        <v/>
      </c>
      <c r="BC199" s="1">
        <f t="shared" si="19"/>
        <v>0.35261452149685601</v>
      </c>
      <c r="BD199" s="1" t="b">
        <f t="shared" si="15"/>
        <v>0</v>
      </c>
      <c r="BE199" s="1" t="b">
        <f t="shared" si="16"/>
        <v>0</v>
      </c>
    </row>
    <row r="200" spans="1:69">
      <c r="A200" s="24"/>
      <c r="B200" s="14"/>
      <c r="C200" s="14"/>
      <c r="D200" s="25" t="s">
        <v>22</v>
      </c>
      <c r="E200" s="32">
        <v>0.78882771175322997</v>
      </c>
      <c r="F200" s="32">
        <v>7.0822534684805094E-2</v>
      </c>
      <c r="G200" s="32">
        <v>0.140349753561964</v>
      </c>
      <c r="H200" s="32">
        <v>0.84995542831516402</v>
      </c>
      <c r="I200" s="32">
        <v>0.116955621697153</v>
      </c>
      <c r="J200" s="32">
        <v>3.3088949987682102E-2</v>
      </c>
      <c r="K200" s="32">
        <v>0.38502545494567902</v>
      </c>
      <c r="L200" s="32">
        <v>0.58915300167100204</v>
      </c>
      <c r="M200" s="32">
        <v>2.5821543383318098E-2</v>
      </c>
      <c r="N200" s="32">
        <v>0.47301541012776399</v>
      </c>
      <c r="O200" s="32">
        <v>0.15773034411931999</v>
      </c>
      <c r="P200" s="32">
        <v>0.36925424575291499</v>
      </c>
      <c r="Q200" s="32">
        <v>0.66710365370471103</v>
      </c>
      <c r="R200" s="32">
        <v>0.279364598218447</v>
      </c>
      <c r="S200" s="32">
        <v>5.3531748076840899E-2</v>
      </c>
      <c r="T200" s="32">
        <v>0.99819210779628997</v>
      </c>
      <c r="U200" s="32">
        <v>1.6072501811917801E-3</v>
      </c>
      <c r="V200" s="33">
        <v>2.00642022517349E-4</v>
      </c>
      <c r="W200" s="32">
        <v>0.31426413796192199</v>
      </c>
      <c r="X200" s="32">
        <v>0.29650019178321402</v>
      </c>
      <c r="Y200" s="32">
        <v>0.389235670254863</v>
      </c>
      <c r="Z200" s="32">
        <v>0.51708397638054204</v>
      </c>
      <c r="AA200" s="32">
        <v>0.44160826775589401</v>
      </c>
      <c r="AB200" s="32">
        <v>4.1307755863563098E-2</v>
      </c>
      <c r="AC200" s="119">
        <v>6.2619999999999996</v>
      </c>
      <c r="AD200" s="120">
        <v>8.9359999999999999</v>
      </c>
      <c r="AE200" s="12">
        <v>6.2805</v>
      </c>
      <c r="AF200" s="12">
        <v>2.6101000000000001</v>
      </c>
      <c r="AG200" s="12">
        <v>1.837</v>
      </c>
      <c r="AH200" s="12">
        <v>1.4585999999999999</v>
      </c>
      <c r="AI200" s="12">
        <v>1.2819</v>
      </c>
      <c r="AJ200" s="12">
        <v>1.1392</v>
      </c>
      <c r="AK200" s="12">
        <v>1.0711999999999999</v>
      </c>
      <c r="AL200" s="12">
        <v>1.0034000000000001</v>
      </c>
      <c r="AM200" s="45">
        <v>0.97889999999999999</v>
      </c>
      <c r="AN200" s="12">
        <v>9.5061</v>
      </c>
      <c r="AO200" s="12">
        <v>5.6818999999999997</v>
      </c>
      <c r="AP200" s="12">
        <v>4.9227999999999996</v>
      </c>
      <c r="AQ200" s="12">
        <v>4.5011000000000001</v>
      </c>
      <c r="AR200" s="12">
        <v>4.4532999999999996</v>
      </c>
      <c r="AS200" s="12">
        <v>4.2548000000000004</v>
      </c>
      <c r="AT200" s="12">
        <v>4.2305000000000001</v>
      </c>
      <c r="AU200" s="12">
        <v>4.2127999999999997</v>
      </c>
      <c r="AV200" s="45">
        <v>4.0998999999999999</v>
      </c>
      <c r="AW200" s="226"/>
      <c r="AX200" s="1" t="s">
        <v>44</v>
      </c>
      <c r="AY200" s="1" t="s">
        <v>44</v>
      </c>
      <c r="BA200" s="1" t="str">
        <f t="shared" si="17"/>
        <v/>
      </c>
      <c r="BB200" s="1" t="str">
        <f t="shared" si="18"/>
        <v/>
      </c>
      <c r="BC200" s="1">
        <f t="shared" si="19"/>
        <v>0.389235670254863</v>
      </c>
      <c r="BD200" s="1" t="b">
        <f t="shared" si="15"/>
        <v>0</v>
      </c>
      <c r="BE200" s="1" t="b">
        <f t="shared" si="16"/>
        <v>0</v>
      </c>
    </row>
    <row r="201" spans="1:69">
      <c r="A201" s="24"/>
      <c r="B201" s="14"/>
      <c r="C201" s="14"/>
      <c r="D201" s="25" t="s">
        <v>23</v>
      </c>
      <c r="E201" s="28">
        <v>0.63650583779139103</v>
      </c>
      <c r="F201" s="28">
        <v>0.30636945782513603</v>
      </c>
      <c r="G201" s="28">
        <v>5.71247043834728E-2</v>
      </c>
      <c r="H201" s="28">
        <v>0.279149018753796</v>
      </c>
      <c r="I201" s="28">
        <v>0.41687277441881498</v>
      </c>
      <c r="J201" s="28">
        <v>0.30397820682738702</v>
      </c>
      <c r="K201" s="28">
        <v>5.8369394513556203E-2</v>
      </c>
      <c r="L201" s="28">
        <v>0.343240687210213</v>
      </c>
      <c r="M201" s="28">
        <v>0.59838991827623</v>
      </c>
      <c r="N201" s="28">
        <v>0.78770084141804397</v>
      </c>
      <c r="O201" s="28">
        <v>5.0372046268521799E-2</v>
      </c>
      <c r="P201" s="28">
        <v>0.16192711231343301</v>
      </c>
      <c r="Q201" s="28">
        <v>0.86701533511956497</v>
      </c>
      <c r="R201" s="28">
        <v>0.113128985462481</v>
      </c>
      <c r="S201" s="28">
        <v>1.9855679417952798E-2</v>
      </c>
      <c r="T201" s="28">
        <v>0.93205791254845605</v>
      </c>
      <c r="U201" s="28">
        <v>1.4229470356294601E-2</v>
      </c>
      <c r="V201" s="28">
        <v>5.3712617095248702E-2</v>
      </c>
      <c r="W201" s="28">
        <v>0.27005814732780598</v>
      </c>
      <c r="X201" s="28">
        <v>0.37073538651133198</v>
      </c>
      <c r="Y201" s="28">
        <v>0.35920646616086099</v>
      </c>
      <c r="Z201" s="28">
        <v>0.83454254581586396</v>
      </c>
      <c r="AA201" s="28">
        <v>5.0055031540082999E-2</v>
      </c>
      <c r="AB201" s="28">
        <v>0.115402422644052</v>
      </c>
      <c r="AC201" s="119">
        <v>8.4390000000000001</v>
      </c>
      <c r="AD201" s="120">
        <v>8.5830000000000002</v>
      </c>
      <c r="AE201" s="12">
        <v>8.6881000000000004</v>
      </c>
      <c r="AF201" s="12">
        <v>3.6591</v>
      </c>
      <c r="AG201" s="12">
        <v>2.5964</v>
      </c>
      <c r="AH201" s="12">
        <v>2.2263000000000002</v>
      </c>
      <c r="AI201" s="12">
        <v>1.9597</v>
      </c>
      <c r="AJ201" s="12">
        <v>1.8236000000000001</v>
      </c>
      <c r="AK201" s="12">
        <v>1.6997</v>
      </c>
      <c r="AL201" s="12">
        <v>1.6896</v>
      </c>
      <c r="AM201" s="45">
        <v>1.6173999999999999</v>
      </c>
      <c r="AN201" s="12">
        <v>8.7258999999999993</v>
      </c>
      <c r="AO201" s="12">
        <v>5.4555999999999996</v>
      </c>
      <c r="AP201" s="12">
        <v>4.7202000000000002</v>
      </c>
      <c r="AQ201" s="12">
        <v>4.5914000000000001</v>
      </c>
      <c r="AR201" s="12">
        <v>4.5049999999999999</v>
      </c>
      <c r="AS201" s="12">
        <v>4.3653000000000004</v>
      </c>
      <c r="AT201" s="12">
        <v>4.3997000000000002</v>
      </c>
      <c r="AU201" s="12">
        <v>4.2820999999999998</v>
      </c>
      <c r="AV201" s="45">
        <v>4.1863000000000001</v>
      </c>
      <c r="AW201" s="226"/>
      <c r="AX201" s="1" t="s">
        <v>43</v>
      </c>
      <c r="AY201" s="1" t="s">
        <v>44</v>
      </c>
      <c r="BA201" s="1" t="str">
        <f t="shared" ref="BA201:BA204" si="20">IF(OR(AE201&gt;=100,AN201&gt;=100),"sat","")</f>
        <v/>
      </c>
      <c r="BB201" s="1" t="str">
        <f t="shared" si="18"/>
        <v/>
      </c>
      <c r="BC201" s="1" t="str">
        <f t="shared" si="19"/>
        <v/>
      </c>
      <c r="BD201" s="1" t="b">
        <f t="shared" si="15"/>
        <v>0</v>
      </c>
      <c r="BE201" s="1" t="b">
        <f t="shared" si="16"/>
        <v>0</v>
      </c>
    </row>
    <row r="202" spans="1:69">
      <c r="A202" s="24"/>
      <c r="B202" s="14"/>
      <c r="C202" s="14"/>
      <c r="D202" s="25" t="s">
        <v>24</v>
      </c>
      <c r="E202" s="86">
        <v>0.76222924506594802</v>
      </c>
      <c r="F202" s="86">
        <v>0.160427968866692</v>
      </c>
      <c r="G202" s="86">
        <v>7.7342786067359295E-2</v>
      </c>
      <c r="H202" s="86">
        <v>0.83720369487503798</v>
      </c>
      <c r="I202" s="86">
        <v>1.92020690832439E-2</v>
      </c>
      <c r="J202" s="86">
        <v>0.143594236041718</v>
      </c>
      <c r="K202" s="86">
        <v>0.95828661680736604</v>
      </c>
      <c r="L202" s="86">
        <v>8.0173907518623598E-3</v>
      </c>
      <c r="M202" s="86">
        <v>3.3695992440771101E-2</v>
      </c>
      <c r="N202" s="86">
        <v>0.853685413385039</v>
      </c>
      <c r="O202" s="86">
        <v>8.0851235639240099E-2</v>
      </c>
      <c r="P202" s="86">
        <v>6.5463350975720702E-2</v>
      </c>
      <c r="Q202" s="86">
        <v>0.167312387558507</v>
      </c>
      <c r="R202" s="86">
        <v>0.27197367604470701</v>
      </c>
      <c r="S202" s="86">
        <v>0.56071393639678502</v>
      </c>
      <c r="T202" s="86">
        <v>0.178901903003748</v>
      </c>
      <c r="U202" s="86">
        <v>6.7527666656065303E-3</v>
      </c>
      <c r="V202" s="86">
        <v>0.81434533033064505</v>
      </c>
      <c r="W202" s="86">
        <v>0.26119491951386897</v>
      </c>
      <c r="X202" s="86">
        <v>0.41399320322164102</v>
      </c>
      <c r="Y202" s="86">
        <v>0.32481187726448901</v>
      </c>
      <c r="Z202" s="86">
        <v>0.30407267652339798</v>
      </c>
      <c r="AA202" s="86">
        <v>0.15527135515936899</v>
      </c>
      <c r="AB202" s="86">
        <v>0.54065596831723195</v>
      </c>
      <c r="AC202" s="119">
        <v>4.4779999999999998</v>
      </c>
      <c r="AD202" s="120">
        <v>13.057</v>
      </c>
      <c r="AE202" s="12">
        <v>4.5015000000000001</v>
      </c>
      <c r="AF202" s="12">
        <v>2.0849000000000002</v>
      </c>
      <c r="AG202" s="12">
        <v>1.4686999999999999</v>
      </c>
      <c r="AH202" s="12">
        <v>1.1940999999999999</v>
      </c>
      <c r="AI202" s="12">
        <v>1.054</v>
      </c>
      <c r="AJ202" s="12">
        <v>0.94530000000000003</v>
      </c>
      <c r="AK202" s="12">
        <v>0.8619</v>
      </c>
      <c r="AL202" s="12">
        <v>0.85589999999999999</v>
      </c>
      <c r="AM202" s="45">
        <v>0.78749999999999998</v>
      </c>
      <c r="AN202" s="12">
        <v>12.581899999999999</v>
      </c>
      <c r="AO202" s="12">
        <v>8.3333999999999993</v>
      </c>
      <c r="AP202" s="12">
        <v>7.3380999999999998</v>
      </c>
      <c r="AQ202" s="12">
        <v>6.891</v>
      </c>
      <c r="AR202" s="12">
        <v>6.5492999999999997</v>
      </c>
      <c r="AS202" s="12">
        <v>6.3127000000000004</v>
      </c>
      <c r="AT202" s="12">
        <v>6.1805000000000003</v>
      </c>
      <c r="AU202" s="12">
        <v>6.1185</v>
      </c>
      <c r="AV202" s="45">
        <v>6.1836000000000002</v>
      </c>
      <c r="AW202" s="226"/>
      <c r="AX202" s="1" t="s">
        <v>44</v>
      </c>
      <c r="AY202" s="1" t="s">
        <v>43</v>
      </c>
      <c r="BA202" s="1" t="str">
        <f t="shared" si="20"/>
        <v/>
      </c>
      <c r="BB202" s="1" t="str">
        <f t="shared" si="18"/>
        <v/>
      </c>
      <c r="BC202" s="1" t="str">
        <f t="shared" si="19"/>
        <v/>
      </c>
      <c r="BD202" s="1" t="b">
        <f t="shared" ref="BD202:BD204" si="21">IF(AX202="FP",IF($BA202="sat","FP sat","FP no sat"))</f>
        <v>0</v>
      </c>
      <c r="BE202" s="1" t="b">
        <f t="shared" ref="BE202:BE204" si="22">IF(AY202="FP",IF($BA202="sat","FP sat","FP no sat"))</f>
        <v>0</v>
      </c>
    </row>
    <row r="203" spans="1:69">
      <c r="A203" s="24"/>
      <c r="B203" s="14"/>
      <c r="C203" s="14"/>
      <c r="D203" s="25" t="s">
        <v>25</v>
      </c>
      <c r="E203" s="146">
        <v>0.81452347815952497</v>
      </c>
      <c r="F203" s="146">
        <v>0.114052726341366</v>
      </c>
      <c r="G203" s="146">
        <v>7.1423795499108794E-2</v>
      </c>
      <c r="H203" s="146">
        <v>0.96295483661263603</v>
      </c>
      <c r="I203" s="146">
        <v>1.6256858357999698E-2</v>
      </c>
      <c r="J203" s="146">
        <v>2.0788305029363401E-2</v>
      </c>
      <c r="K203" s="146">
        <v>0.972044064861871</v>
      </c>
      <c r="L203" s="146">
        <v>2.5780040690522699E-2</v>
      </c>
      <c r="M203" s="146">
        <v>2.1758944476053502E-3</v>
      </c>
      <c r="N203" s="146">
        <v>0.51767096146059599</v>
      </c>
      <c r="O203" s="146">
        <v>0.17992991963581101</v>
      </c>
      <c r="P203" s="146">
        <v>0.302399118903591</v>
      </c>
      <c r="Q203" s="146">
        <v>0.15034593390807299</v>
      </c>
      <c r="R203" s="146">
        <v>0.79492108284298302</v>
      </c>
      <c r="S203" s="146">
        <v>5.47329832489424E-2</v>
      </c>
      <c r="T203" s="146">
        <v>0.15861006884301501</v>
      </c>
      <c r="U203" s="146">
        <v>0.83335318478333498</v>
      </c>
      <c r="V203" s="146">
        <v>8.0367463736495896E-3</v>
      </c>
      <c r="W203" s="146">
        <v>0.28514627651153501</v>
      </c>
      <c r="X203" s="146">
        <v>0.38393063073359102</v>
      </c>
      <c r="Y203" s="146">
        <v>0.33092309275487303</v>
      </c>
      <c r="Z203" s="146">
        <v>0.40654792678490498</v>
      </c>
      <c r="AA203" s="146">
        <v>0.150457536716086</v>
      </c>
      <c r="AB203" s="146">
        <v>0.442994536499008</v>
      </c>
      <c r="AC203" s="119">
        <v>5.2480000000000002</v>
      </c>
      <c r="AD203" s="120">
        <v>10.491</v>
      </c>
      <c r="AE203" s="12">
        <v>5.3613999999999997</v>
      </c>
      <c r="AF203" s="12">
        <v>2.1149</v>
      </c>
      <c r="AG203" s="12">
        <v>1.4365000000000001</v>
      </c>
      <c r="AH203" s="12">
        <v>1.0952</v>
      </c>
      <c r="AI203" s="12">
        <v>1.002</v>
      </c>
      <c r="AJ203" s="12">
        <v>0.91839999999999999</v>
      </c>
      <c r="AK203" s="12">
        <v>0.84250000000000003</v>
      </c>
      <c r="AL203" s="12">
        <v>0.80220000000000002</v>
      </c>
      <c r="AM203" s="45">
        <v>0.77600000000000002</v>
      </c>
      <c r="AN203" s="12">
        <v>10.9092</v>
      </c>
      <c r="AO203" s="12">
        <v>6.3160999999999996</v>
      </c>
      <c r="AP203" s="12">
        <v>5.4534000000000002</v>
      </c>
      <c r="AQ203" s="12">
        <v>5.0505000000000004</v>
      </c>
      <c r="AR203" s="12">
        <v>4.8598999999999997</v>
      </c>
      <c r="AS203" s="12">
        <v>4.6684000000000001</v>
      </c>
      <c r="AT203" s="12">
        <v>4.6273999999999997</v>
      </c>
      <c r="AU203" s="12">
        <v>4.5149999999999997</v>
      </c>
      <c r="AV203" s="45">
        <v>4.5716000000000001</v>
      </c>
      <c r="AW203" s="226"/>
      <c r="AX203" s="1" t="s">
        <v>44</v>
      </c>
      <c r="AY203" s="1" t="s">
        <v>44</v>
      </c>
      <c r="BA203" s="1" t="str">
        <f t="shared" si="20"/>
        <v/>
      </c>
      <c r="BB203" s="1" t="str">
        <f t="shared" si="18"/>
        <v/>
      </c>
      <c r="BC203" s="1">
        <f t="shared" si="19"/>
        <v>0.38393063073359102</v>
      </c>
      <c r="BD203" s="1" t="b">
        <f t="shared" si="21"/>
        <v>0</v>
      </c>
      <c r="BE203" s="1" t="b">
        <f t="shared" si="22"/>
        <v>0</v>
      </c>
    </row>
    <row r="204" spans="1:69" ht="17" thickBot="1">
      <c r="A204" s="34"/>
      <c r="B204" s="35"/>
      <c r="C204" s="35"/>
      <c r="D204" s="36" t="s">
        <v>57</v>
      </c>
      <c r="E204" s="147">
        <v>0.98986764059741605</v>
      </c>
      <c r="F204" s="147">
        <v>3.5428890119810698E-3</v>
      </c>
      <c r="G204" s="147">
        <v>6.5894703906021999E-3</v>
      </c>
      <c r="H204" s="147">
        <v>0.82542849913420901</v>
      </c>
      <c r="I204" s="147">
        <v>0.12755956331332</v>
      </c>
      <c r="J204" s="147">
        <v>4.7011937552470601E-2</v>
      </c>
      <c r="K204" s="147">
        <v>0.93143706763785195</v>
      </c>
      <c r="L204" s="147">
        <v>1.54943031538162E-2</v>
      </c>
      <c r="M204" s="147">
        <v>5.30686292083314E-2</v>
      </c>
      <c r="N204" s="147">
        <v>0.97324231681517204</v>
      </c>
      <c r="O204" s="147">
        <v>2.1444120178932002E-2</v>
      </c>
      <c r="P204" s="147">
        <v>5.3135630058959099E-3</v>
      </c>
      <c r="Q204" s="147">
        <v>3.4588487271890102E-2</v>
      </c>
      <c r="R204" s="147">
        <v>0.85284615183081602</v>
      </c>
      <c r="S204" s="147">
        <v>0.11256536089729299</v>
      </c>
      <c r="T204" s="147">
        <v>0.50917101384256103</v>
      </c>
      <c r="U204" s="147">
        <v>0.35580669245744401</v>
      </c>
      <c r="V204" s="147">
        <v>0.13502229369999399</v>
      </c>
      <c r="W204" s="147">
        <v>0.30193180894593202</v>
      </c>
      <c r="X204" s="147">
        <v>0.361428384073534</v>
      </c>
      <c r="Y204" s="147">
        <v>0.33663980698053197</v>
      </c>
      <c r="Z204" s="147">
        <v>9.1095544408644605E-2</v>
      </c>
      <c r="AA204" s="147">
        <v>0.53458809935654505</v>
      </c>
      <c r="AB204" s="147">
        <v>0.37431635623480902</v>
      </c>
      <c r="AC204" s="121">
        <v>4.9169999999999998</v>
      </c>
      <c r="AD204" s="122">
        <v>11.215</v>
      </c>
      <c r="AE204" s="47">
        <v>4.8662999999999998</v>
      </c>
      <c r="AF204" s="47">
        <v>1.6657999999999999</v>
      </c>
      <c r="AG204" s="47">
        <v>1.0456000000000001</v>
      </c>
      <c r="AH204" s="47">
        <v>0.80640000000000001</v>
      </c>
      <c r="AI204" s="47">
        <v>0.68440000000000001</v>
      </c>
      <c r="AJ204" s="47">
        <v>0.59419999999999995</v>
      </c>
      <c r="AK204" s="47">
        <v>0.56259999999999999</v>
      </c>
      <c r="AL204" s="47">
        <v>0.51800000000000002</v>
      </c>
      <c r="AM204" s="48">
        <v>0.50229999999999997</v>
      </c>
      <c r="AN204" s="47">
        <v>11.458399999999999</v>
      </c>
      <c r="AO204" s="47">
        <v>6.4446000000000003</v>
      </c>
      <c r="AP204" s="47">
        <v>5.5296000000000003</v>
      </c>
      <c r="AQ204" s="47">
        <v>5.3307000000000002</v>
      </c>
      <c r="AR204" s="47">
        <v>5.0677000000000003</v>
      </c>
      <c r="AS204" s="47">
        <v>4.9116999999999997</v>
      </c>
      <c r="AT204" s="47">
        <v>4.7977999999999996</v>
      </c>
      <c r="AU204" s="47">
        <v>4.7233000000000001</v>
      </c>
      <c r="AV204" s="48">
        <v>4.7115999999999998</v>
      </c>
      <c r="AW204" s="226"/>
      <c r="AX204" s="1" t="s">
        <v>44</v>
      </c>
      <c r="AY204" s="1" t="s">
        <v>44</v>
      </c>
      <c r="BA204" s="1" t="str">
        <f t="shared" si="20"/>
        <v/>
      </c>
      <c r="BB204" s="1" t="str">
        <f t="shared" si="18"/>
        <v/>
      </c>
      <c r="BC204" s="1">
        <f t="shared" si="19"/>
        <v>0.361428384073534</v>
      </c>
      <c r="BD204" s="1" t="b">
        <f t="shared" si="21"/>
        <v>0</v>
      </c>
      <c r="BE204" s="1" t="b">
        <f t="shared" si="22"/>
        <v>0</v>
      </c>
    </row>
    <row r="205" spans="1:69">
      <c r="A205" s="14"/>
      <c r="B205" s="188" t="s">
        <v>127</v>
      </c>
      <c r="C205" s="1">
        <v>196</v>
      </c>
      <c r="D205" s="25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AA205" s="78"/>
      <c r="AB205" s="85" t="s">
        <v>69</v>
      </c>
      <c r="AC205" s="168">
        <v>126</v>
      </c>
      <c r="AD205" s="168">
        <v>43</v>
      </c>
      <c r="AE205" s="167">
        <v>59</v>
      </c>
      <c r="AF205" s="12"/>
      <c r="AG205" s="12"/>
      <c r="AH205" s="12"/>
      <c r="AI205" s="12"/>
      <c r="AJ205" s="12"/>
      <c r="AK205" s="12"/>
      <c r="AL205" s="12"/>
      <c r="AM205" s="12"/>
      <c r="AN205" s="167">
        <v>13</v>
      </c>
      <c r="AO205" s="12"/>
      <c r="AP205" s="12"/>
      <c r="AQ205" s="12"/>
      <c r="AR205" s="12"/>
      <c r="AS205" s="12"/>
      <c r="AT205" s="12"/>
      <c r="AU205" s="12"/>
      <c r="AV205" s="12"/>
      <c r="AW205" s="177" t="s">
        <v>69</v>
      </c>
      <c r="AX205" s="135">
        <f>AE205</f>
        <v>59</v>
      </c>
      <c r="AY205" s="135">
        <f>AN205</f>
        <v>13</v>
      </c>
      <c r="AZ205" s="178"/>
      <c r="BA205" s="178">
        <f>COUNTIF(BA9:BA176,"=sat")</f>
        <v>69</v>
      </c>
      <c r="BB205" s="178">
        <f>MIN(BB9:BB176)</f>
        <v>0.47715937441635498</v>
      </c>
      <c r="BC205" s="238">
        <f>MAX(BC9:BC176)</f>
        <v>0.44834762803374001</v>
      </c>
      <c r="BD205" s="241">
        <f>COUNTIF(BD$9:BD$204,"FP sat")</f>
        <v>58</v>
      </c>
      <c r="BE205" s="242">
        <f>COUNTIF(BE$9:BE$204,"FP sat")</f>
        <v>51</v>
      </c>
      <c r="BF205" s="243" t="s">
        <v>248</v>
      </c>
      <c r="BG205" s="182"/>
      <c r="BH205" s="182"/>
      <c r="BI205" s="182"/>
      <c r="BJ205" s="182"/>
      <c r="BK205" s="182"/>
      <c r="BL205" s="182"/>
      <c r="BM205" s="182"/>
      <c r="BN205" s="182"/>
      <c r="BO205" s="182"/>
      <c r="BP205" s="182"/>
      <c r="BQ205" s="182"/>
    </row>
    <row r="206" spans="1:69">
      <c r="A206" s="14"/>
      <c r="B206" s="256" t="s">
        <v>128</v>
      </c>
      <c r="C206" s="14">
        <f>SUMIF(C9:C204,"&gt;0")/COUNTIF(C9:C204,"&gt;0")</f>
        <v>99.193189375000017</v>
      </c>
      <c r="D206" s="25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AA206" s="78"/>
      <c r="AB206" s="85" t="s">
        <v>70</v>
      </c>
      <c r="AC206" s="168">
        <v>11</v>
      </c>
      <c r="AD206" s="168">
        <v>25</v>
      </c>
      <c r="AE206" s="167">
        <v>83</v>
      </c>
      <c r="AF206" s="12"/>
      <c r="AG206" s="12"/>
      <c r="AH206" s="12"/>
      <c r="AI206" s="12"/>
      <c r="AJ206" s="12"/>
      <c r="AK206" s="12"/>
      <c r="AL206" s="12"/>
      <c r="AM206" s="12"/>
      <c r="AN206" s="167">
        <v>88</v>
      </c>
      <c r="AO206" s="12"/>
      <c r="AP206" s="12"/>
      <c r="AQ206" s="12"/>
      <c r="AR206" s="12"/>
      <c r="AS206" s="12"/>
      <c r="AT206" s="12"/>
      <c r="AU206" s="12"/>
      <c r="AV206" s="12"/>
      <c r="AW206" s="174" t="s">
        <v>70</v>
      </c>
      <c r="AX206" s="256">
        <f t="shared" ref="AX206:AX210" si="23">AE206</f>
        <v>83</v>
      </c>
      <c r="AY206" s="256">
        <f t="shared" ref="AY206:AY210" si="24">AN206</f>
        <v>88</v>
      </c>
      <c r="AZ206" s="169"/>
      <c r="BA206" s="169" t="s">
        <v>246</v>
      </c>
      <c r="BB206" s="290" t="s">
        <v>245</v>
      </c>
      <c r="BC206" s="288" t="s">
        <v>244</v>
      </c>
      <c r="BD206" s="244">
        <f>100*BD205/$BA$205</f>
        <v>84.05797101449275</v>
      </c>
      <c r="BE206" s="220">
        <f>100*BE205/$BA$205</f>
        <v>73.913043478260875</v>
      </c>
      <c r="BF206" s="245" t="s">
        <v>250</v>
      </c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  <c r="BQ206" s="204"/>
    </row>
    <row r="207" spans="1:69">
      <c r="A207" s="14"/>
      <c r="B207" s="191"/>
      <c r="C207" s="14"/>
      <c r="D207" s="25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AA207" s="78"/>
      <c r="AB207" s="85" t="s">
        <v>71</v>
      </c>
      <c r="AC207" s="168">
        <v>41</v>
      </c>
      <c r="AD207" s="168">
        <v>87</v>
      </c>
      <c r="AE207" s="167">
        <v>34</v>
      </c>
      <c r="AF207" s="12"/>
      <c r="AG207" s="12"/>
      <c r="AH207" s="12"/>
      <c r="AI207" s="12"/>
      <c r="AJ207" s="12"/>
      <c r="AK207" s="12"/>
      <c r="AL207" s="12"/>
      <c r="AM207" s="12"/>
      <c r="AN207" s="167">
        <v>58</v>
      </c>
      <c r="AO207" s="12"/>
      <c r="AP207" s="12"/>
      <c r="AQ207" s="12"/>
      <c r="AR207" s="12"/>
      <c r="AS207" s="12"/>
      <c r="AT207" s="12"/>
      <c r="AU207" s="12"/>
      <c r="AV207" s="12"/>
      <c r="AW207" s="174" t="s">
        <v>71</v>
      </c>
      <c r="AX207" s="256">
        <f t="shared" si="23"/>
        <v>34</v>
      </c>
      <c r="AY207" s="256">
        <f t="shared" si="24"/>
        <v>58</v>
      </c>
      <c r="AZ207" s="169"/>
      <c r="BA207" s="169">
        <f>100*BA205/SUM(AX209:AX210)</f>
        <v>35.204081632653065</v>
      </c>
      <c r="BB207" s="290"/>
      <c r="BC207" s="288"/>
      <c r="BD207" s="244">
        <f>100*BD205/AX212</f>
        <v>78.378378378378372</v>
      </c>
      <c r="BE207" s="220">
        <f>100*BE205/AY212</f>
        <v>79.6875</v>
      </c>
      <c r="BF207" s="169" t="s">
        <v>251</v>
      </c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</row>
    <row r="208" spans="1:69">
      <c r="A208" s="14"/>
      <c r="B208" s="191"/>
      <c r="C208" s="14"/>
      <c r="D208" s="25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AA208" s="78"/>
      <c r="AB208" s="85" t="s">
        <v>72</v>
      </c>
      <c r="AC208" s="168">
        <v>18</v>
      </c>
      <c r="AD208" s="168">
        <v>41</v>
      </c>
      <c r="AE208" s="167">
        <v>20</v>
      </c>
      <c r="AF208" s="12"/>
      <c r="AG208" s="12"/>
      <c r="AH208" s="12"/>
      <c r="AI208" s="12"/>
      <c r="AJ208" s="12"/>
      <c r="AK208" s="12"/>
      <c r="AL208" s="12"/>
      <c r="AM208" s="12"/>
      <c r="AN208" s="167">
        <v>37</v>
      </c>
      <c r="AO208" s="12"/>
      <c r="AP208" s="12"/>
      <c r="AQ208" s="12"/>
      <c r="AR208" s="12"/>
      <c r="AS208" s="12"/>
      <c r="AT208" s="12"/>
      <c r="AU208" s="12"/>
      <c r="AV208" s="12"/>
      <c r="AW208" s="174" t="s">
        <v>72</v>
      </c>
      <c r="AX208" s="256">
        <f t="shared" si="23"/>
        <v>20</v>
      </c>
      <c r="AY208" s="256">
        <f t="shared" si="24"/>
        <v>37</v>
      </c>
      <c r="AZ208" s="169"/>
      <c r="BA208" s="248" t="s">
        <v>227</v>
      </c>
      <c r="BB208" s="291"/>
      <c r="BC208" s="289"/>
      <c r="BD208" s="244">
        <f>COUNTIF(BD$9:BD$204,"FP no sat")</f>
        <v>16</v>
      </c>
      <c r="BE208" s="220">
        <f>COUNTIF(BE$9:BE$204,"FP no sat")</f>
        <v>13</v>
      </c>
      <c r="BF208" s="245" t="s">
        <v>249</v>
      </c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</row>
    <row r="209" spans="1:69">
      <c r="A209" s="14"/>
      <c r="B209" s="191"/>
      <c r="C209" s="14"/>
      <c r="D209" s="25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AA209" s="78"/>
      <c r="AB209" s="85" t="s">
        <v>151</v>
      </c>
      <c r="AC209" s="168">
        <f>SUM(AC205,AC207)</f>
        <v>167</v>
      </c>
      <c r="AD209" s="168">
        <f>SUM(AD205,AD207)</f>
        <v>130</v>
      </c>
      <c r="AE209" s="168">
        <f>SUM(AE205,AE207)</f>
        <v>93</v>
      </c>
      <c r="AF209" s="12"/>
      <c r="AG209" s="12"/>
      <c r="AH209" s="12"/>
      <c r="AI209" s="12"/>
      <c r="AJ209" s="12"/>
      <c r="AK209" s="12"/>
      <c r="AL209" s="12"/>
      <c r="AM209" s="12"/>
      <c r="AN209" s="167">
        <f>SUM(AN205,AN207)</f>
        <v>71</v>
      </c>
      <c r="AO209" s="12"/>
      <c r="AP209" s="12"/>
      <c r="AQ209" s="12"/>
      <c r="AR209" s="12"/>
      <c r="AS209" s="12"/>
      <c r="AT209" s="12"/>
      <c r="AU209" s="12"/>
      <c r="AV209" s="12"/>
      <c r="AW209" s="174" t="s">
        <v>151</v>
      </c>
      <c r="AX209" s="256">
        <f t="shared" si="23"/>
        <v>93</v>
      </c>
      <c r="AY209" s="256">
        <f t="shared" si="24"/>
        <v>71</v>
      </c>
      <c r="AZ209" s="169"/>
      <c r="BA209" s="220"/>
      <c r="BD209" s="246">
        <f>100*BD208/AX212</f>
        <v>21.621621621621621</v>
      </c>
      <c r="BE209" s="247">
        <f>100*BE208/AY212</f>
        <v>20.3125</v>
      </c>
      <c r="BF209" s="248" t="s">
        <v>251</v>
      </c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</row>
    <row r="210" spans="1:69">
      <c r="A210" s="14"/>
      <c r="B210" s="191"/>
      <c r="C210" s="14"/>
      <c r="D210" s="25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AA210" s="78"/>
      <c r="AB210" s="85" t="s">
        <v>152</v>
      </c>
      <c r="AC210" s="168">
        <f>SUM(AC206,AC208)</f>
        <v>29</v>
      </c>
      <c r="AD210" s="168">
        <f t="shared" ref="AD210:AE210" si="25">SUM(AD206,AD208)</f>
        <v>66</v>
      </c>
      <c r="AE210" s="168">
        <f t="shared" si="25"/>
        <v>103</v>
      </c>
      <c r="AF210" s="12"/>
      <c r="AG210" s="12"/>
      <c r="AH210" s="12"/>
      <c r="AI210" s="12"/>
      <c r="AJ210" s="12"/>
      <c r="AK210" s="12"/>
      <c r="AL210" s="12"/>
      <c r="AM210" s="12"/>
      <c r="AN210" s="167">
        <f>SUM(AN206,AN208)</f>
        <v>125</v>
      </c>
      <c r="AO210" s="12"/>
      <c r="AP210" s="12"/>
      <c r="AQ210" s="12"/>
      <c r="AR210" s="12"/>
      <c r="AS210" s="12"/>
      <c r="AT210" s="12"/>
      <c r="AU210" s="12"/>
      <c r="AV210" s="12"/>
      <c r="AW210" s="174" t="s">
        <v>152</v>
      </c>
      <c r="AX210" s="256">
        <f t="shared" si="23"/>
        <v>103</v>
      </c>
      <c r="AY210" s="256">
        <f t="shared" si="24"/>
        <v>125</v>
      </c>
      <c r="AZ210" s="169"/>
      <c r="BA210" s="220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</row>
    <row r="211" spans="1:69">
      <c r="A211" s="14"/>
      <c r="B211" s="191"/>
      <c r="C211" s="14"/>
      <c r="D211" s="25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AA211" s="78"/>
      <c r="AB211" s="85" t="s">
        <v>44</v>
      </c>
      <c r="AC211" s="168"/>
      <c r="AD211" s="168"/>
      <c r="AE211" s="167">
        <f>COUNTIF(AX$9:AX$204,"=TP")</f>
        <v>93</v>
      </c>
      <c r="AF211" s="12"/>
      <c r="AG211" s="12"/>
      <c r="AH211" s="12"/>
      <c r="AI211" s="12"/>
      <c r="AJ211" s="12"/>
      <c r="AK211" s="12"/>
      <c r="AL211" s="12"/>
      <c r="AM211" s="12"/>
      <c r="AN211" s="167">
        <f>COUNTIF(AY$9:AY$204,"=TP")</f>
        <v>66</v>
      </c>
      <c r="AO211" s="12"/>
      <c r="AP211" s="12"/>
      <c r="AQ211" s="12"/>
      <c r="AR211" s="12"/>
      <c r="AS211" s="12"/>
      <c r="AT211" s="12"/>
      <c r="AU211" s="12"/>
      <c r="AV211" s="12"/>
      <c r="AW211" s="174" t="s">
        <v>44</v>
      </c>
      <c r="AX211" s="256">
        <f>AE211</f>
        <v>93</v>
      </c>
      <c r="AY211" s="256">
        <f>AN211</f>
        <v>66</v>
      </c>
      <c r="AZ211" s="169"/>
      <c r="BA211" s="220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</row>
    <row r="212" spans="1:69">
      <c r="A212" s="14"/>
      <c r="B212" s="191"/>
      <c r="C212" s="14"/>
      <c r="D212" s="25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AA212" s="78"/>
      <c r="AB212" s="85" t="s">
        <v>45</v>
      </c>
      <c r="AC212" s="168"/>
      <c r="AD212" s="168"/>
      <c r="AE212" s="167">
        <f>COUNTIF(AX$9:AX$204,"=FP")</f>
        <v>74</v>
      </c>
      <c r="AF212" s="12"/>
      <c r="AG212" s="12"/>
      <c r="AH212" s="12"/>
      <c r="AI212" s="12"/>
      <c r="AJ212" s="12"/>
      <c r="AK212" s="12"/>
      <c r="AL212" s="12"/>
      <c r="AM212" s="12"/>
      <c r="AN212" s="167">
        <f>COUNTIF(AY$9:AY$204,"=FP")</f>
        <v>64</v>
      </c>
      <c r="AO212" s="12"/>
      <c r="AP212" s="12"/>
      <c r="AQ212" s="12"/>
      <c r="AR212" s="12"/>
      <c r="AS212" s="12"/>
      <c r="AT212" s="12"/>
      <c r="AU212" s="12"/>
      <c r="AV212" s="12"/>
      <c r="AW212" s="174" t="s">
        <v>45</v>
      </c>
      <c r="AX212" s="256">
        <f t="shared" ref="AX212:AX216" si="26">AE212</f>
        <v>74</v>
      </c>
      <c r="AY212" s="256">
        <f t="shared" ref="AY212:AY216" si="27">AN212</f>
        <v>64</v>
      </c>
      <c r="AZ212" s="169"/>
      <c r="BA212" s="220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</row>
    <row r="213" spans="1:69">
      <c r="A213" s="14"/>
      <c r="B213" s="191"/>
      <c r="C213" s="14"/>
      <c r="D213" s="25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AA213" s="78"/>
      <c r="AB213" s="85" t="s">
        <v>43</v>
      </c>
      <c r="AC213" s="168"/>
      <c r="AD213" s="168"/>
      <c r="AE213" s="167">
        <f>COUNTIF(AX$9:AX$204,"=TN")</f>
        <v>29</v>
      </c>
      <c r="AF213" s="12"/>
      <c r="AG213" s="12"/>
      <c r="AH213" s="12"/>
      <c r="AI213" s="12"/>
      <c r="AJ213" s="12"/>
      <c r="AK213" s="12"/>
      <c r="AL213" s="12"/>
      <c r="AM213" s="12"/>
      <c r="AN213" s="167">
        <f>COUNTIF(AY$9:AY$204,"=TN")</f>
        <v>61</v>
      </c>
      <c r="AO213" s="12"/>
      <c r="AP213" s="12"/>
      <c r="AQ213" s="12"/>
      <c r="AR213" s="12"/>
      <c r="AS213" s="12"/>
      <c r="AT213" s="12"/>
      <c r="AU213" s="12"/>
      <c r="AV213" s="12"/>
      <c r="AW213" s="174" t="s">
        <v>43</v>
      </c>
      <c r="AX213" s="256">
        <f t="shared" si="26"/>
        <v>29</v>
      </c>
      <c r="AY213" s="256">
        <f t="shared" si="27"/>
        <v>61</v>
      </c>
      <c r="AZ213" s="169"/>
      <c r="BA213" s="220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</row>
    <row r="214" spans="1:69">
      <c r="A214" s="14"/>
      <c r="B214" s="191"/>
      <c r="C214" s="14"/>
      <c r="D214" s="25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AA214" s="78"/>
      <c r="AB214" s="85" t="s">
        <v>49</v>
      </c>
      <c r="AC214" s="168"/>
      <c r="AD214" s="168"/>
      <c r="AE214" s="167">
        <f>COUNTIF(AX$9:AX$204,"=FN")</f>
        <v>0</v>
      </c>
      <c r="AF214" s="12"/>
      <c r="AG214" s="12"/>
      <c r="AH214" s="12"/>
      <c r="AI214" s="12"/>
      <c r="AJ214" s="12"/>
      <c r="AK214" s="12"/>
      <c r="AL214" s="12"/>
      <c r="AM214" s="12"/>
      <c r="AN214" s="167">
        <f>COUNTIF(AY$9:AY$204,"=FN")</f>
        <v>5</v>
      </c>
      <c r="AO214" s="12"/>
      <c r="AP214" s="12"/>
      <c r="AQ214" s="12"/>
      <c r="AR214" s="12"/>
      <c r="AS214" s="12"/>
      <c r="AT214" s="12"/>
      <c r="AU214" s="12"/>
      <c r="AV214" s="12"/>
      <c r="AW214" s="174" t="s">
        <v>49</v>
      </c>
      <c r="AX214" s="256">
        <f t="shared" si="26"/>
        <v>0</v>
      </c>
      <c r="AY214" s="256">
        <f t="shared" si="27"/>
        <v>5</v>
      </c>
      <c r="AZ214" s="169"/>
      <c r="BA214" s="220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</row>
    <row r="215" spans="1:69"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AA215" s="15"/>
      <c r="AB215" s="85" t="s">
        <v>46</v>
      </c>
      <c r="AC215" s="124"/>
      <c r="AD215" s="124"/>
      <c r="AE215" s="172">
        <f>AE211/(AE211+AE212)</f>
        <v>0.55688622754491013</v>
      </c>
      <c r="AF215" s="171"/>
      <c r="AG215" s="171"/>
      <c r="AH215" s="171"/>
      <c r="AI215" s="171"/>
      <c r="AJ215" s="171"/>
      <c r="AK215" s="171"/>
      <c r="AL215" s="171"/>
      <c r="AM215" s="171"/>
      <c r="AN215" s="172">
        <f>AN211/(AN211+AN212)</f>
        <v>0.50769230769230766</v>
      </c>
      <c r="AO215" s="171"/>
      <c r="AP215" s="171"/>
      <c r="AQ215" s="171"/>
      <c r="AR215" s="171"/>
      <c r="AS215" s="171"/>
      <c r="AT215" s="171"/>
      <c r="AU215" s="171"/>
      <c r="AV215" s="171"/>
      <c r="AW215" s="174" t="s">
        <v>46</v>
      </c>
      <c r="AX215" s="256">
        <f t="shared" si="26"/>
        <v>0.55688622754491013</v>
      </c>
      <c r="AY215" s="256">
        <f t="shared" si="27"/>
        <v>0.50769230769230766</v>
      </c>
      <c r="AZ215" s="169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</row>
    <row r="216" spans="1:69">
      <c r="A216" s="15"/>
      <c r="B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AA216" s="15"/>
      <c r="AB216" s="85" t="s">
        <v>47</v>
      </c>
      <c r="AC216" s="124"/>
      <c r="AD216" s="124"/>
      <c r="AE216" s="172">
        <f>AE211/(AE211+AE214)</f>
        <v>1</v>
      </c>
      <c r="AF216" s="171"/>
      <c r="AG216" s="171"/>
      <c r="AH216" s="171"/>
      <c r="AI216" s="171"/>
      <c r="AJ216" s="171"/>
      <c r="AK216" s="171"/>
      <c r="AL216" s="171"/>
      <c r="AM216" s="171"/>
      <c r="AN216" s="172">
        <f>AN211/(AN211+AN214)</f>
        <v>0.92957746478873238</v>
      </c>
      <c r="AO216" s="171"/>
      <c r="AP216" s="171"/>
      <c r="AQ216" s="171"/>
      <c r="AR216" s="171"/>
      <c r="AS216" s="171"/>
      <c r="AT216" s="171"/>
      <c r="AU216" s="171"/>
      <c r="AV216" s="171"/>
      <c r="AW216" s="174" t="s">
        <v>47</v>
      </c>
      <c r="AX216" s="256">
        <f t="shared" si="26"/>
        <v>1</v>
      </c>
      <c r="AY216" s="256">
        <f t="shared" si="27"/>
        <v>0.92957746478873238</v>
      </c>
      <c r="AZ216" s="169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</row>
    <row r="217" spans="1:69">
      <c r="A217" s="15"/>
      <c r="B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AA217" s="15"/>
      <c r="AB217" s="85" t="s">
        <v>73</v>
      </c>
      <c r="AC217" s="126">
        <f t="shared" ref="AC217:AD220" si="28">AC205/SUM(AC$205:AC$208)</f>
        <v>0.6428571428571429</v>
      </c>
      <c r="AD217" s="126">
        <f t="shared" si="28"/>
        <v>0.21938775510204081</v>
      </c>
      <c r="AE217" s="10">
        <f>AE205/SUM(AE205:AE208)</f>
        <v>0.30102040816326531</v>
      </c>
      <c r="AF217" s="10"/>
      <c r="AG217" s="10"/>
      <c r="AH217" s="10"/>
      <c r="AI217" s="10"/>
      <c r="AJ217" s="10"/>
      <c r="AK217" s="10"/>
      <c r="AL217" s="10"/>
      <c r="AM217" s="10"/>
      <c r="AN217" s="10">
        <f t="shared" ref="AN217" si="29">AN205/SUM(AN205:AN208)</f>
        <v>6.6326530612244902E-2</v>
      </c>
      <c r="AO217" s="10"/>
      <c r="AP217" s="10"/>
      <c r="AQ217" s="10"/>
      <c r="AR217" s="10"/>
      <c r="AS217" s="10"/>
      <c r="AT217" s="10"/>
      <c r="AU217" s="10"/>
      <c r="AV217" s="10"/>
      <c r="AW217" s="174" t="s">
        <v>73</v>
      </c>
      <c r="AX217" s="175">
        <f>AE217</f>
        <v>0.30102040816326531</v>
      </c>
      <c r="AY217" s="175">
        <f>AN217</f>
        <v>6.6326530612244902E-2</v>
      </c>
      <c r="AZ217" s="179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</row>
    <row r="218" spans="1:69">
      <c r="A218" s="15"/>
      <c r="B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AA218" s="15"/>
      <c r="AB218" s="85" t="s">
        <v>74</v>
      </c>
      <c r="AC218" s="126">
        <f t="shared" si="28"/>
        <v>5.6122448979591837E-2</v>
      </c>
      <c r="AD218" s="126">
        <f t="shared" si="28"/>
        <v>0.12755102040816327</v>
      </c>
      <c r="AE218" s="10">
        <f>AE206/SUM(AE205:AE208)</f>
        <v>0.42346938775510207</v>
      </c>
      <c r="AF218" s="10"/>
      <c r="AG218" s="10"/>
      <c r="AH218" s="10"/>
      <c r="AI218" s="10"/>
      <c r="AJ218" s="10"/>
      <c r="AK218" s="10"/>
      <c r="AL218" s="10"/>
      <c r="AM218" s="10"/>
      <c r="AN218" s="10">
        <f t="shared" ref="AN218" si="30">AN206/SUM(AN205:AN208)</f>
        <v>0.44897959183673469</v>
      </c>
      <c r="AO218" s="10"/>
      <c r="AP218" s="10"/>
      <c r="AQ218" s="10"/>
      <c r="AR218" s="10"/>
      <c r="AS218" s="10"/>
      <c r="AT218" s="10"/>
      <c r="AU218" s="10"/>
      <c r="AV218" s="10"/>
      <c r="AW218" s="174" t="s">
        <v>74</v>
      </c>
      <c r="AX218" s="175">
        <f t="shared" ref="AX218:AX222" si="31">AE218</f>
        <v>0.42346938775510207</v>
      </c>
      <c r="AY218" s="175">
        <f t="shared" ref="AY218:AY222" si="32">AN218</f>
        <v>0.44897959183673469</v>
      </c>
      <c r="AZ218" s="179"/>
      <c r="BA218" s="127"/>
      <c r="BB218" s="127"/>
      <c r="BC218" s="127"/>
      <c r="BD218" s="205"/>
      <c r="BE218" s="96"/>
      <c r="BF218" s="96"/>
      <c r="BG218" s="96"/>
      <c r="BH218" s="96"/>
      <c r="BI218" s="96"/>
      <c r="BJ218" s="96"/>
      <c r="BK218" s="96"/>
      <c r="BL218" s="96"/>
      <c r="BM218" s="96"/>
      <c r="BN218" s="96"/>
      <c r="BO218" s="96"/>
      <c r="BP218" s="96"/>
      <c r="BQ218" s="96"/>
    </row>
    <row r="219" spans="1:69">
      <c r="A219" s="15"/>
      <c r="B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AA219" s="15"/>
      <c r="AB219" s="85" t="s">
        <v>75</v>
      </c>
      <c r="AC219" s="126">
        <f t="shared" si="28"/>
        <v>0.20918367346938777</v>
      </c>
      <c r="AD219" s="126">
        <f t="shared" si="28"/>
        <v>0.44387755102040816</v>
      </c>
      <c r="AE219" s="10">
        <f>AE207/SUM(AE205:AE208)</f>
        <v>0.17346938775510204</v>
      </c>
      <c r="AF219" s="10"/>
      <c r="AG219" s="10"/>
      <c r="AH219" s="10"/>
      <c r="AI219" s="10"/>
      <c r="AJ219" s="10"/>
      <c r="AK219" s="10"/>
      <c r="AL219" s="10"/>
      <c r="AM219" s="10"/>
      <c r="AN219" s="10">
        <f t="shared" ref="AN219" si="33">AN207/SUM(AN205:AN208)</f>
        <v>0.29591836734693877</v>
      </c>
      <c r="AO219" s="10"/>
      <c r="AP219" s="10"/>
      <c r="AQ219" s="10"/>
      <c r="AR219" s="10"/>
      <c r="AS219" s="10"/>
      <c r="AT219" s="10"/>
      <c r="AU219" s="10"/>
      <c r="AV219" s="10"/>
      <c r="AW219" s="174" t="s">
        <v>75</v>
      </c>
      <c r="AX219" s="175">
        <f t="shared" si="31"/>
        <v>0.17346938775510204</v>
      </c>
      <c r="AY219" s="175">
        <f t="shared" si="32"/>
        <v>0.29591836734693877</v>
      </c>
      <c r="AZ219" s="179"/>
      <c r="BA219" s="87"/>
      <c r="BB219" s="189"/>
      <c r="BC219" s="189"/>
      <c r="BD219" s="189"/>
      <c r="BE219" s="206"/>
      <c r="BF219" s="206"/>
      <c r="BG219" s="206"/>
      <c r="BH219" s="206"/>
      <c r="BI219" s="206"/>
      <c r="BJ219" s="206"/>
      <c r="BK219" s="206"/>
      <c r="BL219" s="206"/>
      <c r="BM219" s="206"/>
      <c r="BN219" s="206"/>
      <c r="BO219" s="206"/>
      <c r="BP219" s="206"/>
      <c r="BQ219" s="206"/>
    </row>
    <row r="220" spans="1:69">
      <c r="A220" s="15"/>
      <c r="B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AA220" s="15"/>
      <c r="AB220" s="85" t="s">
        <v>76</v>
      </c>
      <c r="AC220" s="126">
        <f t="shared" si="28"/>
        <v>9.1836734693877556E-2</v>
      </c>
      <c r="AD220" s="126">
        <f t="shared" si="28"/>
        <v>0.20918367346938777</v>
      </c>
      <c r="AE220" s="10">
        <f>AE208/SUM(AE205:AE208)</f>
        <v>0.10204081632653061</v>
      </c>
      <c r="AF220" s="10"/>
      <c r="AG220" s="10"/>
      <c r="AH220" s="10"/>
      <c r="AI220" s="10"/>
      <c r="AJ220" s="10"/>
      <c r="AK220" s="10"/>
      <c r="AL220" s="10"/>
      <c r="AM220" s="10"/>
      <c r="AN220" s="10">
        <f t="shared" ref="AN220" si="34">AN208/SUM(AN205:AN208)</f>
        <v>0.18877551020408162</v>
      </c>
      <c r="AO220" s="10"/>
      <c r="AP220" s="10"/>
      <c r="AQ220" s="10"/>
      <c r="AR220" s="10"/>
      <c r="AS220" s="10"/>
      <c r="AT220" s="10"/>
      <c r="AU220" s="10"/>
      <c r="AV220" s="10"/>
      <c r="AW220" s="174" t="s">
        <v>76</v>
      </c>
      <c r="AX220" s="175">
        <f t="shared" si="31"/>
        <v>0.10204081632653061</v>
      </c>
      <c r="AY220" s="175">
        <f t="shared" si="32"/>
        <v>0.18877551020408162</v>
      </c>
      <c r="AZ220" s="179"/>
      <c r="BA220" s="87"/>
      <c r="BB220" s="189"/>
      <c r="BC220" s="189"/>
      <c r="BD220" s="189"/>
      <c r="BE220" s="206"/>
      <c r="BF220" s="206"/>
      <c r="BG220" s="206"/>
      <c r="BH220" s="206"/>
      <c r="BI220" s="206"/>
      <c r="BJ220" s="206"/>
      <c r="BK220" s="206"/>
      <c r="BL220" s="206"/>
      <c r="BM220" s="206"/>
      <c r="BN220" s="206"/>
      <c r="BO220" s="206"/>
      <c r="BP220" s="206"/>
      <c r="BQ220" s="206"/>
    </row>
    <row r="221" spans="1:69">
      <c r="A221" s="15"/>
      <c r="B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AA221" s="15"/>
      <c r="AB221" s="85" t="s">
        <v>77</v>
      </c>
      <c r="AC221" s="126">
        <f>SUM(AC205,AC207)/SUM(AC$205:AC$208)</f>
        <v>0.85204081632653061</v>
      </c>
      <c r="AD221" s="126">
        <f>SUM(AD205,AD207)/SUM(AD$205:AD$208)</f>
        <v>0.66326530612244894</v>
      </c>
      <c r="AE221" s="10">
        <f t="shared" ref="AE221:AN221" si="35">(AE205+AE207)/SUM(AE205:AE208)</f>
        <v>0.47448979591836737</v>
      </c>
      <c r="AF221" s="10"/>
      <c r="AG221" s="10"/>
      <c r="AH221" s="10"/>
      <c r="AI221" s="10"/>
      <c r="AJ221" s="10"/>
      <c r="AK221" s="10"/>
      <c r="AL221" s="10"/>
      <c r="AM221" s="10"/>
      <c r="AN221" s="10">
        <f t="shared" si="35"/>
        <v>0.36224489795918369</v>
      </c>
      <c r="AO221" s="10"/>
      <c r="AP221" s="10"/>
      <c r="AQ221" s="10"/>
      <c r="AR221" s="10"/>
      <c r="AS221" s="10"/>
      <c r="AT221" s="10"/>
      <c r="AU221" s="10"/>
      <c r="AV221" s="10"/>
      <c r="AW221" s="174" t="s">
        <v>77</v>
      </c>
      <c r="AX221" s="175">
        <f t="shared" si="31"/>
        <v>0.47448979591836737</v>
      </c>
      <c r="AY221" s="175">
        <f t="shared" si="32"/>
        <v>0.36224489795918369</v>
      </c>
      <c r="AZ221" s="179"/>
      <c r="BA221" s="87"/>
      <c r="BB221" s="189"/>
      <c r="BC221" s="189"/>
      <c r="BD221" s="189"/>
      <c r="BE221" s="204"/>
      <c r="BF221" s="182"/>
      <c r="BG221" s="182"/>
      <c r="BH221" s="182"/>
      <c r="BI221" s="182"/>
      <c r="BJ221" s="182"/>
      <c r="BK221" s="182"/>
      <c r="BL221" s="182"/>
      <c r="BM221" s="182"/>
      <c r="BN221" s="182"/>
      <c r="BO221" s="182"/>
      <c r="BP221" s="182"/>
      <c r="BQ221" s="182"/>
    </row>
    <row r="222" spans="1:69">
      <c r="A222" s="15"/>
      <c r="B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AA222" s="15"/>
      <c r="AB222" s="85" t="s">
        <v>78</v>
      </c>
      <c r="AC222" s="126">
        <f>SUM(AC206,AC208)/SUM(AC$205:AC$208)</f>
        <v>0.14795918367346939</v>
      </c>
      <c r="AD222" s="126">
        <f>SUM(AD206,AD208)/SUM(AD$205:AD$208)</f>
        <v>0.33673469387755101</v>
      </c>
      <c r="AE222" s="10">
        <f t="shared" ref="AE222:AN222" si="36">(AE206+AE208)/SUM(AE205:AE208)</f>
        <v>0.52551020408163263</v>
      </c>
      <c r="AF222" s="10"/>
      <c r="AG222" s="10"/>
      <c r="AH222" s="10"/>
      <c r="AI222" s="10"/>
      <c r="AJ222" s="10"/>
      <c r="AK222" s="10"/>
      <c r="AL222" s="10"/>
      <c r="AM222" s="10"/>
      <c r="AN222" s="10">
        <f t="shared" si="36"/>
        <v>0.63775510204081631</v>
      </c>
      <c r="AO222" s="10"/>
      <c r="AP222" s="10"/>
      <c r="AQ222" s="10"/>
      <c r="AR222" s="10"/>
      <c r="AS222" s="10"/>
      <c r="AT222" s="10"/>
      <c r="AU222" s="10"/>
      <c r="AV222" s="10"/>
      <c r="AW222" s="174" t="s">
        <v>78</v>
      </c>
      <c r="AX222" s="175">
        <f t="shared" si="31"/>
        <v>0.52551020408163263</v>
      </c>
      <c r="AY222" s="175">
        <f t="shared" si="32"/>
        <v>0.63775510204081631</v>
      </c>
      <c r="AZ222" s="179"/>
      <c r="BA222" s="87"/>
      <c r="BB222" s="189"/>
      <c r="BC222" s="189"/>
      <c r="BD222" s="189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  <c r="BQ222" s="204"/>
    </row>
    <row r="223" spans="1:69">
      <c r="A223" s="15"/>
      <c r="B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AA223" s="15"/>
      <c r="AB223" s="85" t="s">
        <v>147</v>
      </c>
      <c r="AC223" s="124"/>
      <c r="AD223" s="124"/>
      <c r="AE223" s="10">
        <f>AE211/SUM($AE$211:$AE$214)</f>
        <v>0.47448979591836737</v>
      </c>
      <c r="AF223" s="10"/>
      <c r="AG223" s="10"/>
      <c r="AH223" s="10"/>
      <c r="AI223" s="10"/>
      <c r="AJ223" s="10"/>
      <c r="AK223" s="10"/>
      <c r="AL223" s="10"/>
      <c r="AM223" s="10"/>
      <c r="AN223" s="10">
        <f>AN211/SUM($AN$211:$AN$214)</f>
        <v>0.33673469387755101</v>
      </c>
      <c r="AO223" s="10"/>
      <c r="AP223" s="10"/>
      <c r="AQ223" s="10"/>
      <c r="AR223" s="10"/>
      <c r="AS223" s="10"/>
      <c r="AT223" s="10"/>
      <c r="AU223" s="10"/>
      <c r="AV223" s="10"/>
      <c r="AW223" s="174" t="s">
        <v>147</v>
      </c>
      <c r="AX223" s="175">
        <f>AE223</f>
        <v>0.47448979591836737</v>
      </c>
      <c r="AY223" s="175">
        <f>AN223</f>
        <v>0.33673469387755101</v>
      </c>
      <c r="AZ223" s="179"/>
      <c r="BA223" s="87"/>
      <c r="BB223" s="189"/>
      <c r="BC223" s="189"/>
      <c r="BD223" s="189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</row>
    <row r="224" spans="1:69">
      <c r="A224" s="15"/>
      <c r="B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AA224" s="15"/>
      <c r="AB224" s="85" t="s">
        <v>148</v>
      </c>
      <c r="AC224" s="124"/>
      <c r="AD224" s="124"/>
      <c r="AE224" s="10">
        <f t="shared" ref="AE224:AE226" si="37">AE212/SUM($AE$211:$AE$214)</f>
        <v>0.37755102040816324</v>
      </c>
      <c r="AF224" s="10"/>
      <c r="AG224" s="10"/>
      <c r="AH224" s="10"/>
      <c r="AI224" s="10"/>
      <c r="AJ224" s="10"/>
      <c r="AK224" s="10"/>
      <c r="AL224" s="10"/>
      <c r="AM224" s="10"/>
      <c r="AN224" s="10">
        <f t="shared" ref="AN224:AN226" si="38">AN212/SUM($AN$211:$AN$214)</f>
        <v>0.32653061224489793</v>
      </c>
      <c r="AO224" s="10"/>
      <c r="AP224" s="10"/>
      <c r="AQ224" s="10"/>
      <c r="AR224" s="10"/>
      <c r="AS224" s="10"/>
      <c r="AT224" s="10"/>
      <c r="AU224" s="10"/>
      <c r="AV224" s="10"/>
      <c r="AW224" s="174" t="s">
        <v>148</v>
      </c>
      <c r="AX224" s="175">
        <f t="shared" ref="AX224:AX226" si="39">AE224</f>
        <v>0.37755102040816324</v>
      </c>
      <c r="AY224" s="175">
        <f t="shared" ref="AY224:AY226" si="40">AN224</f>
        <v>0.32653061224489793</v>
      </c>
      <c r="AZ224" s="179"/>
      <c r="BA224" s="87"/>
      <c r="BB224" s="189"/>
      <c r="BC224" s="189"/>
      <c r="BD224" s="189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</row>
    <row r="225" spans="1:69">
      <c r="A225" s="15"/>
      <c r="B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AA225" s="15"/>
      <c r="AB225" s="85" t="s">
        <v>149</v>
      </c>
      <c r="AC225" s="124"/>
      <c r="AD225" s="124"/>
      <c r="AE225" s="10">
        <f t="shared" si="37"/>
        <v>0.14795918367346939</v>
      </c>
      <c r="AF225" s="10"/>
      <c r="AG225" s="10"/>
      <c r="AH225" s="10"/>
      <c r="AI225" s="10"/>
      <c r="AJ225" s="10"/>
      <c r="AK225" s="10"/>
      <c r="AL225" s="10"/>
      <c r="AM225" s="10"/>
      <c r="AN225" s="10">
        <f t="shared" si="38"/>
        <v>0.31122448979591838</v>
      </c>
      <c r="AO225" s="10"/>
      <c r="AP225" s="10"/>
      <c r="AQ225" s="10"/>
      <c r="AR225" s="10"/>
      <c r="AS225" s="10"/>
      <c r="AT225" s="10"/>
      <c r="AU225" s="10"/>
      <c r="AV225" s="10"/>
      <c r="AW225" s="174" t="s">
        <v>149</v>
      </c>
      <c r="AX225" s="175">
        <f t="shared" si="39"/>
        <v>0.14795918367346939</v>
      </c>
      <c r="AY225" s="175">
        <f t="shared" si="40"/>
        <v>0.31122448979591838</v>
      </c>
      <c r="AZ225" s="179"/>
      <c r="BA225" s="87"/>
      <c r="BB225" s="189"/>
      <c r="BC225" s="189"/>
      <c r="BD225" s="189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</row>
    <row r="226" spans="1:69">
      <c r="A226" s="15"/>
      <c r="B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AA226" s="15"/>
      <c r="AB226" s="85" t="s">
        <v>150</v>
      </c>
      <c r="AC226" s="124"/>
      <c r="AD226" s="124"/>
      <c r="AE226" s="10">
        <f t="shared" si="37"/>
        <v>0</v>
      </c>
      <c r="AF226" s="10"/>
      <c r="AG226" s="10"/>
      <c r="AH226" s="10"/>
      <c r="AI226" s="10"/>
      <c r="AJ226" s="10"/>
      <c r="AK226" s="10"/>
      <c r="AL226" s="10"/>
      <c r="AM226" s="10"/>
      <c r="AN226" s="10">
        <f t="shared" si="38"/>
        <v>2.5510204081632654E-2</v>
      </c>
      <c r="AO226" s="10"/>
      <c r="AP226" s="10"/>
      <c r="AQ226" s="10"/>
      <c r="AR226" s="10"/>
      <c r="AS226" s="10"/>
      <c r="AT226" s="10"/>
      <c r="AU226" s="10"/>
      <c r="AV226" s="10"/>
      <c r="AW226" s="174" t="s">
        <v>150</v>
      </c>
      <c r="AX226" s="175">
        <f t="shared" si="39"/>
        <v>0</v>
      </c>
      <c r="AY226" s="175">
        <f t="shared" si="40"/>
        <v>2.5510204081632654E-2</v>
      </c>
      <c r="AZ226" s="179"/>
      <c r="BA226" s="87"/>
      <c r="BB226" s="189"/>
      <c r="BC226" s="189"/>
      <c r="BD226" s="189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</row>
    <row r="227" spans="1:69">
      <c r="A227" s="15"/>
      <c r="B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AA227" s="15"/>
      <c r="AB227" s="15"/>
      <c r="AC227" s="124"/>
      <c r="AD227" s="124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76"/>
      <c r="AX227" s="175"/>
      <c r="AY227" s="175"/>
      <c r="AZ227" s="179"/>
      <c r="BA227" s="87"/>
      <c r="BB227" s="189"/>
      <c r="BC227" s="189"/>
      <c r="BD227" s="189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</row>
    <row r="228" spans="1:69">
      <c r="A228" s="15"/>
      <c r="B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AA228" s="15"/>
      <c r="AB228" s="15"/>
      <c r="AC228" s="124"/>
      <c r="AD228" s="124"/>
      <c r="AE228" s="292" t="s">
        <v>68</v>
      </c>
      <c r="AF228" s="292"/>
      <c r="AG228" s="292"/>
      <c r="AH228" s="292"/>
      <c r="AI228" s="292"/>
      <c r="AJ228" s="292"/>
      <c r="AK228" s="292"/>
      <c r="AL228" s="292"/>
      <c r="AM228" s="292"/>
      <c r="AN228" s="292"/>
      <c r="AO228" s="292"/>
      <c r="AP228" s="292"/>
      <c r="AQ228" s="292"/>
      <c r="AR228" s="292"/>
      <c r="AS228" s="292"/>
      <c r="AT228" s="292"/>
      <c r="AU228" s="292"/>
      <c r="AV228" s="292"/>
      <c r="AW228" s="292"/>
      <c r="AX228" s="292"/>
      <c r="AY228" s="292"/>
      <c r="AZ228" s="292"/>
      <c r="BA228" s="87"/>
      <c r="BB228" s="189"/>
      <c r="BC228" s="189"/>
      <c r="BD228" s="189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</row>
    <row r="229" spans="1:69">
      <c r="A229" s="15"/>
      <c r="B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AA229" s="15"/>
      <c r="AB229" s="15"/>
      <c r="AC229" s="124"/>
      <c r="AD229" s="124"/>
      <c r="AE229" s="172">
        <f t="shared" ref="AE229:AN236" si="41">AE215*100</f>
        <v>55.688622754491014</v>
      </c>
      <c r="AF229" s="171"/>
      <c r="AG229" s="171"/>
      <c r="AH229" s="171"/>
      <c r="AI229" s="171"/>
      <c r="AJ229" s="171"/>
      <c r="AK229" s="171"/>
      <c r="AL229" s="171"/>
      <c r="AM229" s="171"/>
      <c r="AN229" s="172">
        <f t="shared" si="41"/>
        <v>50.769230769230766</v>
      </c>
      <c r="AO229" s="171"/>
      <c r="AP229" s="171"/>
      <c r="AQ229" s="171"/>
      <c r="AR229" s="171"/>
      <c r="AS229" s="171"/>
      <c r="AT229" s="171"/>
      <c r="AU229" s="171"/>
      <c r="AV229" s="171"/>
      <c r="AW229" s="174" t="s">
        <v>46</v>
      </c>
      <c r="AX229" s="191">
        <f>AE229</f>
        <v>55.688622754491014</v>
      </c>
      <c r="AY229" s="191">
        <f>AN229</f>
        <v>50.769230769230766</v>
      </c>
      <c r="AZ229" s="179"/>
      <c r="BA229" s="87"/>
      <c r="BB229" s="189"/>
      <c r="BC229" s="189"/>
      <c r="BD229" s="189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</row>
    <row r="230" spans="1:69">
      <c r="A230" s="15"/>
      <c r="B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AA230" s="15"/>
      <c r="AB230" s="15"/>
      <c r="AC230" s="124"/>
      <c r="AD230" s="124"/>
      <c r="AE230" s="172">
        <f t="shared" si="41"/>
        <v>100</v>
      </c>
      <c r="AF230" s="171"/>
      <c r="AG230" s="171"/>
      <c r="AH230" s="171"/>
      <c r="AI230" s="171"/>
      <c r="AJ230" s="171"/>
      <c r="AK230" s="171"/>
      <c r="AL230" s="171"/>
      <c r="AM230" s="171"/>
      <c r="AN230" s="172">
        <f t="shared" si="41"/>
        <v>92.957746478873233</v>
      </c>
      <c r="AO230" s="171"/>
      <c r="AP230" s="171"/>
      <c r="AQ230" s="171"/>
      <c r="AR230" s="171"/>
      <c r="AS230" s="171"/>
      <c r="AT230" s="171"/>
      <c r="AU230" s="171"/>
      <c r="AV230" s="171"/>
      <c r="AW230" s="174" t="s">
        <v>47</v>
      </c>
      <c r="AX230" s="191">
        <f t="shared" ref="AX230:AX240" si="42">AE230</f>
        <v>100</v>
      </c>
      <c r="AY230" s="191">
        <f t="shared" ref="AY230:AY240" si="43">AN230</f>
        <v>92.957746478873233</v>
      </c>
      <c r="AZ230" s="179"/>
      <c r="BA230" s="87"/>
      <c r="BB230" s="189"/>
      <c r="BC230" s="189"/>
      <c r="BD230" s="189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</row>
    <row r="231" spans="1:69">
      <c r="A231" s="15"/>
      <c r="B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AA231" s="15"/>
      <c r="AB231" s="85" t="s">
        <v>69</v>
      </c>
      <c r="AC231" s="124">
        <f>AC217*100</f>
        <v>64.285714285714292</v>
      </c>
      <c r="AD231" s="124">
        <f>AD217*100</f>
        <v>21.938775510204081</v>
      </c>
      <c r="AE231" s="170">
        <f t="shared" si="41"/>
        <v>30.102040816326532</v>
      </c>
      <c r="AF231" s="10"/>
      <c r="AG231" s="10"/>
      <c r="AH231" s="10"/>
      <c r="AI231" s="10"/>
      <c r="AJ231" s="10"/>
      <c r="AK231" s="10"/>
      <c r="AL231" s="10"/>
      <c r="AM231" s="10"/>
      <c r="AN231" s="170">
        <f t="shared" si="41"/>
        <v>6.6326530612244898</v>
      </c>
      <c r="AO231" s="10"/>
      <c r="AP231" s="10"/>
      <c r="AQ231" s="10"/>
      <c r="AR231" s="10"/>
      <c r="AS231" s="10"/>
      <c r="AT231" s="10"/>
      <c r="AU231" s="10"/>
      <c r="AV231" s="10"/>
      <c r="AW231" s="174" t="s">
        <v>69</v>
      </c>
      <c r="AX231" s="191">
        <f t="shared" si="42"/>
        <v>30.102040816326532</v>
      </c>
      <c r="AY231" s="191">
        <f t="shared" si="43"/>
        <v>6.6326530612244898</v>
      </c>
      <c r="AZ231" s="179"/>
      <c r="BA231" s="87"/>
      <c r="BB231" s="189"/>
      <c r="BC231" s="189"/>
      <c r="BD231" s="189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</row>
    <row r="232" spans="1:69">
      <c r="A232" s="15"/>
      <c r="B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AA232" s="15"/>
      <c r="AB232" s="85" t="s">
        <v>70</v>
      </c>
      <c r="AC232" s="124">
        <f t="shared" ref="AC232:AD236" si="44">AC218*100</f>
        <v>5.6122448979591839</v>
      </c>
      <c r="AD232" s="124">
        <f t="shared" si="44"/>
        <v>12.755102040816327</v>
      </c>
      <c r="AE232" s="170">
        <f t="shared" si="41"/>
        <v>42.346938775510203</v>
      </c>
      <c r="AF232" s="10"/>
      <c r="AG232" s="10"/>
      <c r="AH232" s="10"/>
      <c r="AI232" s="10"/>
      <c r="AJ232" s="10"/>
      <c r="AK232" s="10"/>
      <c r="AL232" s="10"/>
      <c r="AM232" s="10"/>
      <c r="AN232" s="170">
        <f t="shared" si="41"/>
        <v>44.897959183673471</v>
      </c>
      <c r="AO232" s="10"/>
      <c r="AP232" s="10"/>
      <c r="AQ232" s="10"/>
      <c r="AR232" s="10"/>
      <c r="AS232" s="10"/>
      <c r="AT232" s="10"/>
      <c r="AU232" s="10"/>
      <c r="AV232" s="10"/>
      <c r="AW232" s="174" t="s">
        <v>70</v>
      </c>
      <c r="AX232" s="191">
        <f t="shared" si="42"/>
        <v>42.346938775510203</v>
      </c>
      <c r="AY232" s="191">
        <f t="shared" si="43"/>
        <v>44.897959183673471</v>
      </c>
      <c r="AZ232" s="179"/>
      <c r="BA232" s="87"/>
      <c r="BB232" s="189"/>
      <c r="BC232" s="189"/>
      <c r="BD232" s="189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</row>
    <row r="233" spans="1:69">
      <c r="A233" s="15"/>
      <c r="B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AA233" s="15"/>
      <c r="AB233" s="85" t="s">
        <v>71</v>
      </c>
      <c r="AC233" s="124">
        <f t="shared" si="44"/>
        <v>20.918367346938776</v>
      </c>
      <c r="AD233" s="124">
        <f t="shared" si="44"/>
        <v>44.387755102040813</v>
      </c>
      <c r="AE233" s="170">
        <f t="shared" si="41"/>
        <v>17.346938775510203</v>
      </c>
      <c r="AF233" s="10"/>
      <c r="AG233" s="10"/>
      <c r="AH233" s="10"/>
      <c r="AI233" s="10"/>
      <c r="AJ233" s="10"/>
      <c r="AK233" s="10"/>
      <c r="AL233" s="10"/>
      <c r="AM233" s="10"/>
      <c r="AN233" s="170">
        <f t="shared" si="41"/>
        <v>29.591836734693878</v>
      </c>
      <c r="AO233" s="10"/>
      <c r="AP233" s="10"/>
      <c r="AQ233" s="10"/>
      <c r="AR233" s="10"/>
      <c r="AS233" s="10"/>
      <c r="AT233" s="10"/>
      <c r="AU233" s="10"/>
      <c r="AV233" s="10"/>
      <c r="AW233" s="174" t="s">
        <v>71</v>
      </c>
      <c r="AX233" s="191">
        <f t="shared" si="42"/>
        <v>17.346938775510203</v>
      </c>
      <c r="AY233" s="191">
        <f t="shared" si="43"/>
        <v>29.591836734693878</v>
      </c>
      <c r="AZ233" s="179"/>
      <c r="BA233" s="87"/>
      <c r="BB233" s="189"/>
      <c r="BC233" s="189"/>
      <c r="BD233" s="189"/>
      <c r="BE233" s="204"/>
      <c r="BF233" s="182"/>
      <c r="BG233" s="182"/>
      <c r="BH233" s="182"/>
      <c r="BI233" s="182"/>
      <c r="BJ233" s="182"/>
      <c r="BK233" s="182"/>
      <c r="BL233" s="182"/>
      <c r="BM233" s="182"/>
      <c r="BN233" s="182"/>
      <c r="BO233" s="182"/>
      <c r="BP233" s="182"/>
      <c r="BQ233" s="182"/>
    </row>
    <row r="234" spans="1:69">
      <c r="A234" s="15"/>
      <c r="B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AA234" s="15"/>
      <c r="AB234" s="85" t="s">
        <v>72</v>
      </c>
      <c r="AC234" s="124">
        <f t="shared" si="44"/>
        <v>9.183673469387756</v>
      </c>
      <c r="AD234" s="124">
        <f t="shared" si="44"/>
        <v>20.918367346938776</v>
      </c>
      <c r="AE234" s="170">
        <f t="shared" si="41"/>
        <v>10.204081632653061</v>
      </c>
      <c r="AF234" s="10"/>
      <c r="AG234" s="10"/>
      <c r="AH234" s="10"/>
      <c r="AI234" s="10"/>
      <c r="AJ234" s="10"/>
      <c r="AK234" s="10"/>
      <c r="AL234" s="10"/>
      <c r="AM234" s="10"/>
      <c r="AN234" s="170">
        <f t="shared" si="41"/>
        <v>18.877551020408163</v>
      </c>
      <c r="AO234" s="10"/>
      <c r="AP234" s="10"/>
      <c r="AQ234" s="10"/>
      <c r="AR234" s="10"/>
      <c r="AS234" s="10"/>
      <c r="AT234" s="10"/>
      <c r="AU234" s="10"/>
      <c r="AV234" s="10"/>
      <c r="AW234" s="174" t="s">
        <v>72</v>
      </c>
      <c r="AX234" s="191">
        <f t="shared" si="42"/>
        <v>10.204081632653061</v>
      </c>
      <c r="AY234" s="191">
        <f t="shared" si="43"/>
        <v>18.877551020408163</v>
      </c>
      <c r="AZ234" s="179"/>
      <c r="BA234" s="87"/>
      <c r="BB234" s="189"/>
      <c r="BC234" s="189"/>
      <c r="BD234" s="189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  <c r="BQ234" s="204"/>
    </row>
    <row r="235" spans="1:69">
      <c r="A235" s="15"/>
      <c r="B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AA235" s="15"/>
      <c r="AB235" s="85" t="s">
        <v>79</v>
      </c>
      <c r="AC235" s="124">
        <f t="shared" si="44"/>
        <v>85.204081632653057</v>
      </c>
      <c r="AD235" s="124">
        <f t="shared" si="44"/>
        <v>66.326530612244895</v>
      </c>
      <c r="AE235" s="170">
        <f t="shared" si="41"/>
        <v>47.448979591836739</v>
      </c>
      <c r="AF235" s="10"/>
      <c r="AG235" s="10"/>
      <c r="AH235" s="10"/>
      <c r="AI235" s="10"/>
      <c r="AJ235" s="10"/>
      <c r="AK235" s="10"/>
      <c r="AL235" s="10"/>
      <c r="AM235" s="10"/>
      <c r="AN235" s="170">
        <f t="shared" si="41"/>
        <v>36.224489795918366</v>
      </c>
      <c r="AO235" s="10"/>
      <c r="AP235" s="10"/>
      <c r="AQ235" s="10"/>
      <c r="AR235" s="10"/>
      <c r="AS235" s="10"/>
      <c r="AT235" s="10"/>
      <c r="AU235" s="10"/>
      <c r="AV235" s="10"/>
      <c r="AW235" s="174" t="s">
        <v>79</v>
      </c>
      <c r="AX235" s="191">
        <f t="shared" si="42"/>
        <v>47.448979591836739</v>
      </c>
      <c r="AY235" s="191">
        <f t="shared" si="43"/>
        <v>36.224489795918366</v>
      </c>
      <c r="AZ235" s="179"/>
      <c r="BA235" s="87"/>
      <c r="BB235" s="189"/>
      <c r="BC235" s="189"/>
      <c r="BD235" s="189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</row>
    <row r="236" spans="1:69">
      <c r="A236" s="15"/>
      <c r="B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AA236" s="15"/>
      <c r="AB236" s="85" t="s">
        <v>80</v>
      </c>
      <c r="AC236" s="124">
        <f t="shared" si="44"/>
        <v>14.795918367346939</v>
      </c>
      <c r="AD236" s="124">
        <f t="shared" si="44"/>
        <v>33.673469387755098</v>
      </c>
      <c r="AE236" s="170">
        <f t="shared" si="41"/>
        <v>52.551020408163261</v>
      </c>
      <c r="AF236" s="10"/>
      <c r="AG236" s="10"/>
      <c r="AH236" s="10"/>
      <c r="AI236" s="10"/>
      <c r="AJ236" s="10"/>
      <c r="AK236" s="10"/>
      <c r="AL236" s="10"/>
      <c r="AM236" s="10"/>
      <c r="AN236" s="170">
        <f t="shared" si="41"/>
        <v>63.775510204081634</v>
      </c>
      <c r="AO236" s="10"/>
      <c r="AP236" s="10"/>
      <c r="AQ236" s="10"/>
      <c r="AR236" s="10"/>
      <c r="AS236" s="10"/>
      <c r="AT236" s="10"/>
      <c r="AU236" s="10"/>
      <c r="AV236" s="10"/>
      <c r="AW236" s="174" t="s">
        <v>80</v>
      </c>
      <c r="AX236" s="191">
        <f t="shared" si="42"/>
        <v>52.551020408163261</v>
      </c>
      <c r="AY236" s="191">
        <f t="shared" si="43"/>
        <v>63.775510204081634</v>
      </c>
      <c r="AZ236" s="179"/>
      <c r="BA236" s="87"/>
      <c r="BB236" s="189"/>
      <c r="BC236" s="189"/>
      <c r="BD236" s="189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</row>
    <row r="237" spans="1:69">
      <c r="A237" s="15"/>
      <c r="B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85" t="s">
        <v>44</v>
      </c>
      <c r="AC237" s="62"/>
      <c r="AD237" s="62"/>
      <c r="AE237" s="170">
        <f>AE223*100</f>
        <v>47.448979591836739</v>
      </c>
      <c r="AF237" s="10"/>
      <c r="AG237" s="10"/>
      <c r="AH237" s="10"/>
      <c r="AI237" s="10"/>
      <c r="AJ237" s="10"/>
      <c r="AK237" s="10"/>
      <c r="AL237" s="10"/>
      <c r="AM237" s="10"/>
      <c r="AN237" s="170">
        <f>AN223*100</f>
        <v>33.673469387755098</v>
      </c>
      <c r="AO237" s="10"/>
      <c r="AP237" s="10"/>
      <c r="AQ237" s="10"/>
      <c r="AR237" s="10"/>
      <c r="AS237" s="10"/>
      <c r="AT237" s="10"/>
      <c r="AU237" s="10"/>
      <c r="AV237" s="10"/>
      <c r="AW237" s="174" t="s">
        <v>44</v>
      </c>
      <c r="AX237" s="191">
        <f t="shared" si="42"/>
        <v>47.448979591836739</v>
      </c>
      <c r="AY237" s="191">
        <f t="shared" si="43"/>
        <v>33.673469387755098</v>
      </c>
      <c r="AZ237" s="179"/>
      <c r="BA237" s="87"/>
      <c r="BB237" s="189"/>
      <c r="BC237" s="189"/>
      <c r="BD237" s="189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</row>
    <row r="238" spans="1:69">
      <c r="A238" s="15"/>
      <c r="B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85" t="s">
        <v>45</v>
      </c>
      <c r="AC238" s="62"/>
      <c r="AD238" s="62"/>
      <c r="AE238" s="170">
        <f t="shared" ref="AE238:AE240" si="45">AE224*100</f>
        <v>37.755102040816325</v>
      </c>
      <c r="AF238" s="10"/>
      <c r="AG238" s="10"/>
      <c r="AH238" s="10"/>
      <c r="AI238" s="10"/>
      <c r="AJ238" s="10"/>
      <c r="AK238" s="10"/>
      <c r="AL238" s="10"/>
      <c r="AM238" s="10"/>
      <c r="AN238" s="170">
        <f t="shared" ref="AN238:AN240" si="46">AN224*100</f>
        <v>32.653061224489797</v>
      </c>
      <c r="AO238" s="10"/>
      <c r="AP238" s="10"/>
      <c r="AQ238" s="10"/>
      <c r="AR238" s="10"/>
      <c r="AS238" s="10"/>
      <c r="AT238" s="10"/>
      <c r="AU238" s="10"/>
      <c r="AV238" s="10"/>
      <c r="AW238" s="174" t="s">
        <v>45</v>
      </c>
      <c r="AX238" s="191">
        <f t="shared" si="42"/>
        <v>37.755102040816325</v>
      </c>
      <c r="AY238" s="191">
        <f t="shared" si="43"/>
        <v>32.653061224489797</v>
      </c>
      <c r="AZ238" s="179"/>
      <c r="BA238" s="87"/>
      <c r="BB238" s="189"/>
      <c r="BC238" s="189"/>
      <c r="BD238" s="189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</row>
    <row r="239" spans="1:69">
      <c r="A239" s="15"/>
      <c r="B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85" t="s">
        <v>43</v>
      </c>
      <c r="AC239" s="62"/>
      <c r="AD239" s="62"/>
      <c r="AE239" s="170">
        <f t="shared" si="45"/>
        <v>14.795918367346939</v>
      </c>
      <c r="AF239" s="10"/>
      <c r="AG239" s="10"/>
      <c r="AH239" s="10"/>
      <c r="AI239" s="10"/>
      <c r="AJ239" s="10"/>
      <c r="AK239" s="10"/>
      <c r="AL239" s="10"/>
      <c r="AM239" s="10"/>
      <c r="AN239" s="170">
        <f t="shared" si="46"/>
        <v>31.122448979591837</v>
      </c>
      <c r="AO239" s="10"/>
      <c r="AP239" s="10"/>
      <c r="AQ239" s="10"/>
      <c r="AR239" s="10"/>
      <c r="AS239" s="10"/>
      <c r="AT239" s="10"/>
      <c r="AU239" s="10"/>
      <c r="AV239" s="10"/>
      <c r="AW239" s="174" t="s">
        <v>43</v>
      </c>
      <c r="AX239" s="191">
        <f t="shared" si="42"/>
        <v>14.795918367346939</v>
      </c>
      <c r="AY239" s="191">
        <f t="shared" si="43"/>
        <v>31.122448979591837</v>
      </c>
      <c r="AZ239" s="179"/>
      <c r="BA239" s="87"/>
      <c r="BB239" s="189"/>
      <c r="BC239" s="189"/>
      <c r="BD239" s="189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</row>
    <row r="240" spans="1:69">
      <c r="A240" s="15"/>
      <c r="B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85" t="s">
        <v>49</v>
      </c>
      <c r="AC240" s="62"/>
      <c r="AD240" s="62"/>
      <c r="AE240" s="170">
        <f t="shared" si="45"/>
        <v>0</v>
      </c>
      <c r="AF240" s="10"/>
      <c r="AG240" s="10"/>
      <c r="AH240" s="10"/>
      <c r="AI240" s="10"/>
      <c r="AJ240" s="10"/>
      <c r="AK240" s="10"/>
      <c r="AL240" s="10"/>
      <c r="AM240" s="10"/>
      <c r="AN240" s="170">
        <f t="shared" si="46"/>
        <v>2.5510204081632653</v>
      </c>
      <c r="AO240" s="10"/>
      <c r="AP240" s="10"/>
      <c r="AQ240" s="10"/>
      <c r="AR240" s="10"/>
      <c r="AS240" s="10"/>
      <c r="AT240" s="10"/>
      <c r="AU240" s="10"/>
      <c r="AV240" s="10"/>
      <c r="AW240" s="181" t="s">
        <v>49</v>
      </c>
      <c r="AX240" s="137">
        <f t="shared" si="42"/>
        <v>0</v>
      </c>
      <c r="AY240" s="137">
        <f t="shared" si="43"/>
        <v>2.5510204081632653</v>
      </c>
      <c r="AZ240" s="180"/>
      <c r="BA240" s="87"/>
      <c r="BB240" s="189"/>
      <c r="BC240" s="189"/>
      <c r="BD240" s="189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</row>
    <row r="241" spans="1:69">
      <c r="A241" s="15"/>
      <c r="B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24"/>
      <c r="AX241" s="125"/>
      <c r="AY241" s="125"/>
      <c r="AZ241" s="11"/>
      <c r="BA241" s="87"/>
      <c r="BB241" s="189"/>
      <c r="BC241" s="189"/>
      <c r="BD241" s="189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</row>
    <row r="242" spans="1:69">
      <c r="A242" s="15"/>
      <c r="B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24"/>
      <c r="AX242" s="125"/>
      <c r="AY242" s="125"/>
      <c r="AZ242" s="11"/>
      <c r="BA242" s="87"/>
      <c r="BB242" s="189"/>
      <c r="BC242" s="189"/>
      <c r="BD242" s="189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</row>
    <row r="243" spans="1:69">
      <c r="A243" s="15"/>
      <c r="B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24"/>
      <c r="AX243" s="125"/>
      <c r="AY243" s="125"/>
      <c r="AZ243" s="11"/>
      <c r="BA243" s="87"/>
      <c r="BB243" s="189"/>
      <c r="BC243" s="189"/>
      <c r="BD243" s="189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</row>
    <row r="244" spans="1:69">
      <c r="A244" s="15"/>
      <c r="B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24"/>
      <c r="AX244" s="125"/>
      <c r="AY244" s="125"/>
      <c r="AZ244" s="11"/>
      <c r="BA244" s="87"/>
      <c r="BB244" s="189"/>
      <c r="BC244" s="189"/>
      <c r="BD244" s="189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</row>
    <row r="245" spans="1:69">
      <c r="A245" s="15"/>
      <c r="B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24"/>
      <c r="AX245" s="125"/>
      <c r="AY245" s="125"/>
      <c r="AZ245" s="11"/>
      <c r="BA245" s="87"/>
      <c r="BB245" s="189"/>
      <c r="BC245" s="189"/>
      <c r="BD245" s="189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</row>
    <row r="246" spans="1:69">
      <c r="A246" s="15"/>
      <c r="B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24"/>
      <c r="AX246" s="125"/>
      <c r="AY246" s="125"/>
      <c r="AZ246" s="11"/>
      <c r="BA246" s="87"/>
      <c r="BB246" s="189"/>
      <c r="BC246" s="189"/>
      <c r="BD246" s="189"/>
      <c r="BE246" s="14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</row>
    <row r="247" spans="1:69">
      <c r="A247" s="15"/>
      <c r="B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24"/>
      <c r="AX247" s="125"/>
      <c r="AY247" s="125"/>
      <c r="AZ247" s="11"/>
      <c r="BA247" s="87"/>
      <c r="BB247" s="189"/>
      <c r="BC247" s="189"/>
      <c r="BD247" s="189"/>
      <c r="BE247" s="14"/>
      <c r="BF247" s="206"/>
      <c r="BG247" s="206"/>
      <c r="BH247" s="206"/>
      <c r="BI247" s="206"/>
      <c r="BJ247" s="206"/>
      <c r="BK247" s="206"/>
      <c r="BL247" s="206"/>
      <c r="BM247" s="206"/>
      <c r="BN247" s="206"/>
      <c r="BO247" s="206"/>
      <c r="BP247" s="206"/>
      <c r="BQ247" s="206"/>
    </row>
    <row r="248" spans="1:69">
      <c r="A248" s="15"/>
      <c r="B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24"/>
      <c r="AX248" s="125"/>
      <c r="AY248" s="125"/>
      <c r="AZ248" s="11"/>
      <c r="BA248" s="87"/>
      <c r="BB248" s="189"/>
      <c r="BC248" s="189"/>
      <c r="BD248" s="189"/>
      <c r="BE248" s="14"/>
      <c r="BF248" s="206"/>
      <c r="BG248" s="206"/>
      <c r="BH248" s="206"/>
      <c r="BI248" s="206"/>
      <c r="BJ248" s="206"/>
      <c r="BK248" s="206"/>
      <c r="BL248" s="206"/>
      <c r="BM248" s="206"/>
      <c r="BN248" s="206"/>
      <c r="BO248" s="206"/>
      <c r="BP248" s="206"/>
      <c r="BQ248" s="206"/>
    </row>
    <row r="249" spans="1:69">
      <c r="A249" s="15"/>
      <c r="B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24"/>
      <c r="AX249" s="125"/>
      <c r="AY249" s="125"/>
      <c r="AZ249" s="11"/>
      <c r="BA249" s="87"/>
      <c r="BB249" s="189"/>
      <c r="BC249" s="189"/>
      <c r="BD249" s="189"/>
      <c r="BE249" s="14"/>
      <c r="BF249" s="206"/>
      <c r="BG249" s="206"/>
      <c r="BH249" s="206"/>
      <c r="BI249" s="206"/>
      <c r="BJ249" s="206"/>
      <c r="BK249" s="206"/>
      <c r="BL249" s="206"/>
      <c r="BM249" s="206"/>
      <c r="BN249" s="206"/>
      <c r="BO249" s="206"/>
      <c r="BP249" s="206"/>
      <c r="BQ249" s="206"/>
    </row>
    <row r="250" spans="1:69">
      <c r="A250" s="15"/>
      <c r="B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24"/>
      <c r="AX250" s="125"/>
      <c r="AY250" s="125"/>
      <c r="AZ250" s="11"/>
      <c r="BA250" s="87"/>
      <c r="BB250" s="189"/>
      <c r="BC250" s="189"/>
      <c r="BD250" s="189"/>
      <c r="BE250" s="14"/>
      <c r="BF250" s="206"/>
      <c r="BG250" s="206"/>
      <c r="BH250" s="206"/>
      <c r="BI250" s="206"/>
      <c r="BJ250" s="206"/>
      <c r="BK250" s="206"/>
      <c r="BL250" s="206"/>
      <c r="BM250" s="206"/>
      <c r="BN250" s="206"/>
      <c r="BO250" s="206"/>
      <c r="BP250" s="206"/>
      <c r="BQ250" s="206"/>
    </row>
    <row r="251" spans="1:69">
      <c r="A251" s="15"/>
      <c r="B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24"/>
      <c r="AX251" s="125"/>
      <c r="AY251" s="125"/>
      <c r="AZ251" s="11"/>
      <c r="BA251" s="87"/>
      <c r="BB251" s="189"/>
      <c r="BC251" s="189"/>
      <c r="BD251" s="189"/>
      <c r="BE251" s="14"/>
      <c r="BF251" s="206"/>
      <c r="BG251" s="206"/>
      <c r="BH251" s="206"/>
      <c r="BI251" s="206"/>
      <c r="BJ251" s="206"/>
      <c r="BK251" s="206"/>
      <c r="BL251" s="206"/>
      <c r="BM251" s="206"/>
      <c r="BN251" s="206"/>
      <c r="BO251" s="206"/>
      <c r="BP251" s="206"/>
      <c r="BQ251" s="206"/>
    </row>
    <row r="252" spans="1:69">
      <c r="A252" s="15"/>
      <c r="B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24"/>
      <c r="AX252" s="125"/>
      <c r="AY252" s="125"/>
      <c r="AZ252" s="11"/>
      <c r="BA252" s="87"/>
      <c r="BB252" s="189"/>
      <c r="BC252" s="189"/>
      <c r="BD252" s="189"/>
      <c r="BE252" s="14"/>
      <c r="BF252" s="206"/>
      <c r="BG252" s="206"/>
      <c r="BH252" s="206"/>
      <c r="BI252" s="206"/>
      <c r="BJ252" s="206"/>
      <c r="BK252" s="206"/>
      <c r="BL252" s="206"/>
      <c r="BM252" s="206"/>
      <c r="BN252" s="206"/>
      <c r="BO252" s="206"/>
      <c r="BP252" s="206"/>
      <c r="BQ252" s="206"/>
    </row>
    <row r="253" spans="1:69">
      <c r="A253" s="15"/>
      <c r="B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24"/>
      <c r="AX253" s="125"/>
      <c r="AY253" s="125"/>
      <c r="AZ253" s="11"/>
      <c r="BA253" s="87"/>
      <c r="BB253" s="189"/>
      <c r="BC253" s="189"/>
      <c r="BD253" s="189"/>
      <c r="BE253" s="14"/>
      <c r="BF253" s="206"/>
      <c r="BG253" s="206"/>
      <c r="BH253" s="206"/>
      <c r="BI253" s="206"/>
      <c r="BJ253" s="206"/>
      <c r="BK253" s="206"/>
      <c r="BL253" s="206"/>
      <c r="BM253" s="206"/>
      <c r="BN253" s="206"/>
      <c r="BO253" s="206"/>
      <c r="BP253" s="206"/>
      <c r="BQ253" s="206"/>
    </row>
    <row r="254" spans="1:69">
      <c r="A254" s="15"/>
      <c r="B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24"/>
      <c r="AX254" s="125"/>
      <c r="AY254" s="125"/>
      <c r="AZ254" s="11"/>
      <c r="BA254" s="87"/>
      <c r="BB254" s="189"/>
      <c r="BC254" s="189"/>
      <c r="BD254" s="189"/>
      <c r="BE254" s="14"/>
      <c r="BF254" s="206"/>
      <c r="BG254" s="206"/>
      <c r="BH254" s="206"/>
      <c r="BI254" s="206"/>
      <c r="BJ254" s="206"/>
      <c r="BK254" s="206"/>
      <c r="BL254" s="206"/>
      <c r="BM254" s="206"/>
      <c r="BN254" s="206"/>
      <c r="BO254" s="206"/>
      <c r="BP254" s="206"/>
      <c r="BQ254" s="206"/>
    </row>
    <row r="255" spans="1:69">
      <c r="A255" s="15"/>
      <c r="B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24"/>
      <c r="AX255" s="125"/>
      <c r="AY255" s="125"/>
      <c r="AZ255" s="11"/>
      <c r="BA255" s="87"/>
      <c r="BB255" s="189"/>
      <c r="BC255" s="189"/>
      <c r="BD255" s="189"/>
      <c r="BE255" s="14"/>
      <c r="BF255" s="206"/>
      <c r="BG255" s="206"/>
      <c r="BH255" s="206"/>
      <c r="BI255" s="206"/>
      <c r="BJ255" s="206"/>
      <c r="BK255" s="206"/>
      <c r="BL255" s="206"/>
      <c r="BM255" s="206"/>
      <c r="BN255" s="206"/>
      <c r="BO255" s="206"/>
      <c r="BP255" s="206"/>
      <c r="BQ255" s="206"/>
    </row>
    <row r="256" spans="1:69">
      <c r="A256" s="15"/>
      <c r="B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96"/>
      <c r="AW256" s="85"/>
      <c r="AX256" s="126"/>
      <c r="AY256" s="126"/>
      <c r="AZ256" s="11"/>
      <c r="BA256" s="87"/>
      <c r="BB256" s="189"/>
      <c r="BC256" s="189"/>
      <c r="BD256" s="189"/>
      <c r="BE256" s="14"/>
      <c r="BF256" s="206"/>
      <c r="BG256" s="206"/>
      <c r="BH256" s="206"/>
      <c r="BI256" s="206"/>
      <c r="BJ256" s="206"/>
      <c r="BK256" s="206"/>
      <c r="BL256" s="206"/>
      <c r="BM256" s="206"/>
      <c r="BN256" s="206"/>
      <c r="BO256" s="206"/>
      <c r="BP256" s="206"/>
      <c r="BQ256" s="206"/>
    </row>
    <row r="257" spans="1:69">
      <c r="A257" s="15"/>
      <c r="B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96"/>
      <c r="AW257" s="85"/>
      <c r="AX257" s="126"/>
      <c r="AY257" s="126"/>
      <c r="AZ257" s="11"/>
      <c r="BA257" s="87"/>
      <c r="BB257" s="189"/>
      <c r="BC257" s="189"/>
      <c r="BD257" s="189"/>
      <c r="BE257" s="14"/>
      <c r="BF257" s="206"/>
      <c r="BG257" s="206"/>
      <c r="BH257" s="206"/>
      <c r="BI257" s="206"/>
      <c r="BJ257" s="206"/>
      <c r="BK257" s="206"/>
      <c r="BL257" s="206"/>
      <c r="BM257" s="206"/>
      <c r="BN257" s="206"/>
      <c r="BO257" s="206"/>
      <c r="BP257" s="206"/>
      <c r="BQ257" s="206"/>
    </row>
    <row r="258" spans="1:69">
      <c r="A258" s="15"/>
      <c r="B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96"/>
      <c r="AW258" s="85"/>
      <c r="AX258" s="126"/>
      <c r="AY258" s="126"/>
      <c r="AZ258" s="11"/>
      <c r="BA258" s="87"/>
      <c r="BB258" s="189"/>
      <c r="BC258" s="189"/>
      <c r="BD258" s="189"/>
      <c r="BE258" s="189"/>
      <c r="BF258" s="189"/>
      <c r="BG258" s="189"/>
      <c r="BH258" s="189"/>
      <c r="BI258" s="189"/>
      <c r="BJ258" s="200"/>
      <c r="BK258" s="200"/>
      <c r="BL258" s="189"/>
      <c r="BM258" s="189"/>
      <c r="BN258" s="189"/>
      <c r="BO258" s="189"/>
      <c r="BP258" s="189"/>
      <c r="BQ258" s="189"/>
    </row>
    <row r="259" spans="1:69">
      <c r="A259" s="15"/>
      <c r="B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96"/>
      <c r="AW259" s="85"/>
      <c r="AX259" s="126"/>
      <c r="AY259" s="126"/>
      <c r="AZ259" s="11"/>
      <c r="BA259" s="87"/>
      <c r="BB259" s="189"/>
      <c r="BC259" s="189"/>
      <c r="BD259" s="189"/>
      <c r="BE259" s="189"/>
      <c r="BF259" s="189"/>
      <c r="BG259" s="189"/>
      <c r="BH259" s="189"/>
      <c r="BI259" s="189"/>
      <c r="BJ259" s="200"/>
      <c r="BK259" s="200"/>
      <c r="BL259" s="189"/>
      <c r="BM259" s="189"/>
      <c r="BN259" s="189"/>
      <c r="BO259" s="189"/>
      <c r="BP259" s="189"/>
      <c r="BQ259" s="189"/>
    </row>
    <row r="260" spans="1:69">
      <c r="A260" s="15"/>
      <c r="B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96"/>
      <c r="AW260" s="85"/>
      <c r="AX260" s="126"/>
      <c r="AY260" s="126"/>
      <c r="AZ260" s="11"/>
      <c r="BA260" s="128"/>
      <c r="BB260" s="128"/>
      <c r="BC260" s="128"/>
      <c r="BD260" s="128"/>
      <c r="BE260" s="128"/>
      <c r="BF260" s="128"/>
      <c r="BG260" s="128"/>
      <c r="BH260" s="128"/>
      <c r="BI260" s="128"/>
      <c r="BJ260" s="128"/>
      <c r="BK260" s="128"/>
      <c r="BL260" s="128"/>
      <c r="BM260" s="128"/>
      <c r="BN260" s="128"/>
      <c r="BO260" s="128"/>
      <c r="BP260" s="128"/>
      <c r="BQ260" s="128"/>
    </row>
    <row r="261" spans="1:69">
      <c r="A261" s="15"/>
      <c r="B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96"/>
      <c r="AW261" s="85"/>
      <c r="AX261" s="126"/>
      <c r="AY261" s="126"/>
      <c r="AZ261" s="11"/>
      <c r="BA261" s="127"/>
      <c r="BB261" s="189"/>
      <c r="BC261" s="189"/>
      <c r="BD261" s="286"/>
      <c r="BE261" s="286"/>
      <c r="BF261" s="286"/>
      <c r="BG261" s="286"/>
      <c r="BH261" s="286"/>
      <c r="BI261" s="286"/>
      <c r="BJ261" s="200"/>
      <c r="BK261" s="200"/>
      <c r="BL261" s="286"/>
      <c r="BM261" s="286"/>
      <c r="BN261" s="286"/>
      <c r="BO261" s="286"/>
      <c r="BP261" s="286"/>
      <c r="BQ261" s="286"/>
    </row>
    <row r="262" spans="1:69">
      <c r="A262" s="15"/>
      <c r="B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96"/>
      <c r="AW262" s="96"/>
      <c r="AX262" s="96"/>
      <c r="AY262" s="96"/>
      <c r="BA262" s="87"/>
      <c r="BB262" s="189"/>
      <c r="BC262" s="189"/>
      <c r="BD262" s="189"/>
      <c r="BE262" s="189"/>
      <c r="BF262" s="189"/>
      <c r="BG262" s="189"/>
      <c r="BH262" s="189"/>
      <c r="BI262" s="189"/>
      <c r="BJ262" s="200"/>
      <c r="BK262" s="200"/>
      <c r="BL262" s="189"/>
      <c r="BM262" s="189"/>
      <c r="BN262" s="189"/>
      <c r="BO262" s="189"/>
      <c r="BP262" s="189"/>
      <c r="BQ262" s="189"/>
    </row>
    <row r="263" spans="1:69">
      <c r="A263" s="15"/>
      <c r="B263" s="15"/>
      <c r="C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96"/>
      <c r="AW263" s="96"/>
      <c r="AX263" s="96"/>
      <c r="AY263" s="96"/>
      <c r="BA263" s="87"/>
      <c r="BB263" s="189"/>
      <c r="BC263" s="189"/>
      <c r="BD263" s="189"/>
      <c r="BE263" s="189"/>
      <c r="BF263" s="189"/>
      <c r="BG263" s="189"/>
      <c r="BH263" s="189"/>
      <c r="BI263" s="189"/>
      <c r="BJ263" s="200"/>
      <c r="BK263" s="200"/>
      <c r="BL263" s="189"/>
      <c r="BM263" s="189"/>
      <c r="BN263" s="189"/>
      <c r="BO263" s="189"/>
      <c r="BP263" s="189"/>
      <c r="BQ263" s="189"/>
    </row>
    <row r="264" spans="1:69">
      <c r="A264" s="15"/>
      <c r="B264" s="15"/>
      <c r="C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96"/>
      <c r="AW264" s="96"/>
      <c r="AX264" s="96"/>
      <c r="AY264" s="96"/>
      <c r="BA264" s="87"/>
      <c r="BB264" s="189"/>
      <c r="BC264" s="189"/>
      <c r="BD264" s="189"/>
      <c r="BE264" s="189"/>
      <c r="BF264" s="189"/>
      <c r="BG264" s="189"/>
      <c r="BH264" s="189"/>
      <c r="BI264" s="189"/>
      <c r="BJ264" s="200"/>
      <c r="BK264" s="200"/>
      <c r="BL264" s="189"/>
      <c r="BM264" s="189"/>
      <c r="BN264" s="189"/>
      <c r="BO264" s="189"/>
      <c r="BP264" s="189"/>
      <c r="BQ264" s="189"/>
    </row>
    <row r="265" spans="1:69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96"/>
      <c r="AW265" s="96"/>
      <c r="AX265" s="96"/>
      <c r="AY265" s="96"/>
      <c r="BA265" s="87"/>
      <c r="BB265" s="189"/>
      <c r="BC265" s="189"/>
      <c r="BD265" s="189"/>
      <c r="BE265" s="189"/>
      <c r="BF265" s="189"/>
      <c r="BG265" s="189"/>
      <c r="BH265" s="189"/>
      <c r="BI265" s="189"/>
      <c r="BJ265" s="200"/>
      <c r="BK265" s="200"/>
      <c r="BL265" s="189"/>
      <c r="BM265" s="189"/>
      <c r="BN265" s="189"/>
      <c r="BO265" s="189"/>
      <c r="BP265" s="189"/>
      <c r="BQ265" s="189"/>
    </row>
    <row r="266" spans="1:69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96"/>
      <c r="AW266" s="96"/>
      <c r="AX266" s="96"/>
      <c r="AY266" s="96"/>
      <c r="BA266" s="87"/>
      <c r="BB266" s="189"/>
      <c r="BC266" s="189"/>
      <c r="BD266" s="189"/>
      <c r="BE266" s="189"/>
      <c r="BF266" s="189"/>
      <c r="BG266" s="189"/>
      <c r="BH266" s="189"/>
      <c r="BI266" s="189"/>
      <c r="BJ266" s="200"/>
      <c r="BK266" s="200"/>
      <c r="BL266" s="189"/>
      <c r="BM266" s="189"/>
      <c r="BN266" s="189"/>
      <c r="BO266" s="189"/>
      <c r="BP266" s="189"/>
      <c r="BQ266" s="189"/>
    </row>
    <row r="267" spans="1:69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96"/>
      <c r="AW267" s="96"/>
      <c r="AX267" s="96"/>
      <c r="AY267" s="96"/>
      <c r="BA267" s="87"/>
      <c r="BB267" s="189"/>
      <c r="BC267" s="189"/>
      <c r="BD267" s="189"/>
      <c r="BE267" s="189"/>
      <c r="BF267" s="189"/>
      <c r="BG267" s="189"/>
      <c r="BH267" s="189"/>
      <c r="BI267" s="189"/>
      <c r="BJ267" s="200"/>
      <c r="BK267" s="200"/>
      <c r="BL267" s="189"/>
      <c r="BM267" s="189"/>
      <c r="BN267" s="189"/>
      <c r="BO267" s="189"/>
      <c r="BP267" s="189"/>
      <c r="BQ267" s="189"/>
    </row>
    <row r="268" spans="1:69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96"/>
      <c r="AW268" s="96"/>
      <c r="AX268" s="96"/>
      <c r="AY268" s="96"/>
      <c r="BA268" s="87"/>
      <c r="BB268" s="189"/>
      <c r="BC268" s="189"/>
      <c r="BD268" s="189"/>
      <c r="BE268" s="189"/>
      <c r="BF268" s="189"/>
      <c r="BG268" s="189"/>
      <c r="BH268" s="189"/>
      <c r="BI268" s="189"/>
      <c r="BJ268" s="200"/>
      <c r="BK268" s="200"/>
      <c r="BL268" s="189"/>
      <c r="BM268" s="189"/>
      <c r="BN268" s="189"/>
      <c r="BO268" s="189"/>
      <c r="BP268" s="189"/>
      <c r="BQ268" s="189"/>
    </row>
    <row r="269" spans="1: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96"/>
      <c r="AW269" s="96"/>
      <c r="AX269" s="96"/>
      <c r="AY269" s="96"/>
      <c r="BA269" s="87"/>
      <c r="BB269" s="189"/>
      <c r="BC269" s="189"/>
      <c r="BD269" s="189"/>
      <c r="BE269" s="189"/>
      <c r="BF269" s="189"/>
      <c r="BG269" s="189"/>
      <c r="BH269" s="189"/>
      <c r="BI269" s="189"/>
      <c r="BJ269" s="200"/>
      <c r="BK269" s="200"/>
      <c r="BL269" s="189"/>
      <c r="BM269" s="189"/>
      <c r="BN269" s="189"/>
      <c r="BO269" s="189"/>
      <c r="BP269" s="189"/>
      <c r="BQ269" s="189"/>
    </row>
    <row r="270" spans="1:69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84"/>
      <c r="BA270" s="128"/>
      <c r="BB270" s="128"/>
      <c r="BC270" s="128"/>
      <c r="BD270" s="128"/>
      <c r="BE270" s="128"/>
      <c r="BF270" s="128"/>
      <c r="BG270" s="128"/>
      <c r="BH270" s="128"/>
      <c r="BI270" s="128"/>
      <c r="BJ270" s="128"/>
      <c r="BK270" s="128"/>
      <c r="BL270" s="128"/>
      <c r="BM270" s="128"/>
      <c r="BN270" s="128"/>
      <c r="BO270" s="128"/>
      <c r="BP270" s="128"/>
      <c r="BQ270" s="128"/>
    </row>
    <row r="271" spans="1:69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84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</row>
    <row r="272" spans="1:69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84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</row>
    <row r="273" spans="1:69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84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</row>
    <row r="274" spans="1:69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84"/>
      <c r="BA274" s="293"/>
      <c r="BB274" s="87"/>
      <c r="BC274" s="189"/>
      <c r="BD274" s="189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</row>
    <row r="275" spans="1:69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84"/>
      <c r="BA275" s="293"/>
      <c r="BB275" s="87"/>
      <c r="BC275" s="189"/>
      <c r="BD275" s="189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</row>
    <row r="276" spans="1:69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84"/>
      <c r="BA276" s="293"/>
      <c r="BB276" s="87"/>
      <c r="BC276" s="189"/>
      <c r="BD276" s="189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</row>
    <row r="277" spans="1:69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84"/>
      <c r="BA277" s="293"/>
      <c r="BB277" s="87"/>
      <c r="BC277" s="189"/>
      <c r="BD277" s="189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</row>
    <row r="278" spans="1:69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84"/>
      <c r="BA278" s="293"/>
      <c r="BB278" s="87"/>
      <c r="BC278" s="189"/>
      <c r="BD278" s="189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</row>
    <row r="279" spans="1:6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84"/>
      <c r="BA279" s="293"/>
      <c r="BB279" s="87"/>
      <c r="BC279" s="189"/>
      <c r="BD279" s="189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</row>
    <row r="280" spans="1:69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84"/>
      <c r="BA280" s="293"/>
      <c r="BB280" s="87"/>
      <c r="BC280" s="189"/>
      <c r="BD280" s="189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</row>
    <row r="281" spans="1:69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84"/>
      <c r="BA281" s="96"/>
      <c r="BB281" s="87"/>
      <c r="BC281" s="189"/>
      <c r="BD281" s="189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</row>
    <row r="282" spans="1:69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84"/>
      <c r="BA282" s="96"/>
      <c r="BB282" s="87"/>
      <c r="BC282" s="189"/>
      <c r="BD282" s="189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</row>
    <row r="283" spans="1:69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84"/>
      <c r="BA283" s="293"/>
      <c r="BB283" s="87"/>
      <c r="BC283" s="189"/>
      <c r="BD283" s="189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</row>
    <row r="284" spans="1:69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84"/>
      <c r="BA284" s="293"/>
      <c r="BB284" s="87"/>
      <c r="BC284" s="189"/>
      <c r="BD284" s="189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</row>
    <row r="285" spans="1:69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84"/>
      <c r="BA285" s="293"/>
      <c r="BB285" s="87"/>
      <c r="BC285" s="189"/>
      <c r="BD285" s="189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</row>
    <row r="286" spans="1:69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84"/>
      <c r="BA286" s="293"/>
      <c r="BB286" s="87"/>
      <c r="BC286" s="189"/>
      <c r="BD286" s="189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</row>
    <row r="287" spans="1:69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84"/>
      <c r="BA287" s="293"/>
      <c r="BB287" s="87"/>
      <c r="BC287" s="189"/>
      <c r="BD287" s="189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</row>
    <row r="288" spans="1:69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84"/>
      <c r="BA288" s="293"/>
      <c r="BB288" s="87"/>
      <c r="BC288" s="189"/>
      <c r="BD288" s="189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</row>
    <row r="289" spans="1:6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84"/>
      <c r="BA289" s="293"/>
      <c r="BB289" s="87"/>
      <c r="BC289" s="189"/>
      <c r="BD289" s="189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</row>
    <row r="290" spans="1:69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84"/>
    </row>
    <row r="291" spans="1:69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84"/>
    </row>
    <row r="292" spans="1:69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84"/>
    </row>
    <row r="293" spans="1:69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84"/>
    </row>
    <row r="294" spans="1:69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84"/>
    </row>
    <row r="295" spans="1:69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84"/>
    </row>
    <row r="296" spans="1:69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84"/>
    </row>
    <row r="297" spans="1:69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84"/>
    </row>
    <row r="298" spans="1:69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84"/>
    </row>
    <row r="299" spans="1:6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84"/>
    </row>
    <row r="300" spans="1:69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84"/>
    </row>
    <row r="301" spans="1:69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84"/>
    </row>
    <row r="302" spans="1:69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84"/>
    </row>
    <row r="303" spans="1:69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84"/>
    </row>
    <row r="304" spans="1:69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84"/>
    </row>
    <row r="305" spans="1:49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84"/>
    </row>
    <row r="306" spans="1:49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84"/>
    </row>
    <row r="307" spans="1:49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84"/>
    </row>
    <row r="308" spans="1:49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84"/>
    </row>
    <row r="309" spans="1:4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84"/>
    </row>
    <row r="310" spans="1:49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84"/>
    </row>
    <row r="311" spans="1:49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84"/>
    </row>
    <row r="312" spans="1:49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84"/>
    </row>
    <row r="313" spans="1:49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84"/>
    </row>
    <row r="314" spans="1:49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84"/>
    </row>
    <row r="315" spans="1:49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84"/>
    </row>
    <row r="316" spans="1:49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84"/>
    </row>
    <row r="317" spans="1:49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84"/>
    </row>
    <row r="318" spans="1:49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84"/>
    </row>
    <row r="319" spans="1:4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84"/>
    </row>
    <row r="320" spans="1:49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84"/>
    </row>
    <row r="321" spans="1:5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84"/>
    </row>
    <row r="322" spans="1:5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84"/>
    </row>
    <row r="323" spans="1:5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84"/>
    </row>
    <row r="324" spans="1:5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84"/>
    </row>
    <row r="325" spans="1:5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84"/>
    </row>
    <row r="326" spans="1:5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84"/>
    </row>
    <row r="327" spans="1:5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84"/>
    </row>
    <row r="328" spans="1:5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84"/>
    </row>
    <row r="329" spans="1:5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84"/>
    </row>
    <row r="330" spans="1:5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84"/>
    </row>
    <row r="331" spans="1:5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84"/>
    </row>
    <row r="332" spans="1:55" ht="17" thickBo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84"/>
    </row>
    <row r="333" spans="1:55">
      <c r="A333" s="17">
        <v>60</v>
      </c>
      <c r="B333" s="18">
        <v>60</v>
      </c>
      <c r="C333" s="18">
        <v>98.33</v>
      </c>
      <c r="D333" s="19" t="s">
        <v>18</v>
      </c>
      <c r="E333" s="42">
        <v>0.873697998260479</v>
      </c>
      <c r="F333" s="42">
        <v>7.0351539464955898E-2</v>
      </c>
      <c r="G333" s="42">
        <v>5.5950462274564398E-2</v>
      </c>
      <c r="H333" s="42">
        <v>0.89781186796420098</v>
      </c>
      <c r="I333" s="42">
        <v>1.12830691846412E-2</v>
      </c>
      <c r="J333" s="42">
        <v>9.0905062851157001E-2</v>
      </c>
      <c r="K333" s="42">
        <v>0.67222212015633698</v>
      </c>
      <c r="L333" s="42">
        <v>0.22281423991715699</v>
      </c>
      <c r="M333" s="42">
        <v>0.104963639926504</v>
      </c>
      <c r="N333" s="42">
        <v>0.84584502101718495</v>
      </c>
      <c r="O333" s="42">
        <v>9.1511950961863403E-2</v>
      </c>
      <c r="P333" s="42">
        <v>6.2643028020950897E-2</v>
      </c>
      <c r="Q333" s="42">
        <v>0.96603667529963599</v>
      </c>
      <c r="R333" s="42">
        <v>3.4579267908203498E-3</v>
      </c>
      <c r="S333" s="42">
        <v>3.05053979095435E-2</v>
      </c>
      <c r="T333" s="42">
        <v>0.22824089261244601</v>
      </c>
      <c r="U333" s="42">
        <v>0.73324032084525403</v>
      </c>
      <c r="V333" s="42">
        <v>3.8518786542298698E-2</v>
      </c>
      <c r="W333" s="42">
        <v>0.33009953222945998</v>
      </c>
      <c r="X333" s="42">
        <v>0.37452776823048201</v>
      </c>
      <c r="Y333" s="42">
        <v>0.29537269954005702</v>
      </c>
      <c r="Z333" s="42">
        <v>1.54638870019263E-2</v>
      </c>
      <c r="AA333" s="42">
        <v>0.31043097359498401</v>
      </c>
      <c r="AB333" s="42">
        <v>0.67410513940308903</v>
      </c>
      <c r="AC333" s="106">
        <v>5.6</v>
      </c>
      <c r="AD333" s="107">
        <v>12.271000000000001</v>
      </c>
      <c r="AE333" s="49">
        <v>5.7583000000000002</v>
      </c>
      <c r="AF333" s="50">
        <v>2.0295999999999998</v>
      </c>
      <c r="AG333" s="50">
        <v>1.4191</v>
      </c>
      <c r="AH333" s="50">
        <v>1.1044</v>
      </c>
      <c r="AI333" s="50">
        <v>1.0082</v>
      </c>
      <c r="AJ333" s="50">
        <v>0.83830000000000005</v>
      </c>
      <c r="AK333" s="50">
        <v>0.79149999999999998</v>
      </c>
      <c r="AL333" s="50">
        <v>0.74470000000000003</v>
      </c>
      <c r="AM333" s="51">
        <v>0.71279999999999999</v>
      </c>
      <c r="AN333" s="49">
        <v>11.8177</v>
      </c>
      <c r="AO333" s="50">
        <v>6.9611999999999998</v>
      </c>
      <c r="AP333" s="50">
        <v>5.8651999999999997</v>
      </c>
      <c r="AQ333" s="50">
        <v>5.4207999999999998</v>
      </c>
      <c r="AR333" s="50">
        <v>4.9962</v>
      </c>
      <c r="AS333" s="50">
        <v>4.8926999999999996</v>
      </c>
      <c r="AT333" s="50">
        <v>4.8474000000000004</v>
      </c>
      <c r="AU333" s="50">
        <v>4.7899000000000003</v>
      </c>
      <c r="AV333" s="51">
        <v>4.7365000000000004</v>
      </c>
      <c r="AW333" s="92"/>
      <c r="AX333" s="1" t="s">
        <v>44</v>
      </c>
      <c r="AY333" s="1" t="s">
        <v>43</v>
      </c>
      <c r="BA333" s="1" t="str">
        <f t="shared" ref="BA333:BA337" si="47">IF(OR(AE333&gt;=100,AN333&gt;=100),"sat","")</f>
        <v/>
      </c>
      <c r="BB333" s="1" t="str">
        <f t="shared" ref="BB333:BB360" si="48">IF(BA333="sat",MAX(W333:Y333),"")</f>
        <v/>
      </c>
      <c r="BC333" s="1" t="str">
        <f t="shared" ref="BC333:BC360" si="49">IF(AND(AX333="TP",AY333="TP"),MAX(W333:Y333),"")</f>
        <v/>
      </c>
    </row>
    <row r="334" spans="1:55" ht="17" thickBot="1">
      <c r="A334" s="34">
        <v>60</v>
      </c>
      <c r="B334" s="35">
        <v>60</v>
      </c>
      <c r="C334" s="35"/>
      <c r="D334" s="36" t="s">
        <v>19</v>
      </c>
      <c r="E334" s="39">
        <v>0.97035572099643397</v>
      </c>
      <c r="F334" s="39">
        <v>9.7771016244551003E-3</v>
      </c>
      <c r="G334" s="39">
        <v>1.9867177379110701E-2</v>
      </c>
      <c r="H334" s="39">
        <v>0.63749378850925098</v>
      </c>
      <c r="I334" s="39">
        <v>0.32371849781156198</v>
      </c>
      <c r="J334" s="39">
        <v>3.8787713679186202E-2</v>
      </c>
      <c r="K334" s="39">
        <v>0.17277156916627101</v>
      </c>
      <c r="L334" s="39">
        <v>0.184153969802343</v>
      </c>
      <c r="M334" s="39">
        <v>0.64307446103138399</v>
      </c>
      <c r="N334" s="39">
        <v>0.41123898865251601</v>
      </c>
      <c r="O334" s="39">
        <v>0.18204561448715501</v>
      </c>
      <c r="P334" s="39">
        <v>0.40671539686032798</v>
      </c>
      <c r="Q334" s="39">
        <v>0.67591899565400604</v>
      </c>
      <c r="R334" s="39">
        <v>0.21713489774558101</v>
      </c>
      <c r="S334" s="39">
        <v>0.106946106600411</v>
      </c>
      <c r="T334" s="39">
        <v>0.66273759092962803</v>
      </c>
      <c r="U334" s="39">
        <v>0.30036075296581199</v>
      </c>
      <c r="V334" s="39">
        <v>3.6901656104559699E-2</v>
      </c>
      <c r="W334" s="39">
        <v>0.33552543316230998</v>
      </c>
      <c r="X334" s="39">
        <v>0.37772630890429598</v>
      </c>
      <c r="Y334" s="39">
        <v>0.28674825793339298</v>
      </c>
      <c r="Z334" s="39">
        <v>0.487545318175853</v>
      </c>
      <c r="AA334" s="39">
        <v>4.0996933170982998E-2</v>
      </c>
      <c r="AB334" s="39">
        <v>0.47145774865316298</v>
      </c>
      <c r="AC334" s="108">
        <v>7.4180000000000001</v>
      </c>
      <c r="AD334" s="109">
        <v>10.702999999999999</v>
      </c>
      <c r="AE334" s="46">
        <v>7.3098999999999998</v>
      </c>
      <c r="AF334" s="47">
        <v>3.4622000000000002</v>
      </c>
      <c r="AG334" s="47">
        <v>2.6097000000000001</v>
      </c>
      <c r="AH334" s="47">
        <v>2.16</v>
      </c>
      <c r="AI334" s="47">
        <v>2.0068999999999999</v>
      </c>
      <c r="AJ334" s="47">
        <v>1.8144</v>
      </c>
      <c r="AK334" s="47">
        <v>1.698</v>
      </c>
      <c r="AL334" s="47">
        <v>1.6976</v>
      </c>
      <c r="AM334" s="48">
        <v>1.5788</v>
      </c>
      <c r="AN334" s="46">
        <v>11.0525</v>
      </c>
      <c r="AO334" s="47">
        <v>6.6074999999999999</v>
      </c>
      <c r="AP334" s="47">
        <v>5.5864000000000003</v>
      </c>
      <c r="AQ334" s="47">
        <v>5.0837000000000003</v>
      </c>
      <c r="AR334" s="47">
        <v>4.9379</v>
      </c>
      <c r="AS334" s="47">
        <v>4.7106000000000003</v>
      </c>
      <c r="AT334" s="47">
        <v>4.7111000000000001</v>
      </c>
      <c r="AU334" s="47">
        <v>4.5168999999999997</v>
      </c>
      <c r="AV334" s="48">
        <v>4.5669000000000004</v>
      </c>
      <c r="AW334" s="92"/>
      <c r="AX334" s="1" t="s">
        <v>44</v>
      </c>
      <c r="AY334" s="1" t="s">
        <v>44</v>
      </c>
      <c r="BA334" s="1" t="str">
        <f t="shared" si="47"/>
        <v/>
      </c>
      <c r="BB334" s="1" t="str">
        <f t="shared" si="48"/>
        <v/>
      </c>
      <c r="BC334" s="1">
        <f t="shared" si="49"/>
        <v>0.37772630890429598</v>
      </c>
    </row>
    <row r="335" spans="1:55">
      <c r="A335" s="17">
        <v>180</v>
      </c>
      <c r="B335" s="18">
        <v>180</v>
      </c>
      <c r="C335" s="18">
        <v>99.44</v>
      </c>
      <c r="D335" s="19" t="s">
        <v>18</v>
      </c>
      <c r="E335" s="20">
        <v>0.81722474051938798</v>
      </c>
      <c r="F335" s="20">
        <v>9.4565379244863093E-2</v>
      </c>
      <c r="G335" s="20">
        <v>8.8209880235748703E-2</v>
      </c>
      <c r="H335" s="20">
        <v>0.18889458644016299</v>
      </c>
      <c r="I335" s="20">
        <v>0.68224499415794504</v>
      </c>
      <c r="J335" s="20">
        <v>0.128860419401891</v>
      </c>
      <c r="K335" s="20">
        <v>0.64178886583501205</v>
      </c>
      <c r="L335" s="20">
        <v>0.28853341666716198</v>
      </c>
      <c r="M335" s="20">
        <v>6.9677717497824199E-2</v>
      </c>
      <c r="N335" s="20">
        <v>0.17982905960009299</v>
      </c>
      <c r="O335" s="20">
        <v>0.214990056270805</v>
      </c>
      <c r="P335" s="20">
        <v>0.60518088412909998</v>
      </c>
      <c r="Q335" s="20">
        <v>0.79428485714604402</v>
      </c>
      <c r="R335" s="20">
        <v>0.14013569952947</v>
      </c>
      <c r="S335" s="20">
        <v>6.5579443324485107E-2</v>
      </c>
      <c r="T335" s="20">
        <v>0.92006077766512095</v>
      </c>
      <c r="U335" s="20">
        <v>6.8990866746273902E-2</v>
      </c>
      <c r="V335" s="20">
        <v>1.09483555886047E-2</v>
      </c>
      <c r="W335" s="20">
        <v>0.348680576138927</v>
      </c>
      <c r="X335" s="20">
        <v>0.25291112091330697</v>
      </c>
      <c r="Y335" s="20">
        <v>0.39840830294776503</v>
      </c>
      <c r="Z335" s="20">
        <v>3.2335602280190098E-3</v>
      </c>
      <c r="AA335" s="20">
        <v>0.98071502131739696</v>
      </c>
      <c r="AB335" s="20">
        <v>1.6051418454584E-2</v>
      </c>
      <c r="AC335" s="110">
        <v>8.2530000000000001</v>
      </c>
      <c r="AD335" s="111">
        <v>10.071999999999999</v>
      </c>
      <c r="AE335" s="49">
        <v>8.2766999999999999</v>
      </c>
      <c r="AF335" s="50">
        <v>3.3382999999999998</v>
      </c>
      <c r="AG335" s="50">
        <v>2.3668999999999998</v>
      </c>
      <c r="AH335" s="50">
        <v>1.8713</v>
      </c>
      <c r="AI335" s="50">
        <v>1.7000999999999999</v>
      </c>
      <c r="AJ335" s="50">
        <v>1.5186999999999999</v>
      </c>
      <c r="AK335" s="50">
        <v>1.4950000000000001</v>
      </c>
      <c r="AL335" s="50">
        <v>1.3509</v>
      </c>
      <c r="AM335" s="51">
        <v>1.3435999999999999</v>
      </c>
      <c r="AN335" s="49">
        <v>9.9367999999999999</v>
      </c>
      <c r="AO335" s="50">
        <v>5.6090999999999998</v>
      </c>
      <c r="AP335" s="50">
        <v>5.0061</v>
      </c>
      <c r="AQ335" s="50">
        <v>4.5326000000000004</v>
      </c>
      <c r="AR335" s="50">
        <v>4.4450000000000003</v>
      </c>
      <c r="AS335" s="50">
        <v>4.3615000000000004</v>
      </c>
      <c r="AT335" s="50">
        <v>4.2944000000000004</v>
      </c>
      <c r="AU335" s="50">
        <v>4.1764000000000001</v>
      </c>
      <c r="AV335" s="51">
        <v>4.0862999999999996</v>
      </c>
      <c r="AW335" s="92"/>
      <c r="AX335" s="1" t="s">
        <v>43</v>
      </c>
      <c r="AY335" s="1" t="s">
        <v>44</v>
      </c>
      <c r="BA335" s="1" t="str">
        <f t="shared" si="47"/>
        <v/>
      </c>
      <c r="BB335" s="1" t="str">
        <f t="shared" si="48"/>
        <v/>
      </c>
      <c r="BC335" s="1" t="str">
        <f t="shared" si="49"/>
        <v/>
      </c>
    </row>
    <row r="336" spans="1:55">
      <c r="A336" s="61">
        <v>180</v>
      </c>
      <c r="B336" s="62">
        <v>180</v>
      </c>
      <c r="C336" s="14"/>
      <c r="D336" s="25" t="s">
        <v>19</v>
      </c>
      <c r="E336" s="27">
        <v>0.92905975080125203</v>
      </c>
      <c r="F336" s="27">
        <v>3.94617696534997E-2</v>
      </c>
      <c r="G336" s="27">
        <v>3.1478479545247802E-2</v>
      </c>
      <c r="H336" s="27">
        <v>0.95157407456857002</v>
      </c>
      <c r="I336" s="27">
        <v>3.0466395171258299E-2</v>
      </c>
      <c r="J336" s="27">
        <v>1.7959530260170799E-2</v>
      </c>
      <c r="K336" s="27">
        <v>0.88112901488526196</v>
      </c>
      <c r="L336" s="27">
        <v>4.4258920879451401E-2</v>
      </c>
      <c r="M336" s="27">
        <v>7.4612064235286199E-2</v>
      </c>
      <c r="N336" s="27">
        <v>0.76688660836446298</v>
      </c>
      <c r="O336" s="27">
        <v>3.8140218557027601E-2</v>
      </c>
      <c r="P336" s="27">
        <v>0.194973173078509</v>
      </c>
      <c r="Q336" s="27">
        <v>0.86251670304329198</v>
      </c>
      <c r="R336" s="27">
        <v>8.6893355489568003E-2</v>
      </c>
      <c r="S336" s="27">
        <v>5.0589941467139299E-2</v>
      </c>
      <c r="T336" s="27">
        <v>0.63623766846211705</v>
      </c>
      <c r="U336" s="27">
        <v>0.22246252574959799</v>
      </c>
      <c r="V336" s="27">
        <v>0.14129980578828399</v>
      </c>
      <c r="W336" s="27">
        <v>0.25459915650824799</v>
      </c>
      <c r="X336" s="27">
        <v>0.38092650622957003</v>
      </c>
      <c r="Y336" s="27">
        <v>0.36447433726218098</v>
      </c>
      <c r="Z336" s="27">
        <v>2.8166954340002898E-2</v>
      </c>
      <c r="AA336" s="27">
        <v>0.69985760830362598</v>
      </c>
      <c r="AB336" s="27">
        <v>0.27197543735636998</v>
      </c>
      <c r="AC336" s="112">
        <v>3.3769999999999998</v>
      </c>
      <c r="AD336" s="113">
        <v>11.305</v>
      </c>
      <c r="AE336" s="44">
        <v>3.3908</v>
      </c>
      <c r="AF336" s="12">
        <v>1.5843</v>
      </c>
      <c r="AG336" s="12">
        <v>1.1738</v>
      </c>
      <c r="AH336" s="12">
        <v>0.96950000000000003</v>
      </c>
      <c r="AI336" s="12">
        <v>0.86470000000000002</v>
      </c>
      <c r="AJ336" s="12">
        <v>0.81869999999999998</v>
      </c>
      <c r="AK336" s="12">
        <v>0.7571</v>
      </c>
      <c r="AL336" s="12">
        <v>0.73599999999999999</v>
      </c>
      <c r="AM336" s="45">
        <v>0.70269999999999999</v>
      </c>
      <c r="AN336" s="44">
        <v>11.222099999999999</v>
      </c>
      <c r="AO336" s="12">
        <v>6.5362</v>
      </c>
      <c r="AP336" s="12">
        <v>5.5617000000000001</v>
      </c>
      <c r="AQ336" s="12">
        <v>5.1227</v>
      </c>
      <c r="AR336" s="12">
        <v>4.9238</v>
      </c>
      <c r="AS336" s="12">
        <v>4.6894</v>
      </c>
      <c r="AT336" s="12">
        <v>4.5721999999999996</v>
      </c>
      <c r="AU336" s="12">
        <v>4.5907999999999998</v>
      </c>
      <c r="AV336" s="68">
        <v>4.5334000000000003</v>
      </c>
      <c r="AW336" s="92"/>
      <c r="AX336" s="1" t="s">
        <v>44</v>
      </c>
      <c r="AY336" s="1" t="s">
        <v>44</v>
      </c>
      <c r="BA336" s="1" t="str">
        <f t="shared" si="47"/>
        <v/>
      </c>
      <c r="BB336" s="1" t="str">
        <f t="shared" si="48"/>
        <v/>
      </c>
      <c r="BC336" s="1">
        <f t="shared" si="49"/>
        <v>0.38092650622957003</v>
      </c>
    </row>
    <row r="337" spans="1:55">
      <c r="A337" s="61">
        <v>180</v>
      </c>
      <c r="B337" s="62">
        <v>180</v>
      </c>
      <c r="C337" s="14"/>
      <c r="D337" s="25" t="s">
        <v>20</v>
      </c>
      <c r="E337" s="31">
        <v>0.75481482466702898</v>
      </c>
      <c r="F337" s="31">
        <v>8.9470555859264403E-2</v>
      </c>
      <c r="G337" s="31">
        <v>0.15571461947370599</v>
      </c>
      <c r="H337" s="31">
        <v>0.61099387426113405</v>
      </c>
      <c r="I337" s="31">
        <v>0.36751716064811102</v>
      </c>
      <c r="J337" s="31">
        <v>2.1488965090753199E-2</v>
      </c>
      <c r="K337" s="31">
        <v>0.16570049294200401</v>
      </c>
      <c r="L337" s="31">
        <v>0.49630177943398202</v>
      </c>
      <c r="M337" s="31">
        <v>0.33799772762401198</v>
      </c>
      <c r="N337" s="31">
        <v>0.956752122798044</v>
      </c>
      <c r="O337" s="31">
        <v>3.9329133218753198E-2</v>
      </c>
      <c r="P337" s="31">
        <v>3.9187439832026796E-3</v>
      </c>
      <c r="Q337" s="31">
        <v>0.64692986954277798</v>
      </c>
      <c r="R337" s="31">
        <v>0.15902916567758901</v>
      </c>
      <c r="S337" s="31">
        <v>0.19404096477963101</v>
      </c>
      <c r="T337" s="31">
        <v>0.69485352432202796</v>
      </c>
      <c r="U337" s="31">
        <v>0.12529552863766999</v>
      </c>
      <c r="V337" s="31">
        <v>0.179850947040301</v>
      </c>
      <c r="W337" s="31">
        <v>0.37160971722026298</v>
      </c>
      <c r="X337" s="31">
        <v>0.326896077169958</v>
      </c>
      <c r="Y337" s="31">
        <v>0.30149420560977802</v>
      </c>
      <c r="Z337" s="31">
        <v>0.39487861864400098</v>
      </c>
      <c r="AA337" s="31">
        <v>0.44360424092090001</v>
      </c>
      <c r="AB337" s="31">
        <v>0.16151714043509799</v>
      </c>
      <c r="AC337" s="112">
        <v>7.3330000000000002</v>
      </c>
      <c r="AD337" s="113">
        <v>10.678000000000001</v>
      </c>
      <c r="AE337" s="44">
        <v>7.1395</v>
      </c>
      <c r="AF337" s="12">
        <v>2.9228999999999998</v>
      </c>
      <c r="AG337" s="12">
        <v>1.9878</v>
      </c>
      <c r="AH337" s="12">
        <v>1.5707</v>
      </c>
      <c r="AI337" s="12">
        <v>1.3426</v>
      </c>
      <c r="AJ337" s="12">
        <v>1.1838</v>
      </c>
      <c r="AK337" s="12">
        <v>1.1172</v>
      </c>
      <c r="AL337" s="12">
        <v>1.0414000000000001</v>
      </c>
      <c r="AM337" s="45">
        <v>1.0142</v>
      </c>
      <c r="AN337" s="44">
        <v>10.651899999999999</v>
      </c>
      <c r="AO337" s="12">
        <v>6.6242999999999999</v>
      </c>
      <c r="AP337" s="12">
        <v>5.5067000000000004</v>
      </c>
      <c r="AQ337" s="12">
        <v>5.0673000000000004</v>
      </c>
      <c r="AR337" s="12">
        <v>5.0541999999999998</v>
      </c>
      <c r="AS337" s="12">
        <v>4.6952999999999996</v>
      </c>
      <c r="AT337" s="12">
        <v>4.6540999999999997</v>
      </c>
      <c r="AU337" s="12">
        <v>4.6322000000000001</v>
      </c>
      <c r="AV337" s="45">
        <v>4.5972</v>
      </c>
      <c r="AW337" s="92"/>
      <c r="AX337" s="1" t="s">
        <v>44</v>
      </c>
      <c r="AY337" s="1" t="s">
        <v>44</v>
      </c>
      <c r="BA337" s="1" t="str">
        <f t="shared" si="47"/>
        <v/>
      </c>
      <c r="BB337" s="1" t="str">
        <f t="shared" si="48"/>
        <v/>
      </c>
      <c r="BC337" s="1">
        <f t="shared" si="49"/>
        <v>0.37160971722026298</v>
      </c>
    </row>
    <row r="338" spans="1:55" ht="17" thickBot="1">
      <c r="A338" s="63">
        <v>180</v>
      </c>
      <c r="B338" s="64">
        <v>180</v>
      </c>
      <c r="C338" s="35"/>
      <c r="D338" s="36" t="s">
        <v>21</v>
      </c>
      <c r="E338" s="43">
        <v>0.55962722437229995</v>
      </c>
      <c r="F338" s="43">
        <v>1.15317266200534E-2</v>
      </c>
      <c r="G338" s="43">
        <v>0.42884104900764503</v>
      </c>
      <c r="H338" s="43">
        <v>0.35640062639567899</v>
      </c>
      <c r="I338" s="43">
        <v>0.55840662127615603</v>
      </c>
      <c r="J338" s="43">
        <v>8.5192752328164104E-2</v>
      </c>
      <c r="K338" s="43">
        <v>0.95947010783684905</v>
      </c>
      <c r="L338" s="43">
        <v>2.89148878704059E-2</v>
      </c>
      <c r="M338" s="43">
        <v>1.1615004292744899E-2</v>
      </c>
      <c r="N338" s="43">
        <v>0.18572570044464301</v>
      </c>
      <c r="O338" s="43">
        <v>0.67599183993234402</v>
      </c>
      <c r="P338" s="43">
        <v>0.138282459623012</v>
      </c>
      <c r="Q338" s="43">
        <v>7.7518917416668803E-2</v>
      </c>
      <c r="R338" s="43">
        <v>0.896450733587001</v>
      </c>
      <c r="S338" s="43">
        <v>2.60303489963295E-2</v>
      </c>
      <c r="T338" s="43">
        <v>0.52165935420097898</v>
      </c>
      <c r="U338" s="43">
        <v>0.47589044827045002</v>
      </c>
      <c r="V338" s="43">
        <v>2.4501975285710002E-3</v>
      </c>
      <c r="W338" s="43">
        <v>0.24025424182996899</v>
      </c>
      <c r="X338" s="43">
        <v>0.41663338168506597</v>
      </c>
      <c r="Y338" s="43">
        <v>0.34311237648496401</v>
      </c>
      <c r="Z338" s="43">
        <v>0.30817454683207401</v>
      </c>
      <c r="AA338" s="43">
        <v>0.65098834719576704</v>
      </c>
      <c r="AB338" s="43">
        <v>4.0837105972157901E-2</v>
      </c>
      <c r="AC338" s="114">
        <v>7.1319999999999997</v>
      </c>
      <c r="AD338" s="115">
        <v>10.705</v>
      </c>
      <c r="AE338" s="46">
        <v>7.7662000000000004</v>
      </c>
      <c r="AF338" s="47">
        <v>2.9173</v>
      </c>
      <c r="AG338" s="47">
        <v>2.0240999999999998</v>
      </c>
      <c r="AH338" s="47">
        <v>1.6028</v>
      </c>
      <c r="AI338" s="47">
        <v>1.3845000000000001</v>
      </c>
      <c r="AJ338" s="47">
        <v>1.2675000000000001</v>
      </c>
      <c r="AK338" s="47">
        <v>1.1758</v>
      </c>
      <c r="AL338" s="47">
        <v>1.1588000000000001</v>
      </c>
      <c r="AM338" s="48">
        <v>1.0752999999999999</v>
      </c>
      <c r="AN338" s="46">
        <v>11.8146</v>
      </c>
      <c r="AO338" s="47">
        <v>5.9028</v>
      </c>
      <c r="AP338" s="47">
        <v>4.9798999999999998</v>
      </c>
      <c r="AQ338" s="47">
        <v>4.5027999999999997</v>
      </c>
      <c r="AR338" s="47">
        <v>4.2904</v>
      </c>
      <c r="AS338" s="47">
        <v>4.2344999999999997</v>
      </c>
      <c r="AT338" s="47">
        <v>4.1908000000000003</v>
      </c>
      <c r="AU338" s="47">
        <v>4.0978000000000003</v>
      </c>
      <c r="AV338" s="48">
        <v>4.1466000000000003</v>
      </c>
      <c r="AW338" s="92"/>
      <c r="AX338" s="1" t="s">
        <v>44</v>
      </c>
      <c r="AY338" s="1" t="s">
        <v>45</v>
      </c>
      <c r="BA338" s="1" t="str">
        <f>IF(OR(AE338&gt;=100,AN338&gt;=100),"sat","")</f>
        <v/>
      </c>
      <c r="BB338" s="1" t="str">
        <f t="shared" si="48"/>
        <v/>
      </c>
      <c r="BC338" s="1" t="str">
        <f t="shared" si="49"/>
        <v/>
      </c>
    </row>
    <row r="339" spans="1:55" ht="17" thickBot="1">
      <c r="A339" s="63">
        <v>360</v>
      </c>
      <c r="B339" s="64">
        <v>360</v>
      </c>
      <c r="C339" s="35">
        <v>99.17</v>
      </c>
      <c r="D339" s="36" t="s">
        <v>18</v>
      </c>
      <c r="E339" s="43">
        <v>0.74837079558975494</v>
      </c>
      <c r="F339" s="43">
        <v>0.16135040309471199</v>
      </c>
      <c r="G339" s="43">
        <v>9.0278801315532106E-2</v>
      </c>
      <c r="H339" s="43">
        <v>0.96473177338467098</v>
      </c>
      <c r="I339" s="43">
        <v>1.6273799891564699E-2</v>
      </c>
      <c r="J339" s="43">
        <v>1.8994426723763301E-2</v>
      </c>
      <c r="K339" s="43">
        <v>0.95376511988050805</v>
      </c>
      <c r="L339" s="43">
        <v>3.0344691000581701E-2</v>
      </c>
      <c r="M339" s="43">
        <v>1.5890189118909801E-2</v>
      </c>
      <c r="N339" s="43">
        <v>0.29395870265160701</v>
      </c>
      <c r="O339" s="43">
        <v>0.42084269636862798</v>
      </c>
      <c r="P339" s="43">
        <v>0.28519860097976302</v>
      </c>
      <c r="Q339" s="43">
        <v>0.81138465045433505</v>
      </c>
      <c r="R339" s="43">
        <v>0.14174120537514101</v>
      </c>
      <c r="S339" s="43">
        <v>4.68741441705222E-2</v>
      </c>
      <c r="T339" s="43">
        <v>0.739554427316503</v>
      </c>
      <c r="U339" s="43">
        <v>5.6224674244073E-2</v>
      </c>
      <c r="V339" s="43">
        <v>0.20422089843942301</v>
      </c>
      <c r="W339" s="43">
        <v>0.26291622058749498</v>
      </c>
      <c r="X339" s="43">
        <v>0.35846075060629201</v>
      </c>
      <c r="Y339" s="43">
        <v>0.37862302880621101</v>
      </c>
      <c r="Z339" s="43">
        <v>0.64754532186256897</v>
      </c>
      <c r="AA339" s="43">
        <v>0.34260539204888502</v>
      </c>
      <c r="AB339" s="43">
        <v>9.8492860885446201E-3</v>
      </c>
      <c r="AC339" s="114">
        <v>4.8810000000000002</v>
      </c>
      <c r="AD339" s="115">
        <v>9.4190000000000005</v>
      </c>
      <c r="AE339" s="46">
        <v>4.9873000000000003</v>
      </c>
      <c r="AF339" s="47">
        <v>2.1467999999999998</v>
      </c>
      <c r="AG339" s="47">
        <v>1.5072000000000001</v>
      </c>
      <c r="AH339" s="47">
        <v>1.222</v>
      </c>
      <c r="AI339" s="47">
        <v>1.0605</v>
      </c>
      <c r="AJ339" s="47">
        <v>0.96919999999999995</v>
      </c>
      <c r="AK339" s="47">
        <v>0.90959999999999996</v>
      </c>
      <c r="AL339" s="47">
        <v>0.82889999999999997</v>
      </c>
      <c r="AM339" s="48">
        <v>0.82120000000000004</v>
      </c>
      <c r="AN339" s="47">
        <v>9.6750000000000007</v>
      </c>
      <c r="AO339" s="47">
        <v>5.9947999999999997</v>
      </c>
      <c r="AP339" s="47">
        <v>5.2328000000000001</v>
      </c>
      <c r="AQ339" s="47">
        <v>4.8421000000000003</v>
      </c>
      <c r="AR339" s="47">
        <v>4.6151999999999997</v>
      </c>
      <c r="AS339" s="47">
        <v>4.5838999999999999</v>
      </c>
      <c r="AT339" s="47">
        <v>4.6026999999999996</v>
      </c>
      <c r="AU339" s="47">
        <v>4.3715000000000002</v>
      </c>
      <c r="AV339" s="48">
        <v>4.3097000000000003</v>
      </c>
      <c r="AW339" s="92"/>
      <c r="AX339" s="1" t="s">
        <v>44</v>
      </c>
      <c r="AY339" s="1" t="s">
        <v>44</v>
      </c>
      <c r="BA339" s="1" t="str">
        <f t="shared" ref="BA339:BA360" si="50">IF(OR(AE339&gt;=100,AN339&gt;=100),"sat","")</f>
        <v/>
      </c>
      <c r="BB339" s="1" t="str">
        <f t="shared" si="48"/>
        <v/>
      </c>
      <c r="BC339" s="1">
        <f t="shared" si="49"/>
        <v>0.37862302880621101</v>
      </c>
    </row>
    <row r="340" spans="1:55">
      <c r="A340" s="61">
        <v>720</v>
      </c>
      <c r="B340" s="62">
        <v>720</v>
      </c>
      <c r="C340" s="14">
        <v>99.722999999999999</v>
      </c>
      <c r="D340" s="25" t="s">
        <v>18</v>
      </c>
      <c r="E340" s="6">
        <v>0.80774103523293095</v>
      </c>
      <c r="F340" s="6">
        <v>0.147948432244175</v>
      </c>
      <c r="G340" s="6">
        <v>4.43105325228925E-2</v>
      </c>
      <c r="H340" s="6">
        <v>0.67489709925213404</v>
      </c>
      <c r="I340" s="6">
        <v>7.7380868759154495E-2</v>
      </c>
      <c r="J340" s="6">
        <v>0.24772203198871001</v>
      </c>
      <c r="K340" s="6">
        <v>0.98040561562136597</v>
      </c>
      <c r="L340" s="6">
        <v>6.1767563708165999E-3</v>
      </c>
      <c r="M340" s="6">
        <v>1.34176280078167E-2</v>
      </c>
      <c r="N340" s="6">
        <v>0.76847002337690196</v>
      </c>
      <c r="O340" s="6">
        <v>0.14181016335559701</v>
      </c>
      <c r="P340" s="6">
        <v>8.9719813267500406E-2</v>
      </c>
      <c r="Q340" s="6">
        <v>0.196682774287328</v>
      </c>
      <c r="R340" s="6">
        <v>0.27037555148748099</v>
      </c>
      <c r="S340" s="6">
        <v>0.53294167422519001</v>
      </c>
      <c r="T340" s="6">
        <v>0.50388069469841101</v>
      </c>
      <c r="U340" s="6">
        <v>7.4665260461221896E-3</v>
      </c>
      <c r="V340" s="6">
        <v>0.48865277925546602</v>
      </c>
      <c r="W340" s="6">
        <v>0.24448477397607199</v>
      </c>
      <c r="X340" s="6">
        <v>0.36101088012246502</v>
      </c>
      <c r="Y340" s="6">
        <v>0.39450434590146199</v>
      </c>
      <c r="Z340" s="6">
        <v>0.18218210194015499</v>
      </c>
      <c r="AA340" s="6">
        <v>0.32499998281108</v>
      </c>
      <c r="AB340" s="6">
        <v>0.492817915248764</v>
      </c>
      <c r="AC340" s="112">
        <v>4.7359999999999998</v>
      </c>
      <c r="AD340" s="113">
        <v>13.863</v>
      </c>
      <c r="AE340" s="44">
        <v>4.6902999999999997</v>
      </c>
      <c r="AF340" s="12">
        <v>2.137</v>
      </c>
      <c r="AG340" s="12">
        <v>1.5620000000000001</v>
      </c>
      <c r="AH340" s="12">
        <v>1.2694000000000001</v>
      </c>
      <c r="AI340" s="12">
        <v>1.0809</v>
      </c>
      <c r="AJ340" s="12">
        <v>1.0254000000000001</v>
      </c>
      <c r="AK340" s="12">
        <v>0.97240000000000004</v>
      </c>
      <c r="AL340" s="12">
        <v>0.87609999999999999</v>
      </c>
      <c r="AM340" s="45">
        <v>0.87070000000000003</v>
      </c>
      <c r="AN340" s="12">
        <v>13.526400000000001</v>
      </c>
      <c r="AO340" s="12">
        <v>8.2001000000000008</v>
      </c>
      <c r="AP340" s="12">
        <v>7.1699000000000002</v>
      </c>
      <c r="AQ340" s="12">
        <v>6.6075999999999997</v>
      </c>
      <c r="AR340" s="12">
        <v>6.3319999999999999</v>
      </c>
      <c r="AS340" s="12">
        <v>6.0152000000000001</v>
      </c>
      <c r="AT340" s="12">
        <v>5.9512</v>
      </c>
      <c r="AU340" s="12">
        <v>5.8179999999999996</v>
      </c>
      <c r="AV340" s="45">
        <v>5.9165000000000001</v>
      </c>
      <c r="AW340" s="92"/>
      <c r="AX340" s="1" t="s">
        <v>44</v>
      </c>
      <c r="AY340" s="1" t="s">
        <v>43</v>
      </c>
      <c r="BA340" s="1" t="str">
        <f t="shared" si="50"/>
        <v/>
      </c>
      <c r="BB340" s="1" t="str">
        <f t="shared" si="48"/>
        <v/>
      </c>
      <c r="BC340" s="1" t="str">
        <f t="shared" si="49"/>
        <v/>
      </c>
    </row>
    <row r="341" spans="1:55">
      <c r="A341" s="61"/>
      <c r="B341" s="62"/>
      <c r="C341" s="14"/>
      <c r="D341" s="25" t="s">
        <v>19</v>
      </c>
      <c r="E341" s="7">
        <v>0.81648986569371795</v>
      </c>
      <c r="F341" s="7">
        <v>0.13519207947383999</v>
      </c>
      <c r="G341" s="7">
        <v>4.8318054832441198E-2</v>
      </c>
      <c r="H341" s="7">
        <v>0.101163815137972</v>
      </c>
      <c r="I341" s="7">
        <v>0.15853746100257099</v>
      </c>
      <c r="J341" s="7">
        <v>0.74029872385945605</v>
      </c>
      <c r="K341" s="7">
        <v>0.688178163082792</v>
      </c>
      <c r="L341" s="7">
        <v>4.7692749873969403E-2</v>
      </c>
      <c r="M341" s="7">
        <v>0.26412908704323701</v>
      </c>
      <c r="N341" s="7">
        <v>0.96621064162467996</v>
      </c>
      <c r="O341" s="7">
        <v>2.8389334394873501E-2</v>
      </c>
      <c r="P341" s="7">
        <v>5.4000239804460302E-3</v>
      </c>
      <c r="Q341" s="7">
        <v>0.88707608602495902</v>
      </c>
      <c r="R341" s="7">
        <v>2.3530145718139099E-2</v>
      </c>
      <c r="S341" s="7">
        <v>8.9393768256901596E-2</v>
      </c>
      <c r="T341" s="7">
        <v>0.83710104381220696</v>
      </c>
      <c r="U341" s="7">
        <v>4.6463261043627802E-2</v>
      </c>
      <c r="V341" s="7">
        <v>0.11643569514416501</v>
      </c>
      <c r="W341" s="7">
        <v>0.27560961829909397</v>
      </c>
      <c r="X341" s="7">
        <v>0.34433189365201999</v>
      </c>
      <c r="Y341" s="7">
        <v>0.38005848804888498</v>
      </c>
      <c r="Z341" s="7">
        <v>0.28667161618269299</v>
      </c>
      <c r="AA341" s="7">
        <v>0.23811448467322299</v>
      </c>
      <c r="AB341" s="7">
        <v>0.47521389914408302</v>
      </c>
      <c r="AC341" s="112">
        <v>6.7649999999999997</v>
      </c>
      <c r="AD341" s="113">
        <v>10.528</v>
      </c>
      <c r="AE341" s="44">
        <v>7.0841000000000003</v>
      </c>
      <c r="AF341" s="12">
        <v>3.4209000000000001</v>
      </c>
      <c r="AG341" s="12">
        <v>2.4085999999999999</v>
      </c>
      <c r="AH341" s="12">
        <v>2.0590999999999999</v>
      </c>
      <c r="AI341" s="12">
        <v>1.8313999999999999</v>
      </c>
      <c r="AJ341" s="12">
        <v>1.7724</v>
      </c>
      <c r="AK341" s="12">
        <v>1.6807000000000001</v>
      </c>
      <c r="AL341" s="12">
        <v>1.5833999999999999</v>
      </c>
      <c r="AM341" s="45">
        <v>1.5382</v>
      </c>
      <c r="AN341" s="12">
        <v>10.2423</v>
      </c>
      <c r="AO341" s="12">
        <v>6.4698000000000002</v>
      </c>
      <c r="AP341" s="12">
        <v>5.5434999999999999</v>
      </c>
      <c r="AQ341" s="12">
        <v>5.32</v>
      </c>
      <c r="AR341" s="12">
        <v>5.1711999999999998</v>
      </c>
      <c r="AS341" s="12">
        <v>4.9928999999999997</v>
      </c>
      <c r="AT341" s="12">
        <v>4.8708999999999998</v>
      </c>
      <c r="AU341" s="12">
        <v>4.8314000000000004</v>
      </c>
      <c r="AV341" s="45">
        <v>4.7598000000000003</v>
      </c>
      <c r="AW341" s="92"/>
      <c r="AX341" s="1" t="s">
        <v>44</v>
      </c>
      <c r="AY341" s="1" t="s">
        <v>44</v>
      </c>
      <c r="BA341" s="1" t="str">
        <f t="shared" si="50"/>
        <v/>
      </c>
      <c r="BB341" s="1" t="str">
        <f t="shared" si="48"/>
        <v/>
      </c>
      <c r="BC341" s="1">
        <f t="shared" si="49"/>
        <v>0.38005848804888498</v>
      </c>
    </row>
    <row r="342" spans="1:55">
      <c r="A342" s="61"/>
      <c r="B342" s="62"/>
      <c r="C342" s="14"/>
      <c r="D342" s="25" t="s">
        <v>20</v>
      </c>
      <c r="E342" s="8">
        <v>0.80811481601026502</v>
      </c>
      <c r="F342" s="8">
        <v>0.12303338234422299</v>
      </c>
      <c r="G342" s="8">
        <v>6.8851801645511398E-2</v>
      </c>
      <c r="H342" s="8">
        <v>0.67968282699385796</v>
      </c>
      <c r="I342" s="8">
        <v>0.104771845276299</v>
      </c>
      <c r="J342" s="8">
        <v>0.215545327729842</v>
      </c>
      <c r="K342" s="8">
        <v>0.157633741411353</v>
      </c>
      <c r="L342" s="8">
        <v>0.65126751259715698</v>
      </c>
      <c r="M342" s="8">
        <v>0.19109874599148799</v>
      </c>
      <c r="N342" s="8">
        <v>0.45253474389389298</v>
      </c>
      <c r="O342" s="8">
        <v>0.34552741656249503</v>
      </c>
      <c r="P342" s="8">
        <v>0.201937839543611</v>
      </c>
      <c r="Q342" s="8">
        <v>0.235680150996286</v>
      </c>
      <c r="R342" s="8">
        <v>0.50646166149489502</v>
      </c>
      <c r="S342" s="8">
        <v>0.257858187508818</v>
      </c>
      <c r="T342" s="8">
        <v>0.672824470632015</v>
      </c>
      <c r="U342" s="8">
        <v>0.29642265206101798</v>
      </c>
      <c r="V342" s="8">
        <v>3.0752877306965999E-2</v>
      </c>
      <c r="W342" s="8">
        <v>0.32903369672483002</v>
      </c>
      <c r="X342" s="8">
        <v>0.32702222741683201</v>
      </c>
      <c r="Y342" s="8">
        <v>0.34394407585833697</v>
      </c>
      <c r="Z342" s="8">
        <v>0.34106572382277001</v>
      </c>
      <c r="AA342" s="8">
        <v>0.61789820956552799</v>
      </c>
      <c r="AB342" s="8">
        <v>4.1036066611700998E-2</v>
      </c>
      <c r="AC342" s="112">
        <v>6.8250000000000002</v>
      </c>
      <c r="AD342" s="113">
        <v>10.35</v>
      </c>
      <c r="AE342" s="44">
        <v>7.4489999999999998</v>
      </c>
      <c r="AF342" s="12">
        <v>3.1427999999999998</v>
      </c>
      <c r="AG342" s="12">
        <v>2.1564999999999999</v>
      </c>
      <c r="AH342" s="12">
        <v>1.7312000000000001</v>
      </c>
      <c r="AI342" s="12">
        <v>1.5162</v>
      </c>
      <c r="AJ342" s="12">
        <v>1.3310999999999999</v>
      </c>
      <c r="AK342" s="12">
        <v>1.2749999999999999</v>
      </c>
      <c r="AL342" s="12">
        <v>1.2191000000000001</v>
      </c>
      <c r="AM342" s="45">
        <v>1.1797</v>
      </c>
      <c r="AN342" s="12">
        <v>10.3979</v>
      </c>
      <c r="AO342" s="12">
        <v>6.3544999999999998</v>
      </c>
      <c r="AP342" s="12">
        <v>5.5566000000000004</v>
      </c>
      <c r="AQ342" s="12">
        <v>4.8582999999999998</v>
      </c>
      <c r="AR342" s="12">
        <v>4.6967999999999996</v>
      </c>
      <c r="AS342" s="12">
        <v>4.6562999999999999</v>
      </c>
      <c r="AT342" s="12">
        <v>4.4737999999999998</v>
      </c>
      <c r="AU342" s="12">
        <v>4.444</v>
      </c>
      <c r="AV342" s="45">
        <v>4.4020000000000001</v>
      </c>
      <c r="AW342" s="92"/>
      <c r="AX342" s="1" t="s">
        <v>44</v>
      </c>
      <c r="AY342" s="1" t="s">
        <v>44</v>
      </c>
      <c r="BA342" s="1" t="str">
        <f t="shared" si="50"/>
        <v/>
      </c>
      <c r="BB342" s="1" t="str">
        <f t="shared" si="48"/>
        <v/>
      </c>
      <c r="BC342" s="1">
        <f t="shared" si="49"/>
        <v>0.34394407585833697</v>
      </c>
    </row>
    <row r="343" spans="1:55">
      <c r="A343" s="61"/>
      <c r="B343" s="62"/>
      <c r="C343" s="14"/>
      <c r="D343" s="25" t="s">
        <v>21</v>
      </c>
      <c r="E343" s="95">
        <v>0.175059346589509</v>
      </c>
      <c r="F343" s="95">
        <v>0.78185799520191501</v>
      </c>
      <c r="G343" s="95">
        <v>4.3082658208575299E-2</v>
      </c>
      <c r="H343" s="95">
        <v>8.90027707264444E-2</v>
      </c>
      <c r="I343" s="95">
        <v>0.41526221475459502</v>
      </c>
      <c r="J343" s="95">
        <v>0.49573501451896002</v>
      </c>
      <c r="K343" s="95">
        <v>0.27942545549869602</v>
      </c>
      <c r="L343" s="95">
        <v>0.39625374805358199</v>
      </c>
      <c r="M343" s="95">
        <v>0.32432079644771999</v>
      </c>
      <c r="N343" s="95">
        <v>0.69397856903561095</v>
      </c>
      <c r="O343" s="95">
        <v>0.20747552097129601</v>
      </c>
      <c r="P343" s="95">
        <v>9.8545909993092401E-2</v>
      </c>
      <c r="Q343" s="95">
        <v>0.98482836087683701</v>
      </c>
      <c r="R343" s="95">
        <v>2.3474136964976001E-3</v>
      </c>
      <c r="S343" s="95">
        <v>1.28242254266652E-2</v>
      </c>
      <c r="T343" s="95">
        <v>0.79282713659767101</v>
      </c>
      <c r="U343" s="95">
        <v>0.130519044512585</v>
      </c>
      <c r="V343" s="95">
        <v>7.6653818889743097E-2</v>
      </c>
      <c r="W343" s="95">
        <v>0.25598946199698702</v>
      </c>
      <c r="X343" s="95">
        <v>0.39842532177561002</v>
      </c>
      <c r="Y343" s="95">
        <v>0.34558521622740102</v>
      </c>
      <c r="Z343" s="95">
        <v>0.41373150437585698</v>
      </c>
      <c r="AA343" s="95">
        <v>8.3594123192377898E-2</v>
      </c>
      <c r="AB343" s="95">
        <v>0.50267437243176405</v>
      </c>
      <c r="AC343" s="112">
        <v>9.4320000000000004</v>
      </c>
      <c r="AD343" s="113">
        <v>9.85</v>
      </c>
      <c r="AE343" s="44">
        <v>9.7078000000000007</v>
      </c>
      <c r="AF343" s="12">
        <v>3.6646000000000001</v>
      </c>
      <c r="AG343" s="12">
        <v>2.5383</v>
      </c>
      <c r="AH343" s="12">
        <v>2.0230999999999999</v>
      </c>
      <c r="AI343" s="12">
        <v>1.8006</v>
      </c>
      <c r="AJ343" s="12">
        <v>1.6586000000000001</v>
      </c>
      <c r="AK343" s="12">
        <v>1.5691999999999999</v>
      </c>
      <c r="AL343" s="12">
        <v>1.4802</v>
      </c>
      <c r="AM343" s="45">
        <v>1.4254</v>
      </c>
      <c r="AN343" s="12">
        <v>10.0848</v>
      </c>
      <c r="AO343" s="12">
        <v>6.2195</v>
      </c>
      <c r="AP343" s="12">
        <v>5.4454000000000002</v>
      </c>
      <c r="AQ343" s="12">
        <v>5.0831999999999997</v>
      </c>
      <c r="AR343" s="12">
        <v>4.9593999999999996</v>
      </c>
      <c r="AS343" s="12">
        <v>4.7900999999999998</v>
      </c>
      <c r="AT343" s="12">
        <v>4.7778</v>
      </c>
      <c r="AU343" s="12">
        <v>4.7324999999999999</v>
      </c>
      <c r="AV343" s="45">
        <v>4.5972</v>
      </c>
      <c r="AW343" s="92"/>
      <c r="AX343" s="1" t="s">
        <v>43</v>
      </c>
      <c r="AY343" s="1" t="s">
        <v>44</v>
      </c>
      <c r="BA343" s="1" t="str">
        <f t="shared" si="50"/>
        <v/>
      </c>
      <c r="BB343" s="1" t="str">
        <f t="shared" si="48"/>
        <v/>
      </c>
      <c r="BC343" s="1" t="str">
        <f t="shared" si="49"/>
        <v/>
      </c>
    </row>
    <row r="344" spans="1:55">
      <c r="A344" s="61"/>
      <c r="B344" s="62"/>
      <c r="C344" s="14"/>
      <c r="D344" s="25" t="s">
        <v>22</v>
      </c>
      <c r="E344" s="5">
        <v>0.97868534479959102</v>
      </c>
      <c r="F344" s="5">
        <v>3.4847387111906999E-3</v>
      </c>
      <c r="G344" s="5">
        <v>1.7829916489217501E-2</v>
      </c>
      <c r="H344" s="5">
        <v>0.76261747672735802</v>
      </c>
      <c r="I344" s="5">
        <v>2.4304359008027101E-2</v>
      </c>
      <c r="J344" s="5">
        <v>0.21307816426461401</v>
      </c>
      <c r="K344" s="5">
        <v>3.5110155386976198E-2</v>
      </c>
      <c r="L344" s="5">
        <v>0.20442665472305599</v>
      </c>
      <c r="M344" s="5">
        <v>0.76046318988996697</v>
      </c>
      <c r="N344" s="5">
        <v>0.62880318028954996</v>
      </c>
      <c r="O344" s="5">
        <v>8.6518871473397804E-2</v>
      </c>
      <c r="P344" s="5">
        <v>0.284677948237051</v>
      </c>
      <c r="Q344" s="5">
        <v>0.66884010172994801</v>
      </c>
      <c r="R344" s="5">
        <v>0.103301805906603</v>
      </c>
      <c r="S344" s="5">
        <v>0.22785809236344701</v>
      </c>
      <c r="T344" s="5">
        <v>0.983539582836089</v>
      </c>
      <c r="U344" s="5">
        <v>1.6817041177322699E-3</v>
      </c>
      <c r="V344" s="5">
        <v>1.47787130461778E-2</v>
      </c>
      <c r="W344" s="5">
        <v>0.38166962382803499</v>
      </c>
      <c r="X344" s="5">
        <v>0.38795599257846702</v>
      </c>
      <c r="Y344" s="5">
        <v>0.23037438359349699</v>
      </c>
      <c r="Z344" s="5">
        <v>0.985358061832036</v>
      </c>
      <c r="AA344" s="5">
        <v>1.31020787936699E-2</v>
      </c>
      <c r="AB344" s="5">
        <v>1.5398593742939001E-3</v>
      </c>
      <c r="AC344" s="112">
        <v>7.4909999999999997</v>
      </c>
      <c r="AD344" s="113">
        <v>10.276</v>
      </c>
      <c r="AE344" s="44">
        <v>7.5114000000000001</v>
      </c>
      <c r="AF344" s="12">
        <v>3.4209000000000001</v>
      </c>
      <c r="AG344" s="12">
        <v>2.6781999999999999</v>
      </c>
      <c r="AH344" s="12">
        <v>2.2734999999999999</v>
      </c>
      <c r="AI344" s="12">
        <v>1.9908999999999999</v>
      </c>
      <c r="AJ344" s="12">
        <v>1.9785999999999999</v>
      </c>
      <c r="AK344" s="12">
        <v>1.9142999999999999</v>
      </c>
      <c r="AL344" s="12">
        <v>1.7984</v>
      </c>
      <c r="AM344" s="45">
        <v>1.7518</v>
      </c>
      <c r="AN344" s="12">
        <v>10.2486</v>
      </c>
      <c r="AO344" s="12">
        <v>6.1265999999999998</v>
      </c>
      <c r="AP344" s="12">
        <v>5.0277000000000003</v>
      </c>
      <c r="AQ344" s="12">
        <v>4.6916000000000002</v>
      </c>
      <c r="AR344" s="12">
        <v>4.4756999999999998</v>
      </c>
      <c r="AS344" s="12">
        <v>4.2770999999999999</v>
      </c>
      <c r="AT344" s="12">
        <v>4.2415000000000003</v>
      </c>
      <c r="AU344" s="12">
        <v>4.1448999999999998</v>
      </c>
      <c r="AV344" s="45">
        <v>4.2157999999999998</v>
      </c>
      <c r="AW344" s="92"/>
      <c r="AX344" s="1" t="s">
        <v>44</v>
      </c>
      <c r="AY344" s="1" t="s">
        <v>44</v>
      </c>
      <c r="BA344" s="1" t="str">
        <f t="shared" si="50"/>
        <v/>
      </c>
      <c r="BB344" s="1" t="str">
        <f t="shared" si="48"/>
        <v/>
      </c>
      <c r="BC344" s="1">
        <f t="shared" si="49"/>
        <v>0.38795599257846702</v>
      </c>
    </row>
    <row r="345" spans="1:55" ht="17" thickBot="1">
      <c r="A345" s="61"/>
      <c r="B345" s="62"/>
      <c r="C345" s="14"/>
      <c r="D345" s="25" t="s">
        <v>23</v>
      </c>
      <c r="E345" s="104">
        <v>0.88016405740728498</v>
      </c>
      <c r="F345" s="104">
        <v>8.8934517567393401E-2</v>
      </c>
      <c r="G345" s="104">
        <v>3.09014250253213E-2</v>
      </c>
      <c r="H345" s="104">
        <v>0.56502884000846398</v>
      </c>
      <c r="I345" s="104">
        <v>0.38089751411182299</v>
      </c>
      <c r="J345" s="104">
        <v>5.40736458797123E-2</v>
      </c>
      <c r="K345" s="104">
        <v>0.43859761739810799</v>
      </c>
      <c r="L345" s="104">
        <v>0.53850035081430103</v>
      </c>
      <c r="M345" s="104">
        <v>2.2902031787589601E-2</v>
      </c>
      <c r="N345" s="104">
        <v>0.42354785354545199</v>
      </c>
      <c r="O345" s="104">
        <v>0.55637083779386498</v>
      </c>
      <c r="P345" s="104">
        <v>2.0081308660682501E-2</v>
      </c>
      <c r="Q345" s="104">
        <v>0.286660726748243</v>
      </c>
      <c r="R345" s="104">
        <v>0.25936927262741299</v>
      </c>
      <c r="S345" s="104">
        <v>0.45397000062434201</v>
      </c>
      <c r="T345" s="104">
        <v>0.37008178471453801</v>
      </c>
      <c r="U345" s="104">
        <v>0.327668231451406</v>
      </c>
      <c r="V345" s="104">
        <v>0.30224998383405499</v>
      </c>
      <c r="W345" s="104">
        <v>0.30083804320475999</v>
      </c>
      <c r="X345" s="104">
        <v>0.31204558278050898</v>
      </c>
      <c r="Y345" s="104">
        <v>0.38711637401472998</v>
      </c>
      <c r="Z345" s="104">
        <v>0.77986093483557495</v>
      </c>
      <c r="AA345" s="104">
        <v>0.14928847989614799</v>
      </c>
      <c r="AB345" s="104">
        <v>7.0850585268276201E-2</v>
      </c>
      <c r="AC345" s="112">
        <v>5.2409999999999997</v>
      </c>
      <c r="AD345" s="113">
        <v>10.893000000000001</v>
      </c>
      <c r="AE345" s="44">
        <v>5.2487000000000004</v>
      </c>
      <c r="AF345" s="12">
        <v>2.2387999999999999</v>
      </c>
      <c r="AG345" s="12">
        <v>1.4452</v>
      </c>
      <c r="AH345" s="12">
        <v>1.0954999999999999</v>
      </c>
      <c r="AI345" s="12">
        <v>0.92220000000000002</v>
      </c>
      <c r="AJ345" s="12">
        <v>0.7712</v>
      </c>
      <c r="AK345" s="12">
        <v>0.71240000000000003</v>
      </c>
      <c r="AL345" s="12">
        <v>0.65939999999999999</v>
      </c>
      <c r="AM345" s="45">
        <v>0.59570000000000001</v>
      </c>
      <c r="AN345" s="12">
        <v>11.192600000000001</v>
      </c>
      <c r="AO345" s="12">
        <v>6.9923000000000002</v>
      </c>
      <c r="AP345" s="12">
        <v>6.1502999999999997</v>
      </c>
      <c r="AQ345" s="12">
        <v>5.6528</v>
      </c>
      <c r="AR345" s="12">
        <v>5.4810999999999996</v>
      </c>
      <c r="AS345" s="12">
        <v>5.3529</v>
      </c>
      <c r="AT345" s="12">
        <v>5.1584000000000003</v>
      </c>
      <c r="AU345" s="12">
        <v>5.0933000000000002</v>
      </c>
      <c r="AV345" s="45">
        <v>5.0285000000000002</v>
      </c>
      <c r="AW345" s="92"/>
      <c r="AX345" s="1" t="s">
        <v>44</v>
      </c>
      <c r="AY345" s="1" t="s">
        <v>44</v>
      </c>
      <c r="BA345" s="1" t="str">
        <f t="shared" si="50"/>
        <v/>
      </c>
      <c r="BB345" s="1" t="str">
        <f t="shared" si="48"/>
        <v/>
      </c>
      <c r="BC345" s="1">
        <f t="shared" si="49"/>
        <v>0.38711637401472998</v>
      </c>
    </row>
    <row r="346" spans="1:55">
      <c r="A346" s="17">
        <v>1080</v>
      </c>
      <c r="B346" s="18">
        <v>1080</v>
      </c>
      <c r="C346" s="18">
        <v>99.722999999999999</v>
      </c>
      <c r="D346" s="19" t="s">
        <v>18</v>
      </c>
      <c r="E346" s="20">
        <v>0.87492520561310005</v>
      </c>
      <c r="F346" s="20">
        <v>2.86612036292813E-2</v>
      </c>
      <c r="G346" s="20">
        <v>9.6413590757618198E-2</v>
      </c>
      <c r="H346" s="20">
        <v>0.59163736027413705</v>
      </c>
      <c r="I346" s="20">
        <v>7.5919377159958196E-2</v>
      </c>
      <c r="J346" s="20">
        <v>0.33244326256590301</v>
      </c>
      <c r="K346" s="20">
        <v>0.41425921983046299</v>
      </c>
      <c r="L346" s="20">
        <v>0.57247865513998697</v>
      </c>
      <c r="M346" s="20">
        <v>1.3262125029549101E-2</v>
      </c>
      <c r="N346" s="20">
        <v>0.93376225822666603</v>
      </c>
      <c r="O346" s="20">
        <v>3.1964879371259497E-2</v>
      </c>
      <c r="P346" s="20">
        <v>3.4272862402074201E-2</v>
      </c>
      <c r="Q346" s="20">
        <v>0.54397340475575495</v>
      </c>
      <c r="R346" s="20">
        <v>0.360613673618153</v>
      </c>
      <c r="S346" s="20">
        <v>9.5412921626091204E-2</v>
      </c>
      <c r="T346" s="20">
        <v>0.62815811342185801</v>
      </c>
      <c r="U346" s="20">
        <v>0.33420443556281698</v>
      </c>
      <c r="V346" s="20">
        <v>3.7637451015323897E-2</v>
      </c>
      <c r="W346" s="20">
        <v>0.21709688125028001</v>
      </c>
      <c r="X346" s="20">
        <v>0.39542150385024</v>
      </c>
      <c r="Y346" s="20">
        <v>0.38748161489947802</v>
      </c>
      <c r="Z346" s="20">
        <v>0.242843886343524</v>
      </c>
      <c r="AA346" s="20">
        <v>0.51376133474860297</v>
      </c>
      <c r="AB346" s="20">
        <v>0.24339477890787201</v>
      </c>
      <c r="AC346" s="117">
        <v>5.4009999999999998</v>
      </c>
      <c r="AD346" s="118">
        <v>11.662000000000001</v>
      </c>
      <c r="AE346" s="49">
        <v>5.7954999999999997</v>
      </c>
      <c r="AF346" s="50">
        <v>2.3984999999999999</v>
      </c>
      <c r="AG346" s="50">
        <v>1.6532</v>
      </c>
      <c r="AH346" s="50">
        <v>1.2878000000000001</v>
      </c>
      <c r="AI346" s="50">
        <v>1.153</v>
      </c>
      <c r="AJ346" s="50">
        <v>1.0488999999999999</v>
      </c>
      <c r="AK346" s="50">
        <v>0.99870000000000003</v>
      </c>
      <c r="AL346" s="50">
        <v>0.9365</v>
      </c>
      <c r="AM346" s="51">
        <v>0.89910000000000001</v>
      </c>
      <c r="AN346" s="49">
        <v>11.7845</v>
      </c>
      <c r="AO346" s="50">
        <v>6.4</v>
      </c>
      <c r="AP346" s="50">
        <v>5.4882</v>
      </c>
      <c r="AQ346" s="50">
        <v>5.0336999999999996</v>
      </c>
      <c r="AR346" s="50">
        <v>4.8743999999999996</v>
      </c>
      <c r="AS346" s="50">
        <v>4.6723999999999997</v>
      </c>
      <c r="AT346" s="50">
        <v>4.5586000000000002</v>
      </c>
      <c r="AU346" s="50">
        <v>4.5236999999999998</v>
      </c>
      <c r="AV346" s="51">
        <v>4.4958999999999998</v>
      </c>
      <c r="AW346" s="92"/>
      <c r="AX346" s="1" t="s">
        <v>44</v>
      </c>
      <c r="AY346" s="1" t="s">
        <v>43</v>
      </c>
      <c r="BA346" s="1" t="str">
        <f>IF(OR(AE346&gt;=100,AN346&gt;=100),"sat","")</f>
        <v/>
      </c>
      <c r="BB346" s="1" t="str">
        <f t="shared" si="48"/>
        <v/>
      </c>
      <c r="BC346" s="1" t="str">
        <f t="shared" si="49"/>
        <v/>
      </c>
    </row>
    <row r="347" spans="1:55">
      <c r="A347" s="24"/>
      <c r="B347" s="14"/>
      <c r="C347" s="14"/>
      <c r="D347" s="25" t="s">
        <v>19</v>
      </c>
      <c r="E347" s="27">
        <v>0.96736345642485</v>
      </c>
      <c r="F347" s="27">
        <v>3.0264028117271202E-2</v>
      </c>
      <c r="G347" s="27">
        <v>2.3725154578779699E-3</v>
      </c>
      <c r="H347" s="27">
        <v>0.78428545747623002</v>
      </c>
      <c r="I347" s="27">
        <v>8.4850306590564806E-3</v>
      </c>
      <c r="J347" s="27">
        <v>0.207229511864713</v>
      </c>
      <c r="K347" s="27">
        <v>0.63202504543284299</v>
      </c>
      <c r="L347" s="27">
        <v>4.4890132501161299E-2</v>
      </c>
      <c r="M347" s="27">
        <v>0.32308482206599498</v>
      </c>
      <c r="N347" s="27">
        <v>0.19657377147621299</v>
      </c>
      <c r="O347" s="27">
        <v>0.21146252273968399</v>
      </c>
      <c r="P347" s="27">
        <v>0.59196370578410096</v>
      </c>
      <c r="Q347" s="27">
        <v>0.77671469593158604</v>
      </c>
      <c r="R347" s="27">
        <v>0.13748521126388799</v>
      </c>
      <c r="S347" s="27">
        <v>8.5800092804525205E-2</v>
      </c>
      <c r="T347" s="27">
        <v>0.93474303173318696</v>
      </c>
      <c r="U347" s="27">
        <v>4.2870612790528298E-2</v>
      </c>
      <c r="V347" s="27">
        <v>2.2386355476284401E-2</v>
      </c>
      <c r="W347" s="27">
        <v>0.33275886557526202</v>
      </c>
      <c r="X347" s="27">
        <v>0.34637136188051498</v>
      </c>
      <c r="Y347" s="27">
        <v>0.320869772544222</v>
      </c>
      <c r="Z347" s="27">
        <v>0.92940603566301105</v>
      </c>
      <c r="AA347" s="27">
        <v>3.4796468848078799E-2</v>
      </c>
      <c r="AB347" s="27">
        <v>3.5797495488909897E-2</v>
      </c>
      <c r="AC347" s="119">
        <v>6.5289999999999999</v>
      </c>
      <c r="AD347" s="120">
        <v>8.6809999999999992</v>
      </c>
      <c r="AE347" s="44">
        <v>6.7111999999999998</v>
      </c>
      <c r="AF347" s="12">
        <v>3.1789000000000001</v>
      </c>
      <c r="AG347" s="12">
        <v>2.4533</v>
      </c>
      <c r="AH347" s="12">
        <v>2.1215000000000002</v>
      </c>
      <c r="AI347" s="12">
        <v>1.8935</v>
      </c>
      <c r="AJ347" s="12">
        <v>1.7181999999999999</v>
      </c>
      <c r="AK347" s="12">
        <v>1.6247</v>
      </c>
      <c r="AL347" s="12">
        <v>1.6014999999999999</v>
      </c>
      <c r="AM347" s="45">
        <v>1.601</v>
      </c>
      <c r="AN347" s="44">
        <v>9.2471999999999994</v>
      </c>
      <c r="AO347" s="12">
        <v>5.7721999999999998</v>
      </c>
      <c r="AP347" s="12">
        <v>4.8754</v>
      </c>
      <c r="AQ347" s="12">
        <v>4.6128</v>
      </c>
      <c r="AR347" s="12">
        <v>4.4105999999999996</v>
      </c>
      <c r="AS347" s="12">
        <v>4.3285999999999998</v>
      </c>
      <c r="AT347" s="12">
        <v>4.2571000000000003</v>
      </c>
      <c r="AU347" s="12">
        <v>4.1376999999999997</v>
      </c>
      <c r="AV347" s="123">
        <v>4.1612999999999998</v>
      </c>
      <c r="AW347" s="92"/>
      <c r="AX347" s="1" t="s">
        <v>44</v>
      </c>
      <c r="AY347" s="1" t="s">
        <v>44</v>
      </c>
      <c r="BA347" s="1" t="str">
        <f t="shared" si="50"/>
        <v/>
      </c>
      <c r="BB347" s="1" t="str">
        <f t="shared" si="48"/>
        <v/>
      </c>
      <c r="BC347" s="1">
        <f t="shared" si="49"/>
        <v>0.34637136188051498</v>
      </c>
    </row>
    <row r="348" spans="1:55">
      <c r="A348" s="24"/>
      <c r="B348" s="14"/>
      <c r="C348" s="14"/>
      <c r="D348" s="25" t="s">
        <v>20</v>
      </c>
      <c r="E348" s="31">
        <v>0.59049713443539997</v>
      </c>
      <c r="F348" s="31">
        <v>0.278324804117763</v>
      </c>
      <c r="G348" s="31">
        <v>0.131178061446835</v>
      </c>
      <c r="H348" s="31">
        <v>0.68501357697721199</v>
      </c>
      <c r="I348" s="31">
        <v>0.25769427748817703</v>
      </c>
      <c r="J348" s="31">
        <v>5.7292145534610199E-2</v>
      </c>
      <c r="K348" s="31">
        <v>0.79628272088979701</v>
      </c>
      <c r="L348" s="31">
        <v>6.2695771727090593E-2</v>
      </c>
      <c r="M348" s="31">
        <v>0.14102150738311101</v>
      </c>
      <c r="N348" s="31">
        <v>0.65011168260343599</v>
      </c>
      <c r="O348" s="31">
        <v>0.26535402058671798</v>
      </c>
      <c r="P348" s="31">
        <v>8.4534296809845699E-2</v>
      </c>
      <c r="Q348" s="31">
        <v>0.76391033881631198</v>
      </c>
      <c r="R348" s="31">
        <v>0.19444380104513301</v>
      </c>
      <c r="S348" s="31">
        <v>4.1645860138553301E-2</v>
      </c>
      <c r="T348" s="31">
        <v>0.76308065212403198</v>
      </c>
      <c r="U348" s="31">
        <v>0.20339372626583499</v>
      </c>
      <c r="V348" s="31">
        <v>3.3525621610131701E-2</v>
      </c>
      <c r="W348" s="31">
        <v>0.319261221975429</v>
      </c>
      <c r="X348" s="31">
        <v>0.35848624939908103</v>
      </c>
      <c r="Y348" s="31">
        <v>0.32225252862548798</v>
      </c>
      <c r="Z348" s="31">
        <v>0.63353164775214099</v>
      </c>
      <c r="AA348" s="31">
        <v>0.21052171338626599</v>
      </c>
      <c r="AB348" s="31">
        <v>0.15594663886159199</v>
      </c>
      <c r="AC348" s="119">
        <v>5.9089999999999998</v>
      </c>
      <c r="AD348" s="120">
        <v>9.8450000000000006</v>
      </c>
      <c r="AE348" s="44">
        <v>6.0792999999999999</v>
      </c>
      <c r="AF348" s="12">
        <v>2.4009</v>
      </c>
      <c r="AG348" s="12">
        <v>1.5525</v>
      </c>
      <c r="AH348" s="12">
        <v>1.2733000000000001</v>
      </c>
      <c r="AI348" s="12">
        <v>1.0863</v>
      </c>
      <c r="AJ348" s="12">
        <v>0.96679999999999999</v>
      </c>
      <c r="AK348" s="12">
        <v>0.90710000000000002</v>
      </c>
      <c r="AL348" s="12">
        <v>0.88190000000000002</v>
      </c>
      <c r="AM348" s="45">
        <v>0.81289999999999996</v>
      </c>
      <c r="AN348" s="44">
        <v>9.9392999999999994</v>
      </c>
      <c r="AO348" s="12">
        <v>6.0235000000000003</v>
      </c>
      <c r="AP348" s="12">
        <v>5.1010999999999997</v>
      </c>
      <c r="AQ348" s="12">
        <v>4.7042999999999999</v>
      </c>
      <c r="AR348" s="12">
        <v>4.4438000000000004</v>
      </c>
      <c r="AS348" s="12">
        <v>4.3615000000000004</v>
      </c>
      <c r="AT348" s="12">
        <v>4.3339999999999996</v>
      </c>
      <c r="AU348" s="12">
        <v>4.3304</v>
      </c>
      <c r="AV348" s="45">
        <v>4.2808000000000002</v>
      </c>
      <c r="AW348" s="92"/>
      <c r="AX348" s="1" t="s">
        <v>44</v>
      </c>
      <c r="AY348" s="1" t="s">
        <v>44</v>
      </c>
      <c r="BA348" s="1" t="str">
        <f t="shared" si="50"/>
        <v/>
      </c>
      <c r="BB348" s="1" t="str">
        <f t="shared" si="48"/>
        <v/>
      </c>
      <c r="BC348" s="1">
        <f t="shared" si="49"/>
        <v>0.35848624939908103</v>
      </c>
    </row>
    <row r="349" spans="1:55" ht="17" thickBot="1">
      <c r="A349" s="34"/>
      <c r="B349" s="35"/>
      <c r="C349" s="35"/>
      <c r="D349" s="36" t="s">
        <v>21</v>
      </c>
      <c r="E349" s="43">
        <v>0.95217889143909595</v>
      </c>
      <c r="F349" s="43">
        <v>4.5629692659382499E-2</v>
      </c>
      <c r="G349" s="43">
        <v>2.1914159015211602E-3</v>
      </c>
      <c r="H349" s="43">
        <v>0.94796579529953195</v>
      </c>
      <c r="I349" s="43">
        <v>2.4068580167675199E-2</v>
      </c>
      <c r="J349" s="43">
        <v>2.7965624532792301E-2</v>
      </c>
      <c r="K349" s="43">
        <v>0.89714252164205099</v>
      </c>
      <c r="L349" s="43">
        <v>8.1779170678597399E-2</v>
      </c>
      <c r="M349" s="43">
        <v>2.1078307679351E-2</v>
      </c>
      <c r="N349" s="43">
        <v>0.18013911578639899</v>
      </c>
      <c r="O349" s="43">
        <v>0.10593552690784599</v>
      </c>
      <c r="P349" s="43">
        <v>0.71392535730575302</v>
      </c>
      <c r="Q349" s="43">
        <v>0.22076389441656999</v>
      </c>
      <c r="R349" s="43">
        <v>0.125933787488377</v>
      </c>
      <c r="S349" s="43">
        <v>0.65330231809505201</v>
      </c>
      <c r="T349" s="43">
        <v>0.312352304817756</v>
      </c>
      <c r="U349" s="43">
        <v>0.47464618495095201</v>
      </c>
      <c r="V349" s="43">
        <v>0.21300151023129099</v>
      </c>
      <c r="W349" s="43">
        <v>0.20816284376840399</v>
      </c>
      <c r="X349" s="43">
        <v>0.46478507654004098</v>
      </c>
      <c r="Y349" s="43">
        <v>0.32705207969155398</v>
      </c>
      <c r="Z349" s="43">
        <v>0.55136366430047901</v>
      </c>
      <c r="AA349" s="43">
        <v>0.27263716062112398</v>
      </c>
      <c r="AB349" s="43">
        <v>0.17599917507839599</v>
      </c>
      <c r="AC349" s="121">
        <v>5.3689999999999998</v>
      </c>
      <c r="AD349" s="122">
        <v>15.888</v>
      </c>
      <c r="AE349" s="46">
        <v>5.9128999999999996</v>
      </c>
      <c r="AF349" s="47">
        <v>2.4062000000000001</v>
      </c>
      <c r="AG349" s="47">
        <v>1.8456999999999999</v>
      </c>
      <c r="AH349" s="47">
        <v>1.6642999999999999</v>
      </c>
      <c r="AI349" s="47">
        <v>1.5103</v>
      </c>
      <c r="AJ349" s="47">
        <v>1.4075</v>
      </c>
      <c r="AK349" s="47">
        <v>1.3593999999999999</v>
      </c>
      <c r="AL349" s="47">
        <v>1.2978000000000001</v>
      </c>
      <c r="AM349" s="48">
        <v>1.2442</v>
      </c>
      <c r="AN349" s="46">
        <v>18.8996</v>
      </c>
      <c r="AO349" s="47">
        <v>7.6818999999999997</v>
      </c>
      <c r="AP349" s="47">
        <v>6.4394999999999998</v>
      </c>
      <c r="AQ349" s="47">
        <v>5.8364000000000003</v>
      </c>
      <c r="AR349" s="47">
        <v>5.5983999999999998</v>
      </c>
      <c r="AS349" s="47">
        <v>5.4379999999999997</v>
      </c>
      <c r="AT349" s="47">
        <v>5.3217999999999996</v>
      </c>
      <c r="AU349" s="47">
        <v>5.3395000000000001</v>
      </c>
      <c r="AV349" s="48">
        <v>5.0795000000000003</v>
      </c>
      <c r="AW349" s="92"/>
      <c r="AX349" s="1" t="s">
        <v>44</v>
      </c>
      <c r="AY349" s="1" t="s">
        <v>43</v>
      </c>
      <c r="BA349" s="1" t="str">
        <f t="shared" si="50"/>
        <v/>
      </c>
      <c r="BB349" s="1" t="str">
        <f t="shared" si="48"/>
        <v/>
      </c>
      <c r="BC349" s="1" t="str">
        <f t="shared" si="49"/>
        <v/>
      </c>
    </row>
    <row r="350" spans="1:55">
      <c r="A350" s="17">
        <v>1440</v>
      </c>
      <c r="B350" s="18">
        <v>1440</v>
      </c>
      <c r="C350" s="18">
        <v>99.652789999999996</v>
      </c>
      <c r="D350" s="19" t="s">
        <v>18</v>
      </c>
      <c r="E350" s="20">
        <v>0.951574358284628</v>
      </c>
      <c r="F350" s="20">
        <v>3.8298442088134902E-3</v>
      </c>
      <c r="G350" s="20">
        <v>4.4595797506557899E-2</v>
      </c>
      <c r="H350" s="20">
        <v>0.79938720772369798</v>
      </c>
      <c r="I350" s="20">
        <v>0.13419007394746299</v>
      </c>
      <c r="J350" s="20">
        <v>6.6422718328838504E-2</v>
      </c>
      <c r="K350" s="20">
        <v>0.92445392273744098</v>
      </c>
      <c r="L350" s="20">
        <v>6.3386526418380801E-2</v>
      </c>
      <c r="M350" s="20">
        <v>1.2159550844177899E-2</v>
      </c>
      <c r="N350" s="20">
        <v>0.98862852443314697</v>
      </c>
      <c r="O350" s="21">
        <v>2.1301141066065699E-4</v>
      </c>
      <c r="P350" s="20">
        <v>1.11584641561923E-2</v>
      </c>
      <c r="Q350" s="20">
        <v>0.201793994855895</v>
      </c>
      <c r="R350" s="20">
        <v>0.66071421130700203</v>
      </c>
      <c r="S350" s="20">
        <v>0.137491793837101</v>
      </c>
      <c r="T350" s="20">
        <v>0.75273573788083903</v>
      </c>
      <c r="U350" s="20">
        <v>0.23432003297155199</v>
      </c>
      <c r="V350" s="20">
        <v>1.2944229147608E-2</v>
      </c>
      <c r="W350" s="20">
        <v>0.21331026977867901</v>
      </c>
      <c r="X350" s="20">
        <v>0.34306028742624101</v>
      </c>
      <c r="Y350" s="20">
        <v>0.44362944279507799</v>
      </c>
      <c r="Z350" s="20">
        <v>0.88415438727877305</v>
      </c>
      <c r="AA350" s="20">
        <v>2.7814668795534899E-2</v>
      </c>
      <c r="AB350" s="20">
        <v>8.8030943925691996E-2</v>
      </c>
      <c r="AC350" s="117">
        <v>3</v>
      </c>
      <c r="AD350" s="118">
        <v>11.648999999999999</v>
      </c>
      <c r="AE350" s="49">
        <v>3.1067</v>
      </c>
      <c r="AF350" s="50">
        <v>1.2418</v>
      </c>
      <c r="AG350" s="50">
        <v>0.83220000000000005</v>
      </c>
      <c r="AH350" s="50">
        <v>0.71279999999999999</v>
      </c>
      <c r="AI350" s="50">
        <v>0.64990000000000003</v>
      </c>
      <c r="AJ350" s="50">
        <v>0.55320000000000003</v>
      </c>
      <c r="AK350" s="50">
        <v>0.55359999999999998</v>
      </c>
      <c r="AL350" s="50">
        <v>0.51980000000000004</v>
      </c>
      <c r="AM350" s="51">
        <v>0.4929</v>
      </c>
      <c r="AN350" s="49">
        <v>11.419499999999999</v>
      </c>
      <c r="AO350" s="50">
        <v>6.1630000000000003</v>
      </c>
      <c r="AP350" s="50">
        <v>5.3227000000000002</v>
      </c>
      <c r="AQ350" s="50">
        <v>5.0465</v>
      </c>
      <c r="AR350" s="50">
        <v>4.6829000000000001</v>
      </c>
      <c r="AS350" s="50">
        <v>4.6157000000000004</v>
      </c>
      <c r="AT350" s="50">
        <v>4.5045000000000002</v>
      </c>
      <c r="AU350" s="50">
        <v>4.4275000000000002</v>
      </c>
      <c r="AV350" s="51">
        <v>4.3663999999999996</v>
      </c>
      <c r="AW350" s="92"/>
      <c r="AX350" s="1" t="s">
        <v>44</v>
      </c>
      <c r="AY350" s="1" t="s">
        <v>49</v>
      </c>
      <c r="BA350" s="1" t="str">
        <f t="shared" si="50"/>
        <v/>
      </c>
      <c r="BB350" s="1" t="str">
        <f t="shared" si="48"/>
        <v/>
      </c>
      <c r="BC350" s="1" t="str">
        <f t="shared" si="49"/>
        <v/>
      </c>
    </row>
    <row r="351" spans="1:55" ht="17" thickBot="1">
      <c r="A351" s="34"/>
      <c r="B351" s="35"/>
      <c r="C351" s="35"/>
      <c r="D351" s="36" t="s">
        <v>19</v>
      </c>
      <c r="E351" s="39">
        <v>0.79172419922480297</v>
      </c>
      <c r="F351" s="39">
        <v>0.15817242204454099</v>
      </c>
      <c r="G351" s="39">
        <v>5.0103378730655103E-2</v>
      </c>
      <c r="H351" s="39">
        <v>0.69280452874592402</v>
      </c>
      <c r="I351" s="39">
        <v>2.0197718336250801E-2</v>
      </c>
      <c r="J351" s="39">
        <v>0.28699775291782398</v>
      </c>
      <c r="K351" s="39">
        <v>0.398648804199979</v>
      </c>
      <c r="L351" s="39">
        <v>9.7453621160828494E-2</v>
      </c>
      <c r="M351" s="39">
        <v>0.50389757463919205</v>
      </c>
      <c r="N351" s="39">
        <v>0.85277569346105697</v>
      </c>
      <c r="O351" s="39">
        <v>1.0605226659624101E-2</v>
      </c>
      <c r="P351" s="39">
        <v>0.13661907987931801</v>
      </c>
      <c r="Q351" s="39">
        <v>0.73458067641929103</v>
      </c>
      <c r="R351" s="39">
        <v>0.196689433380839</v>
      </c>
      <c r="S351" s="39">
        <v>6.8729890199869595E-2</v>
      </c>
      <c r="T351" s="39">
        <v>0.980931604836356</v>
      </c>
      <c r="U351" s="39">
        <v>3.8425533002874801E-3</v>
      </c>
      <c r="V351" s="39">
        <v>1.52258418633565E-2</v>
      </c>
      <c r="W351" s="39">
        <v>0.29363970198373301</v>
      </c>
      <c r="X351" s="39">
        <v>0.372193997502476</v>
      </c>
      <c r="Y351" s="39">
        <v>0.33416630051378898</v>
      </c>
      <c r="Z351" s="39">
        <v>0.92094072532534499</v>
      </c>
      <c r="AA351" s="39">
        <v>6.1992588826885499E-2</v>
      </c>
      <c r="AB351" s="39">
        <v>1.7066685847768801E-2</v>
      </c>
      <c r="AC351" s="121">
        <v>6.1680000000000001</v>
      </c>
      <c r="AD351" s="122">
        <v>8.9459999999999997</v>
      </c>
      <c r="AE351" s="46">
        <v>5.8842999999999996</v>
      </c>
      <c r="AF351" s="47">
        <v>2.9537</v>
      </c>
      <c r="AG351" s="47">
        <v>2.2113999999999998</v>
      </c>
      <c r="AH351" s="47">
        <v>1.8798999999999999</v>
      </c>
      <c r="AI351" s="47">
        <v>1.6580999999999999</v>
      </c>
      <c r="AJ351" s="47">
        <v>1.6157999999999999</v>
      </c>
      <c r="AK351" s="47">
        <v>1.5178</v>
      </c>
      <c r="AL351" s="47">
        <v>1.4952000000000001</v>
      </c>
      <c r="AM351" s="48">
        <v>1.4863999999999999</v>
      </c>
      <c r="AN351" s="46">
        <v>9.0083000000000002</v>
      </c>
      <c r="AO351" s="47">
        <v>5.6398000000000001</v>
      </c>
      <c r="AP351" s="47">
        <v>4.9565000000000001</v>
      </c>
      <c r="AQ351" s="47">
        <v>4.5035999999999996</v>
      </c>
      <c r="AR351" s="47">
        <v>4.3072999999999997</v>
      </c>
      <c r="AS351" s="47">
        <v>4.1811999999999996</v>
      </c>
      <c r="AT351" s="47">
        <v>4.1580000000000004</v>
      </c>
      <c r="AU351" s="47">
        <v>4.0750000000000002</v>
      </c>
      <c r="AV351" s="48">
        <v>4.0103</v>
      </c>
      <c r="AW351" s="92"/>
      <c r="AX351" s="1" t="s">
        <v>44</v>
      </c>
      <c r="AY351" s="1" t="s">
        <v>44</v>
      </c>
      <c r="BA351" s="1" t="str">
        <f t="shared" si="50"/>
        <v/>
      </c>
      <c r="BB351" s="1" t="str">
        <f t="shared" si="48"/>
        <v/>
      </c>
      <c r="BC351" s="1">
        <f t="shared" si="49"/>
        <v>0.372193997502476</v>
      </c>
    </row>
    <row r="352" spans="1:55">
      <c r="A352" s="17">
        <v>1800</v>
      </c>
      <c r="B352" s="18">
        <v>1800</v>
      </c>
      <c r="C352" s="18">
        <v>99.778000000000006</v>
      </c>
      <c r="D352" s="19" t="s">
        <v>18</v>
      </c>
      <c r="E352" s="42">
        <v>0.87537054818821702</v>
      </c>
      <c r="F352" s="42">
        <v>2.8308236931088498E-2</v>
      </c>
      <c r="G352" s="42">
        <v>9.6321214880693604E-2</v>
      </c>
      <c r="H352" s="42">
        <v>0.82633997529049097</v>
      </c>
      <c r="I352" s="42">
        <v>3.7132960114262301E-2</v>
      </c>
      <c r="J352" s="42">
        <v>0.13652706459524599</v>
      </c>
      <c r="K352" s="42">
        <v>0.88270082390469196</v>
      </c>
      <c r="L352" s="42">
        <v>3.3842945313044298E-2</v>
      </c>
      <c r="M352" s="42">
        <v>8.3456230782263094E-2</v>
      </c>
      <c r="N352" s="42">
        <v>0.69223416629229495</v>
      </c>
      <c r="O352" s="42">
        <v>0.192943110998235</v>
      </c>
      <c r="P352" s="42">
        <v>0.114822722709469</v>
      </c>
      <c r="Q352" s="42">
        <v>8.2969198181070403E-2</v>
      </c>
      <c r="R352" s="42">
        <v>0.504562677156008</v>
      </c>
      <c r="S352" s="42">
        <v>0.41246812466292099</v>
      </c>
      <c r="T352" s="42">
        <v>8.1638392003210401E-3</v>
      </c>
      <c r="U352" s="42">
        <v>0.50158507237208805</v>
      </c>
      <c r="V352" s="42">
        <v>0.49025108842759002</v>
      </c>
      <c r="W352" s="42">
        <v>0.210819273910958</v>
      </c>
      <c r="X352" s="42">
        <v>0.38121550216489097</v>
      </c>
      <c r="Y352" s="42">
        <v>0.40796522392414902</v>
      </c>
      <c r="Z352" s="42">
        <v>0.73198402593565004</v>
      </c>
      <c r="AA352" s="42">
        <v>0.21768990196952501</v>
      </c>
      <c r="AB352" s="42">
        <v>5.0326072094824197E-2</v>
      </c>
      <c r="AC352" s="117">
        <v>4.3630000000000004</v>
      </c>
      <c r="AD352" s="118">
        <v>13.262</v>
      </c>
      <c r="AE352" s="49">
        <v>4.4477000000000002</v>
      </c>
      <c r="AF352" s="50">
        <v>2.0019</v>
      </c>
      <c r="AG352" s="50">
        <v>1.4979</v>
      </c>
      <c r="AH352" s="50">
        <v>1.2137</v>
      </c>
      <c r="AI352" s="50">
        <v>1.1225000000000001</v>
      </c>
      <c r="AJ352" s="50">
        <v>1.0278</v>
      </c>
      <c r="AK352" s="50">
        <v>0.98870000000000002</v>
      </c>
      <c r="AL352" s="50">
        <v>0.92149999999999999</v>
      </c>
      <c r="AM352" s="51">
        <v>0.89570000000000005</v>
      </c>
      <c r="AN352" s="49">
        <v>13.922599999999999</v>
      </c>
      <c r="AO352" s="50">
        <v>7.5404</v>
      </c>
      <c r="AP352" s="50">
        <v>6.4813000000000001</v>
      </c>
      <c r="AQ352" s="50">
        <v>5.9158999999999997</v>
      </c>
      <c r="AR352" s="50">
        <v>5.48</v>
      </c>
      <c r="AS352" s="50">
        <v>5.4814999999999996</v>
      </c>
      <c r="AT352" s="50">
        <v>5.3002000000000002</v>
      </c>
      <c r="AU352" s="50">
        <v>5.1467000000000001</v>
      </c>
      <c r="AV352" s="51">
        <v>5.2502000000000004</v>
      </c>
      <c r="AW352" s="92"/>
      <c r="AX352" s="1" t="s">
        <v>44</v>
      </c>
      <c r="AY352" s="1" t="s">
        <v>43</v>
      </c>
      <c r="BA352" s="1" t="str">
        <f t="shared" si="50"/>
        <v/>
      </c>
      <c r="BB352" s="1" t="str">
        <f t="shared" si="48"/>
        <v/>
      </c>
      <c r="BC352" s="1" t="str">
        <f t="shared" si="49"/>
        <v/>
      </c>
    </row>
    <row r="353" spans="1:55">
      <c r="A353" s="24"/>
      <c r="B353" s="14"/>
      <c r="C353" s="14"/>
      <c r="D353" s="25" t="s">
        <v>19</v>
      </c>
      <c r="E353" s="26">
        <v>0.70097641729663696</v>
      </c>
      <c r="F353" s="26">
        <v>9.3490413868698496E-2</v>
      </c>
      <c r="G353" s="26">
        <v>0.20553316883466399</v>
      </c>
      <c r="H353" s="26">
        <v>0.74759788097398205</v>
      </c>
      <c r="I353" s="26">
        <v>0.15636764017504101</v>
      </c>
      <c r="J353" s="26">
        <v>9.6034478850976004E-2</v>
      </c>
      <c r="K353" s="26">
        <v>0.74426624004040498</v>
      </c>
      <c r="L353" s="26">
        <v>9.0019800654631693E-2</v>
      </c>
      <c r="M353" s="26">
        <v>0.16571395930496299</v>
      </c>
      <c r="N353" s="26">
        <v>0.90982080762746598</v>
      </c>
      <c r="O353" s="26">
        <v>1.36719047573465E-2</v>
      </c>
      <c r="P353" s="26">
        <v>7.6507287615186506E-2</v>
      </c>
      <c r="Q353" s="26">
        <v>0.89068489403615203</v>
      </c>
      <c r="R353" s="26">
        <v>5.70508209272335E-3</v>
      </c>
      <c r="S353" s="26">
        <v>0.103610023871123</v>
      </c>
      <c r="T353" s="26">
        <v>0.79854696037309802</v>
      </c>
      <c r="U353" s="26">
        <v>9.06103741938767E-2</v>
      </c>
      <c r="V353" s="26">
        <v>0.110842665433025</v>
      </c>
      <c r="W353" s="26">
        <v>0.254891412048801</v>
      </c>
      <c r="X353" s="26">
        <v>0.35784494936531203</v>
      </c>
      <c r="Y353" s="26">
        <v>0.38726363858588603</v>
      </c>
      <c r="Z353" s="26">
        <v>0.30128042479696798</v>
      </c>
      <c r="AA353" s="26">
        <v>1.4712017906589801E-2</v>
      </c>
      <c r="AB353" s="26">
        <v>0.68400755729644103</v>
      </c>
      <c r="AC353" s="119">
        <v>4.8449999999999998</v>
      </c>
      <c r="AD353" s="120">
        <v>11.371</v>
      </c>
      <c r="AE353" s="44">
        <v>4.7447999999999997</v>
      </c>
      <c r="AF353" s="12">
        <v>2.2080000000000002</v>
      </c>
      <c r="AG353" s="12">
        <v>1.6045</v>
      </c>
      <c r="AH353" s="12">
        <v>1.3718999999999999</v>
      </c>
      <c r="AI353" s="12">
        <v>1.1677999999999999</v>
      </c>
      <c r="AJ353" s="12">
        <v>1.0844</v>
      </c>
      <c r="AK353" s="12">
        <v>1.07</v>
      </c>
      <c r="AL353" s="12">
        <v>1.0041</v>
      </c>
      <c r="AM353" s="45">
        <v>0.94410000000000005</v>
      </c>
      <c r="AN353" s="44">
        <v>11.400399999999999</v>
      </c>
      <c r="AO353" s="12">
        <v>6.8113999999999999</v>
      </c>
      <c r="AP353" s="12">
        <v>5.8276000000000003</v>
      </c>
      <c r="AQ353" s="12">
        <v>5.5961999999999996</v>
      </c>
      <c r="AR353" s="12">
        <v>5.2754000000000003</v>
      </c>
      <c r="AS353" s="12">
        <v>5.1603000000000003</v>
      </c>
      <c r="AT353" s="12">
        <v>5.1071</v>
      </c>
      <c r="AU353" s="12">
        <v>5.1265000000000001</v>
      </c>
      <c r="AV353" s="45">
        <v>4.9752999999999998</v>
      </c>
      <c r="AW353" s="92"/>
      <c r="AX353" s="1" t="s">
        <v>44</v>
      </c>
      <c r="AY353" s="1" t="s">
        <v>44</v>
      </c>
      <c r="BA353" s="1" t="str">
        <f t="shared" si="50"/>
        <v/>
      </c>
      <c r="BB353" s="1" t="str">
        <f t="shared" si="48"/>
        <v/>
      </c>
      <c r="BC353" s="1">
        <f t="shared" si="49"/>
        <v>0.38726363858588603</v>
      </c>
    </row>
    <row r="354" spans="1:55">
      <c r="A354" s="24"/>
      <c r="B354" s="14"/>
      <c r="C354" s="14"/>
      <c r="D354" s="25" t="s">
        <v>20</v>
      </c>
      <c r="E354" s="144">
        <v>0.82598253487738404</v>
      </c>
      <c r="F354" s="144">
        <v>7.9067218289968696E-3</v>
      </c>
      <c r="G354" s="144">
        <v>0.166110743293618</v>
      </c>
      <c r="H354" s="144">
        <v>0.95102113148442202</v>
      </c>
      <c r="I354" s="144">
        <v>1.22468775550547E-2</v>
      </c>
      <c r="J354" s="144">
        <v>3.6731990960522702E-2</v>
      </c>
      <c r="K354" s="144">
        <v>0.53522722328426897</v>
      </c>
      <c r="L354" s="144">
        <v>7.45152504113296E-2</v>
      </c>
      <c r="M354" s="144">
        <v>0.39025752630440103</v>
      </c>
      <c r="N354" s="144">
        <v>0.96064212877088295</v>
      </c>
      <c r="O354" s="145">
        <v>8.2918344431859303E-5</v>
      </c>
      <c r="P354" s="144">
        <v>3.9274952884684702E-2</v>
      </c>
      <c r="Q354" s="144">
        <v>0.310285636762618</v>
      </c>
      <c r="R354" s="144">
        <v>0.45128858225276802</v>
      </c>
      <c r="S354" s="144">
        <v>0.23842578098461301</v>
      </c>
      <c r="T354" s="144">
        <v>0.40676268323813802</v>
      </c>
      <c r="U354" s="144">
        <v>0.48186333524031899</v>
      </c>
      <c r="V354" s="144">
        <v>0.111373981521542</v>
      </c>
      <c r="W354" s="144">
        <v>0.23089632529989501</v>
      </c>
      <c r="X354" s="144">
        <v>0.398272029133383</v>
      </c>
      <c r="Y354" s="144">
        <v>0.37083164556672099</v>
      </c>
      <c r="Z354" s="144">
        <v>0.65026872426305904</v>
      </c>
      <c r="AA354" s="144">
        <v>9.1133101564456198E-2</v>
      </c>
      <c r="AB354" s="144">
        <v>0.25859817417248399</v>
      </c>
      <c r="AC354" s="119">
        <v>4.7140000000000004</v>
      </c>
      <c r="AD354" s="120">
        <v>11.7</v>
      </c>
      <c r="AE354" s="44">
        <v>4.8417000000000003</v>
      </c>
      <c r="AF354" s="12">
        <v>2.2006000000000001</v>
      </c>
      <c r="AG354" s="12">
        <v>1.6579999999999999</v>
      </c>
      <c r="AH354" s="12">
        <v>1.4332</v>
      </c>
      <c r="AI354" s="12">
        <v>1.2676000000000001</v>
      </c>
      <c r="AJ354" s="12">
        <v>1.1759999999999999</v>
      </c>
      <c r="AK354" s="12">
        <v>1.1339999999999999</v>
      </c>
      <c r="AL354" s="12">
        <v>1.1163000000000001</v>
      </c>
      <c r="AM354" s="45">
        <v>1.0415000000000001</v>
      </c>
      <c r="AN354" s="44">
        <v>11.344900000000001</v>
      </c>
      <c r="AO354" s="12">
        <v>6.7233999999999998</v>
      </c>
      <c r="AP354" s="12">
        <v>5.6628999999999996</v>
      </c>
      <c r="AQ354" s="12">
        <v>5.2858000000000001</v>
      </c>
      <c r="AR354" s="12">
        <v>5.1394000000000002</v>
      </c>
      <c r="AS354" s="12">
        <v>4.8582000000000001</v>
      </c>
      <c r="AT354" s="12">
        <v>4.8213999999999997</v>
      </c>
      <c r="AU354" s="12">
        <v>4.7088999999999999</v>
      </c>
      <c r="AV354" s="45">
        <v>4.7545000000000002</v>
      </c>
      <c r="AW354" s="92"/>
      <c r="AX354" s="1" t="s">
        <v>44</v>
      </c>
      <c r="AY354" s="1" t="s">
        <v>49</v>
      </c>
      <c r="BA354" s="1" t="str">
        <f t="shared" si="50"/>
        <v/>
      </c>
      <c r="BB354" s="1" t="str">
        <f t="shared" si="48"/>
        <v/>
      </c>
      <c r="BC354" s="1" t="str">
        <f t="shared" si="49"/>
        <v/>
      </c>
    </row>
    <row r="355" spans="1:55">
      <c r="A355" s="24"/>
      <c r="B355" s="14"/>
      <c r="C355" s="14"/>
      <c r="D355" s="25" t="s">
        <v>21</v>
      </c>
      <c r="E355" s="27">
        <v>0.85341556323434997</v>
      </c>
      <c r="F355" s="27">
        <v>7.5327560416856204E-2</v>
      </c>
      <c r="G355" s="27">
        <v>7.1256876348793505E-2</v>
      </c>
      <c r="H355" s="27">
        <v>0.94528409384766299</v>
      </c>
      <c r="I355" s="27">
        <v>1.3940071421819401E-2</v>
      </c>
      <c r="J355" s="27">
        <v>4.07758347305174E-2</v>
      </c>
      <c r="K355" s="27">
        <v>0.57985167736369603</v>
      </c>
      <c r="L355" s="27">
        <v>0.26619401775943902</v>
      </c>
      <c r="M355" s="27">
        <v>0.15395430487686301</v>
      </c>
      <c r="N355" s="27">
        <v>0.70050517463094597</v>
      </c>
      <c r="O355" s="27">
        <v>0.25388281655512501</v>
      </c>
      <c r="P355" s="27">
        <v>4.5612008813927303E-2</v>
      </c>
      <c r="Q355" s="27">
        <v>0.90851466819548699</v>
      </c>
      <c r="R355" s="27">
        <v>3.7343530422408198E-2</v>
      </c>
      <c r="S355" s="27">
        <v>5.4141801382103803E-2</v>
      </c>
      <c r="T355" s="27">
        <v>0.46504078917811098</v>
      </c>
      <c r="U355" s="27">
        <v>0.50123431586923906</v>
      </c>
      <c r="V355" s="27">
        <v>3.3724894952649402E-2</v>
      </c>
      <c r="W355" s="27">
        <v>0.31777222720216303</v>
      </c>
      <c r="X355" s="27">
        <v>0.32961325130098001</v>
      </c>
      <c r="Y355" s="27">
        <v>0.35261452149685601</v>
      </c>
      <c r="Z355" s="27">
        <v>7.0354835936659199E-2</v>
      </c>
      <c r="AA355" s="27">
        <v>0.60238324443575797</v>
      </c>
      <c r="AB355" s="27">
        <v>0.327261919627581</v>
      </c>
      <c r="AC355" s="119">
        <v>5.0880000000000001</v>
      </c>
      <c r="AD355" s="120">
        <v>10.576000000000001</v>
      </c>
      <c r="AE355" s="44">
        <v>5.2176</v>
      </c>
      <c r="AF355" s="12">
        <v>2.0832000000000002</v>
      </c>
      <c r="AG355" s="12">
        <v>1.3743000000000001</v>
      </c>
      <c r="AH355" s="12">
        <v>1.1359999999999999</v>
      </c>
      <c r="AI355" s="12">
        <v>0.95330000000000004</v>
      </c>
      <c r="AJ355" s="12">
        <v>0.78310000000000002</v>
      </c>
      <c r="AK355" s="12">
        <v>0.78090000000000004</v>
      </c>
      <c r="AL355" s="12">
        <v>0.74929999999999997</v>
      </c>
      <c r="AM355" s="45">
        <v>0.66269999999999996</v>
      </c>
      <c r="AN355" s="44">
        <v>10.488300000000001</v>
      </c>
      <c r="AO355" s="12">
        <v>6.4378000000000002</v>
      </c>
      <c r="AP355" s="12">
        <v>5.4390000000000001</v>
      </c>
      <c r="AQ355" s="12">
        <v>5.1113999999999997</v>
      </c>
      <c r="AR355" s="12">
        <v>4.7211999999999996</v>
      </c>
      <c r="AS355" s="12">
        <v>4.5206999999999997</v>
      </c>
      <c r="AT355" s="12">
        <v>4.5255999999999998</v>
      </c>
      <c r="AU355" s="12">
        <v>4.4778000000000002</v>
      </c>
      <c r="AV355" s="45">
        <v>4.5286</v>
      </c>
      <c r="AW355" s="92"/>
      <c r="AX355" s="1" t="s">
        <v>44</v>
      </c>
      <c r="AY355" s="1" t="s">
        <v>44</v>
      </c>
      <c r="BA355" s="1" t="str">
        <f t="shared" si="50"/>
        <v/>
      </c>
      <c r="BB355" s="1" t="str">
        <f t="shared" si="48"/>
        <v/>
      </c>
      <c r="BC355" s="1">
        <f t="shared" si="49"/>
        <v>0.35261452149685601</v>
      </c>
    </row>
    <row r="356" spans="1:55">
      <c r="A356" s="24"/>
      <c r="B356" s="14"/>
      <c r="C356" s="14"/>
      <c r="D356" s="25" t="s">
        <v>22</v>
      </c>
      <c r="E356" s="32">
        <v>0.78882771175322997</v>
      </c>
      <c r="F356" s="32">
        <v>7.0822534684805094E-2</v>
      </c>
      <c r="G356" s="32">
        <v>0.140349753561964</v>
      </c>
      <c r="H356" s="32">
        <v>0.84995542831516402</v>
      </c>
      <c r="I356" s="32">
        <v>0.116955621697153</v>
      </c>
      <c r="J356" s="32">
        <v>3.3088949987682102E-2</v>
      </c>
      <c r="K356" s="32">
        <v>0.38502545494567902</v>
      </c>
      <c r="L356" s="32">
        <v>0.58915300167100204</v>
      </c>
      <c r="M356" s="32">
        <v>2.5821543383318098E-2</v>
      </c>
      <c r="N356" s="32">
        <v>0.47301541012776399</v>
      </c>
      <c r="O356" s="32">
        <v>0.15773034411931999</v>
      </c>
      <c r="P356" s="32">
        <v>0.36925424575291499</v>
      </c>
      <c r="Q356" s="32">
        <v>0.66710365370471103</v>
      </c>
      <c r="R356" s="32">
        <v>0.279364598218447</v>
      </c>
      <c r="S356" s="32">
        <v>5.3531748076840899E-2</v>
      </c>
      <c r="T356" s="32">
        <v>0.99819210779628997</v>
      </c>
      <c r="U356" s="32">
        <v>1.6072501811917801E-3</v>
      </c>
      <c r="V356" s="33">
        <v>2.00642022517349E-4</v>
      </c>
      <c r="W356" s="32">
        <v>0.31426413796192199</v>
      </c>
      <c r="X356" s="32">
        <v>0.29650019178321402</v>
      </c>
      <c r="Y356" s="32">
        <v>0.389235670254863</v>
      </c>
      <c r="Z356" s="32">
        <v>0.51708397638054204</v>
      </c>
      <c r="AA356" s="32">
        <v>0.44160826775589401</v>
      </c>
      <c r="AB356" s="32">
        <v>4.1307755863563098E-2</v>
      </c>
      <c r="AC356" s="119">
        <v>6.2619999999999996</v>
      </c>
      <c r="AD356" s="120">
        <v>8.9359999999999999</v>
      </c>
      <c r="AE356" s="44">
        <v>6.2805</v>
      </c>
      <c r="AF356" s="12">
        <v>2.6101000000000001</v>
      </c>
      <c r="AG356" s="12">
        <v>1.837</v>
      </c>
      <c r="AH356" s="12">
        <v>1.4585999999999999</v>
      </c>
      <c r="AI356" s="12">
        <v>1.2819</v>
      </c>
      <c r="AJ356" s="12">
        <v>1.1392</v>
      </c>
      <c r="AK356" s="12">
        <v>1.0711999999999999</v>
      </c>
      <c r="AL356" s="12">
        <v>1.0034000000000001</v>
      </c>
      <c r="AM356" s="45">
        <v>0.97889999999999999</v>
      </c>
      <c r="AN356" s="44">
        <v>9.5061</v>
      </c>
      <c r="AO356" s="12">
        <v>5.6818999999999997</v>
      </c>
      <c r="AP356" s="12">
        <v>4.9227999999999996</v>
      </c>
      <c r="AQ356" s="12">
        <v>4.5011000000000001</v>
      </c>
      <c r="AR356" s="12">
        <v>4.4532999999999996</v>
      </c>
      <c r="AS356" s="12">
        <v>4.2548000000000004</v>
      </c>
      <c r="AT356" s="12">
        <v>4.2305000000000001</v>
      </c>
      <c r="AU356" s="12">
        <v>4.2127999999999997</v>
      </c>
      <c r="AV356" s="45">
        <v>4.0998999999999999</v>
      </c>
      <c r="AW356" s="92"/>
      <c r="AX356" s="1" t="s">
        <v>44</v>
      </c>
      <c r="AY356" s="1" t="s">
        <v>44</v>
      </c>
      <c r="BA356" s="1" t="str">
        <f t="shared" si="50"/>
        <v/>
      </c>
      <c r="BB356" s="1" t="str">
        <f t="shared" si="48"/>
        <v/>
      </c>
      <c r="BC356" s="1">
        <f t="shared" si="49"/>
        <v>0.389235670254863</v>
      </c>
    </row>
    <row r="357" spans="1:55">
      <c r="A357" s="24"/>
      <c r="B357" s="14"/>
      <c r="C357" s="14"/>
      <c r="D357" s="25" t="s">
        <v>23</v>
      </c>
      <c r="E357" s="28">
        <v>0.63650583779139103</v>
      </c>
      <c r="F357" s="28">
        <v>0.30636945782513603</v>
      </c>
      <c r="G357" s="28">
        <v>5.71247043834728E-2</v>
      </c>
      <c r="H357" s="28">
        <v>0.279149018753796</v>
      </c>
      <c r="I357" s="28">
        <v>0.41687277441881498</v>
      </c>
      <c r="J357" s="28">
        <v>0.30397820682738702</v>
      </c>
      <c r="K357" s="28">
        <v>5.8369394513556203E-2</v>
      </c>
      <c r="L357" s="28">
        <v>0.343240687210213</v>
      </c>
      <c r="M357" s="28">
        <v>0.59838991827623</v>
      </c>
      <c r="N357" s="28">
        <v>0.78770084141804397</v>
      </c>
      <c r="O357" s="28">
        <v>5.0372046268521799E-2</v>
      </c>
      <c r="P357" s="28">
        <v>0.16192711231343301</v>
      </c>
      <c r="Q357" s="28">
        <v>0.86701533511956497</v>
      </c>
      <c r="R357" s="28">
        <v>0.113128985462481</v>
      </c>
      <c r="S357" s="28">
        <v>1.9855679417952798E-2</v>
      </c>
      <c r="T357" s="28">
        <v>0.93205791254845605</v>
      </c>
      <c r="U357" s="28">
        <v>1.4229470356294601E-2</v>
      </c>
      <c r="V357" s="28">
        <v>5.3712617095248702E-2</v>
      </c>
      <c r="W357" s="28">
        <v>0.27005814732780598</v>
      </c>
      <c r="X357" s="28">
        <v>0.37073538651133198</v>
      </c>
      <c r="Y357" s="28">
        <v>0.35920646616086099</v>
      </c>
      <c r="Z357" s="28">
        <v>0.83454254581586396</v>
      </c>
      <c r="AA357" s="28">
        <v>5.0055031540082999E-2</v>
      </c>
      <c r="AB357" s="28">
        <v>0.115402422644052</v>
      </c>
      <c r="AC357" s="119">
        <v>8.4390000000000001</v>
      </c>
      <c r="AD357" s="120">
        <v>8.5830000000000002</v>
      </c>
      <c r="AE357" s="44">
        <v>8.6881000000000004</v>
      </c>
      <c r="AF357" s="12">
        <v>3.6591</v>
      </c>
      <c r="AG357" s="12">
        <v>2.5964</v>
      </c>
      <c r="AH357" s="12">
        <v>2.2263000000000002</v>
      </c>
      <c r="AI357" s="12">
        <v>1.9597</v>
      </c>
      <c r="AJ357" s="12">
        <v>1.8236000000000001</v>
      </c>
      <c r="AK357" s="12">
        <v>1.6997</v>
      </c>
      <c r="AL357" s="12">
        <v>1.6896</v>
      </c>
      <c r="AM357" s="45">
        <v>1.6173999999999999</v>
      </c>
      <c r="AN357" s="44">
        <v>8.7258999999999993</v>
      </c>
      <c r="AO357" s="12">
        <v>5.4555999999999996</v>
      </c>
      <c r="AP357" s="12">
        <v>4.7202000000000002</v>
      </c>
      <c r="AQ357" s="12">
        <v>4.5914000000000001</v>
      </c>
      <c r="AR357" s="12">
        <v>4.5049999999999999</v>
      </c>
      <c r="AS357" s="12">
        <v>4.3653000000000004</v>
      </c>
      <c r="AT357" s="12">
        <v>4.3997000000000002</v>
      </c>
      <c r="AU357" s="12">
        <v>4.2820999999999998</v>
      </c>
      <c r="AV357" s="45">
        <v>4.1863000000000001</v>
      </c>
      <c r="AW357" s="92"/>
      <c r="AX357" s="1" t="s">
        <v>43</v>
      </c>
      <c r="AY357" s="1" t="s">
        <v>44</v>
      </c>
      <c r="BA357" s="1" t="str">
        <f t="shared" si="50"/>
        <v/>
      </c>
      <c r="BB357" s="1" t="str">
        <f t="shared" si="48"/>
        <v/>
      </c>
      <c r="BC357" s="1" t="str">
        <f t="shared" si="49"/>
        <v/>
      </c>
    </row>
    <row r="358" spans="1:55">
      <c r="A358" s="24"/>
      <c r="B358" s="14"/>
      <c r="C358" s="14"/>
      <c r="D358" s="25" t="s">
        <v>24</v>
      </c>
      <c r="E358" s="86">
        <v>0.76222924506594802</v>
      </c>
      <c r="F358" s="86">
        <v>0.160427968866692</v>
      </c>
      <c r="G358" s="86">
        <v>7.7342786067359295E-2</v>
      </c>
      <c r="H358" s="86">
        <v>0.83720369487503798</v>
      </c>
      <c r="I358" s="86">
        <v>1.92020690832439E-2</v>
      </c>
      <c r="J358" s="86">
        <v>0.143594236041718</v>
      </c>
      <c r="K358" s="86">
        <v>0.95828661680736604</v>
      </c>
      <c r="L358" s="86">
        <v>8.0173907518623598E-3</v>
      </c>
      <c r="M358" s="86">
        <v>3.3695992440771101E-2</v>
      </c>
      <c r="N358" s="86">
        <v>0.853685413385039</v>
      </c>
      <c r="O358" s="86">
        <v>8.0851235639240099E-2</v>
      </c>
      <c r="P358" s="86">
        <v>6.5463350975720702E-2</v>
      </c>
      <c r="Q358" s="86">
        <v>0.167312387558507</v>
      </c>
      <c r="R358" s="86">
        <v>0.27197367604470701</v>
      </c>
      <c r="S358" s="86">
        <v>0.56071393639678502</v>
      </c>
      <c r="T358" s="86">
        <v>0.178901903003748</v>
      </c>
      <c r="U358" s="86">
        <v>6.7527666656065303E-3</v>
      </c>
      <c r="V358" s="86">
        <v>0.81434533033064505</v>
      </c>
      <c r="W358" s="86">
        <v>0.26119491951386897</v>
      </c>
      <c r="X358" s="86">
        <v>0.41399320322164102</v>
      </c>
      <c r="Y358" s="86">
        <v>0.32481187726448901</v>
      </c>
      <c r="Z358" s="86">
        <v>0.30407267652339798</v>
      </c>
      <c r="AA358" s="86">
        <v>0.15527135515936899</v>
      </c>
      <c r="AB358" s="86">
        <v>0.54065596831723195</v>
      </c>
      <c r="AC358" s="119">
        <v>4.4779999999999998</v>
      </c>
      <c r="AD358" s="120">
        <v>13.057</v>
      </c>
      <c r="AE358" s="44">
        <v>4.5015000000000001</v>
      </c>
      <c r="AF358" s="12">
        <v>2.0849000000000002</v>
      </c>
      <c r="AG358" s="12">
        <v>1.4686999999999999</v>
      </c>
      <c r="AH358" s="12">
        <v>1.1940999999999999</v>
      </c>
      <c r="AI358" s="12">
        <v>1.054</v>
      </c>
      <c r="AJ358" s="12">
        <v>0.94530000000000003</v>
      </c>
      <c r="AK358" s="12">
        <v>0.8619</v>
      </c>
      <c r="AL358" s="12">
        <v>0.85589999999999999</v>
      </c>
      <c r="AM358" s="45">
        <v>0.78749999999999998</v>
      </c>
      <c r="AN358" s="44">
        <v>12.581899999999999</v>
      </c>
      <c r="AO358" s="12">
        <v>8.3333999999999993</v>
      </c>
      <c r="AP358" s="12">
        <v>7.3380999999999998</v>
      </c>
      <c r="AQ358" s="12">
        <v>6.891</v>
      </c>
      <c r="AR358" s="12">
        <v>6.5492999999999997</v>
      </c>
      <c r="AS358" s="12">
        <v>6.3127000000000004</v>
      </c>
      <c r="AT358" s="12">
        <v>6.1805000000000003</v>
      </c>
      <c r="AU358" s="12">
        <v>6.1185</v>
      </c>
      <c r="AV358" s="45">
        <v>6.1836000000000002</v>
      </c>
      <c r="AW358" s="92"/>
      <c r="AX358" s="1" t="s">
        <v>44</v>
      </c>
      <c r="AY358" s="1" t="s">
        <v>43</v>
      </c>
      <c r="BA358" s="1" t="str">
        <f t="shared" si="50"/>
        <v/>
      </c>
      <c r="BB358" s="1" t="str">
        <f t="shared" si="48"/>
        <v/>
      </c>
      <c r="BC358" s="1" t="str">
        <f t="shared" si="49"/>
        <v/>
      </c>
    </row>
    <row r="359" spans="1:55">
      <c r="A359" s="24"/>
      <c r="B359" s="14"/>
      <c r="C359" s="14"/>
      <c r="D359" s="25" t="s">
        <v>25</v>
      </c>
      <c r="E359" s="146">
        <v>0.81452347815952497</v>
      </c>
      <c r="F359" s="146">
        <v>0.114052726341366</v>
      </c>
      <c r="G359" s="146">
        <v>7.1423795499108794E-2</v>
      </c>
      <c r="H359" s="146">
        <v>0.96295483661263603</v>
      </c>
      <c r="I359" s="146">
        <v>1.6256858357999698E-2</v>
      </c>
      <c r="J359" s="146">
        <v>2.0788305029363401E-2</v>
      </c>
      <c r="K359" s="146">
        <v>0.972044064861871</v>
      </c>
      <c r="L359" s="146">
        <v>2.5780040690522699E-2</v>
      </c>
      <c r="M359" s="146">
        <v>2.1758944476053502E-3</v>
      </c>
      <c r="N359" s="146">
        <v>0.51767096146059599</v>
      </c>
      <c r="O359" s="146">
        <v>0.17992991963581101</v>
      </c>
      <c r="P359" s="146">
        <v>0.302399118903591</v>
      </c>
      <c r="Q359" s="146">
        <v>0.15034593390807299</v>
      </c>
      <c r="R359" s="146">
        <v>0.79492108284298302</v>
      </c>
      <c r="S359" s="146">
        <v>5.47329832489424E-2</v>
      </c>
      <c r="T359" s="146">
        <v>0.15861006884301501</v>
      </c>
      <c r="U359" s="146">
        <v>0.83335318478333498</v>
      </c>
      <c r="V359" s="146">
        <v>8.0367463736495896E-3</v>
      </c>
      <c r="W359" s="146">
        <v>0.28514627651153501</v>
      </c>
      <c r="X359" s="146">
        <v>0.38393063073359102</v>
      </c>
      <c r="Y359" s="146">
        <v>0.33092309275487303</v>
      </c>
      <c r="Z359" s="146">
        <v>0.40654792678490498</v>
      </c>
      <c r="AA359" s="146">
        <v>0.150457536716086</v>
      </c>
      <c r="AB359" s="146">
        <v>0.442994536499008</v>
      </c>
      <c r="AC359" s="119">
        <v>5.2480000000000002</v>
      </c>
      <c r="AD359" s="120">
        <v>10.491</v>
      </c>
      <c r="AE359" s="44">
        <v>5.3613999999999997</v>
      </c>
      <c r="AF359" s="12">
        <v>2.1149</v>
      </c>
      <c r="AG359" s="12">
        <v>1.4365000000000001</v>
      </c>
      <c r="AH359" s="12">
        <v>1.0952</v>
      </c>
      <c r="AI359" s="12">
        <v>1.002</v>
      </c>
      <c r="AJ359" s="12">
        <v>0.91839999999999999</v>
      </c>
      <c r="AK359" s="12">
        <v>0.84250000000000003</v>
      </c>
      <c r="AL359" s="12">
        <v>0.80220000000000002</v>
      </c>
      <c r="AM359" s="45">
        <v>0.77600000000000002</v>
      </c>
      <c r="AN359" s="44">
        <v>10.9092</v>
      </c>
      <c r="AO359" s="12">
        <v>6.3160999999999996</v>
      </c>
      <c r="AP359" s="12">
        <v>5.4534000000000002</v>
      </c>
      <c r="AQ359" s="12">
        <v>5.0505000000000004</v>
      </c>
      <c r="AR359" s="12">
        <v>4.8598999999999997</v>
      </c>
      <c r="AS359" s="12">
        <v>4.6684000000000001</v>
      </c>
      <c r="AT359" s="12">
        <v>4.6273999999999997</v>
      </c>
      <c r="AU359" s="12">
        <v>4.5149999999999997</v>
      </c>
      <c r="AV359" s="45">
        <v>4.5716000000000001</v>
      </c>
      <c r="AW359" s="92"/>
      <c r="AX359" s="1" t="s">
        <v>44</v>
      </c>
      <c r="AY359" s="1" t="s">
        <v>44</v>
      </c>
      <c r="BA359" s="1" t="str">
        <f t="shared" si="50"/>
        <v/>
      </c>
      <c r="BB359" s="1" t="str">
        <f t="shared" si="48"/>
        <v/>
      </c>
      <c r="BC359" s="1">
        <f t="shared" si="49"/>
        <v>0.38393063073359102</v>
      </c>
    </row>
    <row r="360" spans="1:55" ht="17" thickBot="1">
      <c r="A360" s="34"/>
      <c r="B360" s="35"/>
      <c r="C360" s="35"/>
      <c r="D360" s="36" t="s">
        <v>57</v>
      </c>
      <c r="E360" s="147">
        <v>0.98986764059741605</v>
      </c>
      <c r="F360" s="147">
        <v>3.5428890119810698E-3</v>
      </c>
      <c r="G360" s="147">
        <v>6.5894703906021999E-3</v>
      </c>
      <c r="H360" s="147">
        <v>0.82542849913420901</v>
      </c>
      <c r="I360" s="147">
        <v>0.12755956331332</v>
      </c>
      <c r="J360" s="147">
        <v>4.7011937552470601E-2</v>
      </c>
      <c r="K360" s="147">
        <v>0.93143706763785195</v>
      </c>
      <c r="L360" s="147">
        <v>1.54943031538162E-2</v>
      </c>
      <c r="M360" s="147">
        <v>5.30686292083314E-2</v>
      </c>
      <c r="N360" s="147">
        <v>0.97324231681517204</v>
      </c>
      <c r="O360" s="147">
        <v>2.1444120178932002E-2</v>
      </c>
      <c r="P360" s="147">
        <v>5.3135630058959099E-3</v>
      </c>
      <c r="Q360" s="147">
        <v>3.4588487271890102E-2</v>
      </c>
      <c r="R360" s="147">
        <v>0.85284615183081602</v>
      </c>
      <c r="S360" s="147">
        <v>0.11256536089729299</v>
      </c>
      <c r="T360" s="147">
        <v>0.50917101384256103</v>
      </c>
      <c r="U360" s="147">
        <v>0.35580669245744401</v>
      </c>
      <c r="V360" s="147">
        <v>0.13502229369999399</v>
      </c>
      <c r="W360" s="147">
        <v>0.30193180894593202</v>
      </c>
      <c r="X360" s="147">
        <v>0.361428384073534</v>
      </c>
      <c r="Y360" s="147">
        <v>0.33663980698053197</v>
      </c>
      <c r="Z360" s="147">
        <v>9.1095544408644605E-2</v>
      </c>
      <c r="AA360" s="147">
        <v>0.53458809935654505</v>
      </c>
      <c r="AB360" s="147">
        <v>0.37431635623480902</v>
      </c>
      <c r="AC360" s="121">
        <v>4.9169999999999998</v>
      </c>
      <c r="AD360" s="122">
        <v>11.215</v>
      </c>
      <c r="AE360" s="46">
        <v>4.8662999999999998</v>
      </c>
      <c r="AF360" s="47">
        <v>1.6657999999999999</v>
      </c>
      <c r="AG360" s="47">
        <v>1.0456000000000001</v>
      </c>
      <c r="AH360" s="47">
        <v>0.80640000000000001</v>
      </c>
      <c r="AI360" s="47">
        <v>0.68440000000000001</v>
      </c>
      <c r="AJ360" s="47">
        <v>0.59419999999999995</v>
      </c>
      <c r="AK360" s="47">
        <v>0.56259999999999999</v>
      </c>
      <c r="AL360" s="47">
        <v>0.51800000000000002</v>
      </c>
      <c r="AM360" s="48">
        <v>0.50229999999999997</v>
      </c>
      <c r="AN360" s="46">
        <v>11.458399999999999</v>
      </c>
      <c r="AO360" s="47">
        <v>6.4446000000000003</v>
      </c>
      <c r="AP360" s="47">
        <v>5.5296000000000003</v>
      </c>
      <c r="AQ360" s="47">
        <v>5.3307000000000002</v>
      </c>
      <c r="AR360" s="47">
        <v>5.0677000000000003</v>
      </c>
      <c r="AS360" s="47">
        <v>4.9116999999999997</v>
      </c>
      <c r="AT360" s="47">
        <v>4.7977999999999996</v>
      </c>
      <c r="AU360" s="47">
        <v>4.7233000000000001</v>
      </c>
      <c r="AV360" s="48">
        <v>4.7115999999999998</v>
      </c>
      <c r="AW360" s="92"/>
      <c r="AX360" s="1" t="s">
        <v>44</v>
      </c>
      <c r="AY360" s="1" t="s">
        <v>44</v>
      </c>
      <c r="BA360" s="1" t="str">
        <f t="shared" si="50"/>
        <v/>
      </c>
      <c r="BB360" s="1" t="str">
        <f t="shared" si="48"/>
        <v/>
      </c>
      <c r="BC360" s="1">
        <f t="shared" si="49"/>
        <v>0.361428384073534</v>
      </c>
    </row>
    <row r="361" spans="1:55">
      <c r="B361" s="255" t="s">
        <v>127</v>
      </c>
      <c r="C361" s="1">
        <v>28</v>
      </c>
      <c r="AB361" s="85" t="s">
        <v>69</v>
      </c>
      <c r="AC361" s="168">
        <v>19</v>
      </c>
      <c r="AD361" s="168">
        <v>4</v>
      </c>
      <c r="AE361" s="188">
        <v>18</v>
      </c>
      <c r="AF361" s="1">
        <v>22</v>
      </c>
      <c r="AG361" s="1">
        <v>23</v>
      </c>
      <c r="AH361" s="1">
        <v>24</v>
      </c>
      <c r="AI361" s="1">
        <v>24</v>
      </c>
      <c r="AJ361" s="1">
        <v>24</v>
      </c>
      <c r="AK361" s="1">
        <v>27</v>
      </c>
      <c r="AL361" s="1">
        <v>24</v>
      </c>
      <c r="AM361" s="1">
        <v>24</v>
      </c>
      <c r="AN361" s="188">
        <v>3</v>
      </c>
      <c r="AO361" s="1">
        <v>5</v>
      </c>
      <c r="AP361" s="1">
        <v>8</v>
      </c>
      <c r="AQ361" s="1">
        <v>6</v>
      </c>
      <c r="AR361" s="1">
        <v>8</v>
      </c>
      <c r="AS361" s="1">
        <v>8</v>
      </c>
      <c r="AT361" s="1">
        <v>4</v>
      </c>
      <c r="AU361" s="1">
        <v>7</v>
      </c>
      <c r="AV361" s="1">
        <v>7</v>
      </c>
      <c r="AW361" s="85" t="s">
        <v>69</v>
      </c>
      <c r="AX361" s="188">
        <f>AE361</f>
        <v>18</v>
      </c>
      <c r="AY361" s="188">
        <f>AN361</f>
        <v>3</v>
      </c>
      <c r="BA361" s="238">
        <f>COUNTIF(BA333:BA360,"=sat")</f>
        <v>0</v>
      </c>
      <c r="BB361" s="238">
        <f>MIN(BB333:BB360)</f>
        <v>0</v>
      </c>
      <c r="BC361" s="238">
        <f>MAX(BC333:BC360)</f>
        <v>0.389235670254863</v>
      </c>
    </row>
    <row r="362" spans="1:55">
      <c r="B362" s="256" t="s">
        <v>128</v>
      </c>
      <c r="C362" s="220">
        <f>SUMIF(C333:C360,"&gt;0")/COUNTIF(C333:C360,"&gt;0")</f>
        <v>99.402398571428577</v>
      </c>
      <c r="AB362" s="85" t="s">
        <v>70</v>
      </c>
      <c r="AC362" s="168">
        <v>0</v>
      </c>
      <c r="AD362" s="168">
        <v>1</v>
      </c>
      <c r="AE362" s="188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88">
        <v>1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85" t="s">
        <v>70</v>
      </c>
      <c r="AX362" s="188">
        <f t="shared" ref="AX362:AX366" si="51">AE362</f>
        <v>0</v>
      </c>
      <c r="AY362" s="188">
        <f t="shared" ref="AY362:AY366" si="52">AN362</f>
        <v>1</v>
      </c>
      <c r="BA362" s="239" t="s">
        <v>246</v>
      </c>
      <c r="BB362" s="288" t="s">
        <v>245</v>
      </c>
      <c r="BC362" s="288" t="s">
        <v>244</v>
      </c>
    </row>
    <row r="363" spans="1:55">
      <c r="B363" s="256"/>
      <c r="C363" s="220"/>
      <c r="AB363" s="85" t="s">
        <v>71</v>
      </c>
      <c r="AC363" s="168">
        <v>6</v>
      </c>
      <c r="AD363" s="168">
        <v>16</v>
      </c>
      <c r="AE363" s="188">
        <v>7</v>
      </c>
      <c r="AF363" s="1">
        <v>6</v>
      </c>
      <c r="AG363" s="1">
        <v>5</v>
      </c>
      <c r="AH363" s="1">
        <v>4</v>
      </c>
      <c r="AI363" s="1">
        <v>4</v>
      </c>
      <c r="AJ363" s="1">
        <v>4</v>
      </c>
      <c r="AK363" s="1">
        <v>1</v>
      </c>
      <c r="AL363" s="1">
        <v>4</v>
      </c>
      <c r="AM363" s="1">
        <v>4</v>
      </c>
      <c r="AN363" s="188">
        <v>18</v>
      </c>
      <c r="AO363" s="1">
        <v>19</v>
      </c>
      <c r="AP363" s="1">
        <v>16</v>
      </c>
      <c r="AQ363" s="1">
        <v>18</v>
      </c>
      <c r="AR363" s="1">
        <v>17</v>
      </c>
      <c r="AS363" s="1">
        <v>16</v>
      </c>
      <c r="AT363" s="1">
        <v>20</v>
      </c>
      <c r="AU363" s="1">
        <v>18</v>
      </c>
      <c r="AV363" s="1">
        <v>18</v>
      </c>
      <c r="AW363" s="85" t="s">
        <v>71</v>
      </c>
      <c r="AX363" s="188">
        <f t="shared" si="51"/>
        <v>7</v>
      </c>
      <c r="AY363" s="188">
        <f t="shared" si="52"/>
        <v>18</v>
      </c>
      <c r="BB363" s="288"/>
      <c r="BC363" s="288"/>
    </row>
    <row r="364" spans="1:55">
      <c r="C364" s="220"/>
      <c r="AB364" s="85" t="s">
        <v>72</v>
      </c>
      <c r="AC364" s="168">
        <v>3</v>
      </c>
      <c r="AD364" s="168">
        <v>7</v>
      </c>
      <c r="AE364" s="188">
        <v>3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88">
        <v>6</v>
      </c>
      <c r="AO364" s="1">
        <v>4</v>
      </c>
      <c r="AP364" s="1">
        <v>4</v>
      </c>
      <c r="AQ364" s="1">
        <v>4</v>
      </c>
      <c r="AR364" s="1">
        <v>3</v>
      </c>
      <c r="AS364" s="1">
        <v>4</v>
      </c>
      <c r="AT364" s="1">
        <v>4</v>
      </c>
      <c r="AU364" s="1">
        <v>3</v>
      </c>
      <c r="AV364" s="1">
        <v>3</v>
      </c>
      <c r="AW364" s="85" t="s">
        <v>72</v>
      </c>
      <c r="AX364" s="188">
        <f t="shared" si="51"/>
        <v>3</v>
      </c>
      <c r="AY364" s="188">
        <f t="shared" si="52"/>
        <v>6</v>
      </c>
      <c r="BB364" s="289"/>
      <c r="BC364" s="289"/>
    </row>
    <row r="365" spans="1:55">
      <c r="AB365" s="85" t="s">
        <v>151</v>
      </c>
      <c r="AC365" s="168">
        <f t="shared" ref="AC365:AE366" si="53">SUM(AC361,AC363)</f>
        <v>25</v>
      </c>
      <c r="AD365" s="168">
        <f t="shared" si="53"/>
        <v>20</v>
      </c>
      <c r="AE365" s="188">
        <f t="shared" si="53"/>
        <v>25</v>
      </c>
      <c r="AN365" s="188">
        <f>SUM(AN361,AN363)</f>
        <v>21</v>
      </c>
      <c r="AW365" s="85" t="s">
        <v>151</v>
      </c>
      <c r="AX365" s="188">
        <f t="shared" si="51"/>
        <v>25</v>
      </c>
      <c r="AY365" s="188">
        <f t="shared" si="52"/>
        <v>21</v>
      </c>
    </row>
    <row r="366" spans="1:55">
      <c r="AB366" s="85" t="s">
        <v>152</v>
      </c>
      <c r="AC366" s="168">
        <f t="shared" si="53"/>
        <v>3</v>
      </c>
      <c r="AD366" s="168">
        <f t="shared" si="53"/>
        <v>8</v>
      </c>
      <c r="AE366" s="168">
        <f t="shared" si="53"/>
        <v>3</v>
      </c>
      <c r="AN366" s="188">
        <f>SUM(AN362,AN364)</f>
        <v>7</v>
      </c>
      <c r="AW366" s="85" t="s">
        <v>152</v>
      </c>
      <c r="AX366" s="188">
        <f t="shared" si="51"/>
        <v>3</v>
      </c>
      <c r="AY366" s="188">
        <f t="shared" si="52"/>
        <v>7</v>
      </c>
    </row>
    <row r="367" spans="1:55">
      <c r="AB367" s="85" t="s">
        <v>44</v>
      </c>
      <c r="AC367" s="168"/>
      <c r="AD367" s="168"/>
      <c r="AE367" s="188">
        <f>COUNTIF(AX$333:AX$360,"=TP")</f>
        <v>25</v>
      </c>
      <c r="AN367" s="188">
        <f>COUNTIF(AY$333:AY$360,"=TP")</f>
        <v>19</v>
      </c>
      <c r="AW367" s="85" t="s">
        <v>44</v>
      </c>
      <c r="AX367" s="188">
        <f>AE367</f>
        <v>25</v>
      </c>
      <c r="AY367" s="188">
        <f>AN367</f>
        <v>19</v>
      </c>
    </row>
    <row r="368" spans="1:55">
      <c r="AB368" s="85" t="s">
        <v>45</v>
      </c>
      <c r="AC368" s="168"/>
      <c r="AD368" s="168"/>
      <c r="AE368" s="188">
        <f>COUNTIF(AX$333:AX$360,"=FP")</f>
        <v>0</v>
      </c>
      <c r="AN368" s="188">
        <f>COUNTIF(AY$333:AY$360,"=FP")</f>
        <v>1</v>
      </c>
      <c r="AW368" s="85" t="s">
        <v>45</v>
      </c>
      <c r="AX368" s="188">
        <f t="shared" ref="AX368:AX370" si="54">AE368</f>
        <v>0</v>
      </c>
      <c r="AY368" s="188">
        <f t="shared" ref="AY368:AY370" si="55">AN368</f>
        <v>1</v>
      </c>
    </row>
    <row r="369" spans="4:69">
      <c r="AB369" s="85" t="s">
        <v>43</v>
      </c>
      <c r="AC369" s="168"/>
      <c r="AD369" s="168"/>
      <c r="AE369" s="188">
        <f>COUNTIF(AX$333:AX$360,"=TN")</f>
        <v>3</v>
      </c>
      <c r="AN369" s="188">
        <f>COUNTIF(AY$333:AY$360,"=TN")</f>
        <v>6</v>
      </c>
      <c r="AW369" s="85" t="s">
        <v>43</v>
      </c>
      <c r="AX369" s="188">
        <f t="shared" si="54"/>
        <v>3</v>
      </c>
      <c r="AY369" s="188">
        <f t="shared" si="55"/>
        <v>6</v>
      </c>
    </row>
    <row r="370" spans="4:69">
      <c r="AB370" s="85" t="s">
        <v>49</v>
      </c>
      <c r="AC370" s="168"/>
      <c r="AD370" s="168"/>
      <c r="AE370" s="188">
        <f>COUNTIF(AX$333:AX$360,"=FN")</f>
        <v>0</v>
      </c>
      <c r="AN370" s="188">
        <f>COUNTIF(AY$333:AY$360,"=FN")</f>
        <v>2</v>
      </c>
      <c r="AW370" s="85" t="s">
        <v>49</v>
      </c>
      <c r="AX370" s="188">
        <f t="shared" si="54"/>
        <v>0</v>
      </c>
      <c r="AY370" s="188">
        <f t="shared" si="55"/>
        <v>2</v>
      </c>
    </row>
    <row r="371" spans="4:69">
      <c r="AB371" s="85" t="s">
        <v>46</v>
      </c>
      <c r="AC371" s="124"/>
      <c r="AD371" s="124"/>
      <c r="AE371" s="173">
        <f>AE367/(AE367+AE368)</f>
        <v>1</v>
      </c>
      <c r="AF371" s="127"/>
      <c r="AG371" s="127"/>
      <c r="AH371" s="127"/>
      <c r="AI371" s="127"/>
      <c r="AJ371" s="127"/>
      <c r="AK371" s="127"/>
      <c r="AL371" s="127"/>
      <c r="AM371" s="127"/>
      <c r="AN371" s="173">
        <f>AN367/(AN367+AN368)</f>
        <v>0.95</v>
      </c>
      <c r="AO371" s="127"/>
      <c r="AP371" s="127"/>
      <c r="AQ371" s="127"/>
      <c r="AR371" s="127"/>
      <c r="AS371" s="127"/>
      <c r="AT371" s="127"/>
      <c r="AU371" s="127"/>
      <c r="AV371" s="127"/>
      <c r="AW371" s="85" t="s">
        <v>46</v>
      </c>
      <c r="AX371" s="188">
        <f>AE371</f>
        <v>1</v>
      </c>
      <c r="AY371" s="188">
        <f>AN371</f>
        <v>0.95</v>
      </c>
    </row>
    <row r="372" spans="4:69">
      <c r="AB372" s="85" t="s">
        <v>47</v>
      </c>
      <c r="AC372" s="124"/>
      <c r="AD372" s="124"/>
      <c r="AE372" s="173">
        <f>AE367/(AE367+AE370)</f>
        <v>1</v>
      </c>
      <c r="AF372" s="127"/>
      <c r="AG372" s="127"/>
      <c r="AH372" s="127"/>
      <c r="AI372" s="127"/>
      <c r="AJ372" s="127"/>
      <c r="AK372" s="127"/>
      <c r="AL372" s="127"/>
      <c r="AM372" s="127"/>
      <c r="AN372" s="173">
        <f>AN367/(AN367+AN370)</f>
        <v>0.90476190476190477</v>
      </c>
      <c r="AO372" s="127"/>
      <c r="AP372" s="127"/>
      <c r="AQ372" s="127"/>
      <c r="AR372" s="127"/>
      <c r="AS372" s="127"/>
      <c r="AT372" s="127"/>
      <c r="AU372" s="127"/>
      <c r="AV372" s="127"/>
      <c r="AW372" s="85" t="s">
        <v>47</v>
      </c>
      <c r="AX372" s="188">
        <f t="shared" ref="AX372" si="56">AE372</f>
        <v>1</v>
      </c>
      <c r="AY372" s="188">
        <f t="shared" ref="AY372" si="57">AN372</f>
        <v>0.90476190476190477</v>
      </c>
    </row>
    <row r="373" spans="4:69">
      <c r="AB373" s="85" t="s">
        <v>73</v>
      </c>
      <c r="AC373" s="126">
        <f t="shared" ref="AC373:AD376" si="58">AC361/SUM(AC$361:AC$364)</f>
        <v>0.6785714285714286</v>
      </c>
      <c r="AD373" s="126">
        <f t="shared" si="58"/>
        <v>0.14285714285714285</v>
      </c>
      <c r="AE373" s="188">
        <f>AE361/SUM(AE361:AE364)</f>
        <v>0.6428571428571429</v>
      </c>
      <c r="AN373" s="188">
        <f t="shared" ref="AN373" si="59">AN361/SUM(AN361:AN364)</f>
        <v>0.10714285714285714</v>
      </c>
      <c r="AW373" s="85" t="s">
        <v>73</v>
      </c>
      <c r="AX373" s="125">
        <f>AE373</f>
        <v>0.6428571428571429</v>
      </c>
      <c r="AY373" s="125">
        <f>AN373</f>
        <v>0.10714285714285714</v>
      </c>
      <c r="AZ373" s="11"/>
    </row>
    <row r="374" spans="4:69">
      <c r="D374" s="1"/>
      <c r="AB374" s="85" t="s">
        <v>74</v>
      </c>
      <c r="AC374" s="126">
        <f t="shared" si="58"/>
        <v>0</v>
      </c>
      <c r="AD374" s="126">
        <f t="shared" si="58"/>
        <v>3.5714285714285712E-2</v>
      </c>
      <c r="AE374" s="188">
        <f>AE362/SUM(AE361:AE364)</f>
        <v>0</v>
      </c>
      <c r="AN374" s="188">
        <f t="shared" ref="AN374" si="60">AN362/SUM(AN361:AN364)</f>
        <v>3.5714285714285712E-2</v>
      </c>
      <c r="AW374" s="85" t="s">
        <v>74</v>
      </c>
      <c r="AX374" s="125">
        <f t="shared" ref="AX374:AX382" si="61">AE374</f>
        <v>0</v>
      </c>
      <c r="AY374" s="125">
        <f t="shared" ref="AY374:AY382" si="62">AN374</f>
        <v>3.5714285714285712E-2</v>
      </c>
      <c r="AZ374" s="11"/>
      <c r="BD374" s="285"/>
      <c r="BE374" s="285"/>
      <c r="BF374" s="285"/>
      <c r="BG374" s="285"/>
      <c r="BH374" s="285"/>
      <c r="BI374" s="285"/>
      <c r="BJ374" s="201"/>
      <c r="BK374" s="201"/>
      <c r="BL374" s="285"/>
      <c r="BM374" s="285"/>
      <c r="BN374" s="285"/>
      <c r="BO374" s="285"/>
      <c r="BP374" s="285"/>
      <c r="BQ374" s="285"/>
    </row>
    <row r="375" spans="4:69">
      <c r="D375" s="1"/>
      <c r="AB375" s="85" t="s">
        <v>75</v>
      </c>
      <c r="AC375" s="126">
        <f t="shared" si="58"/>
        <v>0.21428571428571427</v>
      </c>
      <c r="AD375" s="126">
        <f t="shared" si="58"/>
        <v>0.5714285714285714</v>
      </c>
      <c r="AE375" s="188">
        <f t="shared" ref="AE375:AN375" si="63">AE363/SUM(AE361:AE364)</f>
        <v>0.25</v>
      </c>
      <c r="AN375" s="188">
        <f t="shared" si="63"/>
        <v>0.6428571428571429</v>
      </c>
      <c r="AW375" s="85" t="s">
        <v>75</v>
      </c>
      <c r="AX375" s="125">
        <f t="shared" si="61"/>
        <v>0.25</v>
      </c>
      <c r="AY375" s="125">
        <f t="shared" si="62"/>
        <v>0.6428571428571429</v>
      </c>
      <c r="AZ375" s="11"/>
      <c r="BA375" s="87"/>
      <c r="BB375" s="190"/>
      <c r="BC375" s="190"/>
      <c r="BD375" s="190"/>
      <c r="BE375" s="190"/>
      <c r="BF375" s="190"/>
      <c r="BG375" s="190"/>
      <c r="BH375" s="190"/>
      <c r="BI375" s="190"/>
      <c r="BJ375" s="201"/>
      <c r="BK375" s="201"/>
      <c r="BL375" s="190"/>
      <c r="BM375" s="190"/>
      <c r="BN375" s="190"/>
      <c r="BO375" s="190"/>
      <c r="BP375" s="190"/>
      <c r="BQ375" s="190"/>
    </row>
    <row r="376" spans="4:69">
      <c r="D376" s="1"/>
      <c r="AB376" s="85" t="s">
        <v>76</v>
      </c>
      <c r="AC376" s="126">
        <f t="shared" si="58"/>
        <v>0.10714285714285714</v>
      </c>
      <c r="AD376" s="126">
        <f t="shared" si="58"/>
        <v>0.25</v>
      </c>
      <c r="AE376" s="188">
        <f t="shared" ref="AE376:AN376" si="64">AE364/SUM(AE361:AE364)</f>
        <v>0.10714285714285714</v>
      </c>
      <c r="AN376" s="188">
        <f t="shared" si="64"/>
        <v>0.21428571428571427</v>
      </c>
      <c r="AW376" s="85" t="s">
        <v>76</v>
      </c>
      <c r="AX376" s="125">
        <f t="shared" si="61"/>
        <v>0.10714285714285714</v>
      </c>
      <c r="AY376" s="125">
        <f t="shared" si="62"/>
        <v>0.21428571428571427</v>
      </c>
      <c r="AZ376" s="11"/>
      <c r="BA376" s="87"/>
      <c r="BB376" s="190"/>
      <c r="BC376" s="190"/>
      <c r="BD376" s="190"/>
      <c r="BE376" s="190"/>
      <c r="BF376" s="190"/>
      <c r="BG376" s="190"/>
      <c r="BH376" s="190"/>
      <c r="BI376" s="190"/>
      <c r="BJ376" s="201"/>
      <c r="BK376" s="201"/>
      <c r="BL376" s="190"/>
      <c r="BM376" s="190"/>
      <c r="BN376" s="190"/>
      <c r="BO376" s="190"/>
      <c r="BP376" s="190"/>
      <c r="BQ376" s="190"/>
    </row>
    <row r="377" spans="4:69">
      <c r="D377" s="1"/>
      <c r="AB377" s="85" t="s">
        <v>77</v>
      </c>
      <c r="AC377" s="126">
        <f>SUM(AC361,AC363)/SUM(AC$361:AC$364)</f>
        <v>0.8928571428571429</v>
      </c>
      <c r="AD377" s="126">
        <f>SUM(AD361,AD363)/SUM(AD$361:AD$364)</f>
        <v>0.7142857142857143</v>
      </c>
      <c r="AE377" s="188">
        <f t="shared" ref="AE377:AN377" si="65">(AE361+AE363)/SUM(AE361:AE364)</f>
        <v>0.8928571428571429</v>
      </c>
      <c r="AN377" s="188">
        <f t="shared" si="65"/>
        <v>0.75</v>
      </c>
      <c r="AW377" s="85" t="s">
        <v>77</v>
      </c>
      <c r="AX377" s="125">
        <f t="shared" si="61"/>
        <v>0.8928571428571429</v>
      </c>
      <c r="AY377" s="125">
        <f t="shared" si="62"/>
        <v>0.75</v>
      </c>
      <c r="AZ377" s="11"/>
      <c r="BA377" s="87"/>
      <c r="BB377" s="190"/>
      <c r="BC377" s="190"/>
      <c r="BD377" s="190"/>
      <c r="BE377" s="190"/>
      <c r="BF377" s="190"/>
      <c r="BG377" s="190"/>
      <c r="BH377" s="190"/>
      <c r="BI377" s="190"/>
      <c r="BJ377" s="201"/>
      <c r="BK377" s="201"/>
      <c r="BL377" s="190"/>
      <c r="BM377" s="190"/>
      <c r="BN377" s="190"/>
      <c r="BO377" s="190"/>
      <c r="BP377" s="190"/>
      <c r="BQ377" s="190"/>
    </row>
    <row r="378" spans="4:69">
      <c r="D378" s="1"/>
      <c r="AB378" s="85" t="s">
        <v>78</v>
      </c>
      <c r="AC378" s="126">
        <f>SUM(AC362,AC364)/SUM(AC$361:AC$364)</f>
        <v>0.10714285714285714</v>
      </c>
      <c r="AD378" s="126">
        <f>SUM(AD362,AD364)/SUM(AD$361:AD$364)</f>
        <v>0.2857142857142857</v>
      </c>
      <c r="AE378" s="188">
        <f t="shared" ref="AE378:AN378" si="66">(AE362+AE364)/SUM(AE361:AE364)</f>
        <v>0.10714285714285714</v>
      </c>
      <c r="AN378" s="188">
        <f t="shared" si="66"/>
        <v>0.25</v>
      </c>
      <c r="AW378" s="85" t="s">
        <v>78</v>
      </c>
      <c r="AX378" s="125">
        <f t="shared" si="61"/>
        <v>0.10714285714285714</v>
      </c>
      <c r="AY378" s="125">
        <f t="shared" si="62"/>
        <v>0.25</v>
      </c>
      <c r="AZ378" s="11"/>
      <c r="BA378" s="87"/>
      <c r="BB378" s="190"/>
      <c r="BC378" s="190"/>
      <c r="BD378" s="190"/>
      <c r="BE378" s="190"/>
      <c r="BF378" s="190"/>
      <c r="BG378" s="190"/>
      <c r="BH378" s="190"/>
      <c r="BI378" s="190"/>
      <c r="BJ378" s="201"/>
      <c r="BK378" s="201"/>
      <c r="BL378" s="190"/>
      <c r="BM378" s="190"/>
      <c r="BN378" s="190"/>
      <c r="BO378" s="190"/>
      <c r="BP378" s="190"/>
      <c r="BQ378" s="190"/>
    </row>
    <row r="379" spans="4:69">
      <c r="D379" s="1"/>
      <c r="AB379" s="85" t="s">
        <v>147</v>
      </c>
      <c r="AC379" s="124"/>
      <c r="AD379" s="124"/>
      <c r="AE379" s="188">
        <f>AE367/SUM(AE$367:AE$370)</f>
        <v>0.8928571428571429</v>
      </c>
      <c r="AN379" s="188">
        <f>AN367/SUM(AN$367:AN$370)</f>
        <v>0.6785714285714286</v>
      </c>
      <c r="AW379" s="85" t="s">
        <v>147</v>
      </c>
      <c r="AX379" s="125">
        <f t="shared" si="61"/>
        <v>0.8928571428571429</v>
      </c>
      <c r="AY379" s="125">
        <f t="shared" si="62"/>
        <v>0.6785714285714286</v>
      </c>
      <c r="AZ379" s="11"/>
      <c r="BA379" s="87"/>
      <c r="BB379" s="190"/>
      <c r="BC379" s="190"/>
      <c r="BD379" s="190"/>
      <c r="BE379" s="190"/>
      <c r="BF379" s="190"/>
      <c r="BG379" s="190"/>
      <c r="BH379" s="190"/>
      <c r="BI379" s="190"/>
      <c r="BJ379" s="201"/>
      <c r="BK379" s="201"/>
      <c r="BL379" s="190"/>
      <c r="BM379" s="190"/>
      <c r="BN379" s="190"/>
      <c r="BO379" s="190"/>
      <c r="BP379" s="190"/>
      <c r="BQ379" s="190"/>
    </row>
    <row r="380" spans="4:69">
      <c r="D380" s="1"/>
      <c r="AB380" s="85" t="s">
        <v>148</v>
      </c>
      <c r="AC380" s="124"/>
      <c r="AD380" s="124"/>
      <c r="AE380" s="188">
        <f>AE368/SUM(AE$367:AE$370)</f>
        <v>0</v>
      </c>
      <c r="AN380" s="188">
        <f>AN368/SUM(AN$367:AN$370)</f>
        <v>3.5714285714285712E-2</v>
      </c>
      <c r="AW380" s="85" t="s">
        <v>148</v>
      </c>
      <c r="AX380" s="125">
        <f t="shared" si="61"/>
        <v>0</v>
      </c>
      <c r="AY380" s="125">
        <f t="shared" si="62"/>
        <v>3.5714285714285712E-2</v>
      </c>
      <c r="AZ380" s="11"/>
      <c r="BA380" s="87"/>
      <c r="BB380" s="190"/>
      <c r="BC380" s="190"/>
      <c r="BD380" s="190"/>
      <c r="BE380" s="190"/>
      <c r="BF380" s="190"/>
      <c r="BG380" s="190"/>
      <c r="BH380" s="190"/>
      <c r="BI380" s="190"/>
      <c r="BJ380" s="201"/>
      <c r="BK380" s="201"/>
      <c r="BL380" s="190"/>
      <c r="BM380" s="190"/>
      <c r="BN380" s="190"/>
      <c r="BO380" s="190"/>
      <c r="BP380" s="190"/>
      <c r="BQ380" s="190"/>
    </row>
    <row r="381" spans="4:69">
      <c r="D381" s="1"/>
      <c r="AB381" s="85" t="s">
        <v>149</v>
      </c>
      <c r="AC381" s="124"/>
      <c r="AD381" s="124"/>
      <c r="AE381" s="188">
        <f>AE369/SUM(AE$367:AE$370)</f>
        <v>0.10714285714285714</v>
      </c>
      <c r="AN381" s="188">
        <f>AN369/SUM(AN$367:AN$370)</f>
        <v>0.21428571428571427</v>
      </c>
      <c r="AW381" s="85" t="s">
        <v>149</v>
      </c>
      <c r="AX381" s="125">
        <f t="shared" si="61"/>
        <v>0.10714285714285714</v>
      </c>
      <c r="AY381" s="125">
        <f t="shared" si="62"/>
        <v>0.21428571428571427</v>
      </c>
      <c r="AZ381" s="11"/>
      <c r="BA381" s="87"/>
      <c r="BB381" s="190"/>
      <c r="BC381" s="190"/>
      <c r="BD381" s="190"/>
      <c r="BE381" s="190"/>
      <c r="BF381" s="190"/>
      <c r="BG381" s="190"/>
      <c r="BH381" s="190"/>
      <c r="BI381" s="190"/>
      <c r="BJ381" s="201"/>
      <c r="BK381" s="201"/>
      <c r="BL381" s="190"/>
      <c r="BM381" s="190"/>
      <c r="BN381" s="190"/>
      <c r="BO381" s="190"/>
      <c r="BP381" s="190"/>
      <c r="BQ381" s="190"/>
    </row>
    <row r="382" spans="4:69">
      <c r="D382" s="1"/>
      <c r="AB382" s="85" t="s">
        <v>150</v>
      </c>
      <c r="AC382" s="124"/>
      <c r="AD382" s="124"/>
      <c r="AE382" s="188">
        <f>AE370/SUM(AE$367:AE$370)</f>
        <v>0</v>
      </c>
      <c r="AN382" s="188">
        <f>AN370/SUM(AN$367:AN$370)</f>
        <v>7.1428571428571425E-2</v>
      </c>
      <c r="AW382" s="85" t="s">
        <v>150</v>
      </c>
      <c r="AX382" s="125">
        <f t="shared" si="61"/>
        <v>0</v>
      </c>
      <c r="AY382" s="125">
        <f t="shared" si="62"/>
        <v>7.1428571428571425E-2</v>
      </c>
      <c r="AZ382" s="11"/>
      <c r="BA382" s="87"/>
      <c r="BB382" s="190"/>
      <c r="BC382" s="190"/>
      <c r="BD382" s="190"/>
      <c r="BE382" s="190"/>
      <c r="BF382" s="190"/>
      <c r="BG382" s="190"/>
      <c r="BH382" s="190"/>
      <c r="BI382" s="190"/>
      <c r="BJ382" s="201"/>
      <c r="BK382" s="201"/>
      <c r="BL382" s="190"/>
      <c r="BM382" s="190"/>
      <c r="BN382" s="190"/>
      <c r="BO382" s="190"/>
      <c r="BP382" s="190"/>
      <c r="BQ382" s="190"/>
    </row>
    <row r="383" spans="4:69">
      <c r="D383" s="1"/>
      <c r="AB383" s="15"/>
      <c r="AC383" s="124"/>
      <c r="AD383" s="124"/>
      <c r="BA383" s="87"/>
      <c r="BB383" s="190"/>
      <c r="BC383" s="190"/>
      <c r="BD383" s="190"/>
      <c r="BE383" s="190"/>
      <c r="BF383" s="190"/>
      <c r="BG383" s="190"/>
      <c r="BH383" s="190"/>
      <c r="BI383" s="190"/>
      <c r="BJ383" s="201"/>
      <c r="BK383" s="201"/>
      <c r="BL383" s="190"/>
      <c r="BM383" s="190"/>
      <c r="BN383" s="190"/>
      <c r="BO383" s="190"/>
      <c r="BP383" s="190"/>
      <c r="BQ383" s="190"/>
    </row>
    <row r="384" spans="4:69">
      <c r="D384" s="1"/>
      <c r="AB384" s="15"/>
      <c r="AC384" s="124"/>
      <c r="AD384" s="124"/>
      <c r="AE384" s="292" t="s">
        <v>68</v>
      </c>
      <c r="AF384" s="292"/>
      <c r="AG384" s="292"/>
      <c r="AH384" s="292"/>
      <c r="AI384" s="292"/>
      <c r="AJ384" s="292"/>
      <c r="AK384" s="292"/>
      <c r="AL384" s="292"/>
      <c r="AM384" s="292"/>
      <c r="AN384" s="292"/>
      <c r="AO384" s="292"/>
      <c r="AP384" s="292"/>
      <c r="AQ384" s="292"/>
      <c r="AR384" s="292"/>
      <c r="AS384" s="292"/>
      <c r="AT384" s="292"/>
      <c r="AU384" s="292"/>
      <c r="AV384" s="292"/>
      <c r="AW384" s="292"/>
      <c r="AX384" s="292"/>
      <c r="AY384" s="292"/>
      <c r="AZ384" s="292"/>
      <c r="BA384" s="87"/>
      <c r="BB384" s="190"/>
      <c r="BC384" s="190"/>
      <c r="BD384" s="190"/>
      <c r="BE384" s="190"/>
      <c r="BF384" s="190"/>
      <c r="BG384" s="190"/>
      <c r="BH384" s="190"/>
      <c r="BI384" s="190"/>
      <c r="BJ384" s="201"/>
      <c r="BK384" s="201"/>
      <c r="BL384" s="190"/>
      <c r="BM384" s="190"/>
      <c r="BN384" s="190"/>
      <c r="BO384" s="190"/>
      <c r="BP384" s="190"/>
      <c r="BQ384" s="190"/>
    </row>
    <row r="385" spans="4:69">
      <c r="D385" s="1"/>
      <c r="AB385" s="15"/>
      <c r="AC385" s="124"/>
      <c r="AD385" s="124"/>
      <c r="AE385" s="173">
        <f t="shared" ref="AE385:AN386" si="67">AE371*100</f>
        <v>100</v>
      </c>
      <c r="AF385" s="127"/>
      <c r="AG385" s="127"/>
      <c r="AH385" s="127"/>
      <c r="AI385" s="127"/>
      <c r="AJ385" s="127"/>
      <c r="AK385" s="127"/>
      <c r="AL385" s="127"/>
      <c r="AM385" s="127"/>
      <c r="AN385" s="173">
        <f t="shared" si="67"/>
        <v>95</v>
      </c>
      <c r="AO385" s="127"/>
      <c r="AP385" s="127"/>
      <c r="AQ385" s="127"/>
      <c r="AR385" s="127"/>
      <c r="AS385" s="127"/>
      <c r="AT385" s="127"/>
      <c r="AU385" s="127"/>
      <c r="AV385" s="127"/>
      <c r="AW385" s="85" t="s">
        <v>46</v>
      </c>
      <c r="AX385" s="188">
        <f>AE385</f>
        <v>100</v>
      </c>
      <c r="AY385" s="188">
        <f>AN385</f>
        <v>95</v>
      </c>
      <c r="AZ385" s="11"/>
      <c r="BA385" s="87"/>
      <c r="BB385" s="190"/>
      <c r="BC385" s="190"/>
      <c r="BD385" s="190"/>
      <c r="BE385" s="190"/>
      <c r="BF385" s="190"/>
      <c r="BG385" s="190"/>
      <c r="BH385" s="190"/>
      <c r="BI385" s="190"/>
      <c r="BJ385" s="201"/>
      <c r="BK385" s="201"/>
      <c r="BL385" s="190"/>
      <c r="BM385" s="190"/>
      <c r="BN385" s="190"/>
      <c r="BO385" s="190"/>
      <c r="BP385" s="190"/>
      <c r="BQ385" s="190"/>
    </row>
    <row r="386" spans="4:69">
      <c r="D386" s="1"/>
      <c r="AB386" s="15"/>
      <c r="AC386" s="124"/>
      <c r="AD386" s="124"/>
      <c r="AE386" s="173">
        <f t="shared" si="67"/>
        <v>100</v>
      </c>
      <c r="AF386" s="127"/>
      <c r="AG386" s="127"/>
      <c r="AH386" s="127"/>
      <c r="AI386" s="127"/>
      <c r="AJ386" s="127"/>
      <c r="AK386" s="127"/>
      <c r="AL386" s="127"/>
      <c r="AM386" s="127"/>
      <c r="AN386" s="173">
        <f t="shared" si="67"/>
        <v>90.476190476190482</v>
      </c>
      <c r="AO386" s="127"/>
      <c r="AP386" s="127"/>
      <c r="AQ386" s="127"/>
      <c r="AR386" s="127"/>
      <c r="AS386" s="127"/>
      <c r="AT386" s="127"/>
      <c r="AU386" s="127"/>
      <c r="AV386" s="127"/>
      <c r="AW386" s="85" t="s">
        <v>47</v>
      </c>
      <c r="AX386" s="188">
        <f t="shared" ref="AX386:AX396" si="68">AE386</f>
        <v>100</v>
      </c>
      <c r="AY386" s="188">
        <f t="shared" ref="AY386:AY396" si="69">AN386</f>
        <v>90.476190476190482</v>
      </c>
      <c r="AZ386" s="11"/>
      <c r="BA386" s="87"/>
      <c r="BB386" s="190"/>
      <c r="BC386" s="190"/>
      <c r="BD386" s="190"/>
      <c r="BE386" s="190"/>
      <c r="BF386" s="190"/>
      <c r="BG386" s="190"/>
      <c r="BH386" s="190"/>
      <c r="BI386" s="190"/>
      <c r="BJ386" s="201"/>
      <c r="BK386" s="201"/>
      <c r="BL386" s="190"/>
      <c r="BM386" s="190"/>
      <c r="BN386" s="190"/>
      <c r="BO386" s="190"/>
      <c r="BP386" s="190"/>
      <c r="BQ386" s="190"/>
    </row>
    <row r="387" spans="4:69">
      <c r="D387" s="1"/>
      <c r="AB387" s="85" t="s">
        <v>69</v>
      </c>
      <c r="AC387" s="124">
        <f>AC373*100</f>
        <v>67.857142857142861</v>
      </c>
      <c r="AD387" s="124">
        <f>AD373*100</f>
        <v>14.285714285714285</v>
      </c>
      <c r="AE387" s="188">
        <f>AE373*100</f>
        <v>64.285714285714292</v>
      </c>
      <c r="AN387" s="188">
        <f t="shared" ref="AN387" si="70">AN373*100</f>
        <v>10.714285714285714</v>
      </c>
      <c r="AW387" s="85" t="s">
        <v>69</v>
      </c>
      <c r="AX387" s="188">
        <f t="shared" si="68"/>
        <v>64.285714285714292</v>
      </c>
      <c r="AY387" s="188">
        <f t="shared" si="69"/>
        <v>10.714285714285714</v>
      </c>
      <c r="AZ387" s="11"/>
      <c r="BA387" s="102"/>
      <c r="BB387" s="102"/>
      <c r="BC387" s="102"/>
      <c r="BD387" s="102"/>
      <c r="BE387" s="102"/>
      <c r="BF387" s="102"/>
      <c r="BG387" s="102"/>
      <c r="BH387" s="102"/>
      <c r="BI387" s="102"/>
      <c r="BJ387" s="102"/>
      <c r="BK387" s="102"/>
      <c r="BL387" s="102"/>
      <c r="BM387" s="102"/>
      <c r="BN387" s="102"/>
      <c r="BO387" s="102"/>
      <c r="BP387" s="102"/>
      <c r="BQ387" s="102"/>
    </row>
    <row r="388" spans="4:69">
      <c r="D388" s="1"/>
      <c r="AB388" s="85" t="s">
        <v>70</v>
      </c>
      <c r="AC388" s="124">
        <f t="shared" ref="AC388:AN392" si="71">AC374*100</f>
        <v>0</v>
      </c>
      <c r="AD388" s="124">
        <f t="shared" si="71"/>
        <v>3.5714285714285712</v>
      </c>
      <c r="AE388" s="188">
        <f t="shared" si="71"/>
        <v>0</v>
      </c>
      <c r="AN388" s="188">
        <f t="shared" si="71"/>
        <v>3.5714285714285712</v>
      </c>
      <c r="AW388" s="85" t="s">
        <v>70</v>
      </c>
      <c r="AX388" s="188">
        <f t="shared" si="68"/>
        <v>0</v>
      </c>
      <c r="AY388" s="188">
        <f t="shared" si="69"/>
        <v>3.5714285714285712</v>
      </c>
      <c r="AZ388" s="11"/>
      <c r="BH388" s="102"/>
      <c r="BI388" s="102"/>
      <c r="BJ388" s="102"/>
      <c r="BK388" s="102"/>
      <c r="BP388" s="102"/>
      <c r="BQ388" s="102"/>
    </row>
    <row r="389" spans="4:69">
      <c r="D389" s="1"/>
      <c r="AB389" s="85" t="s">
        <v>71</v>
      </c>
      <c r="AC389" s="124">
        <f t="shared" si="71"/>
        <v>21.428571428571427</v>
      </c>
      <c r="AD389" s="124">
        <f t="shared" si="71"/>
        <v>57.142857142857139</v>
      </c>
      <c r="AE389" s="188">
        <f t="shared" si="71"/>
        <v>25</v>
      </c>
      <c r="AN389" s="188">
        <f t="shared" si="71"/>
        <v>64.285714285714292</v>
      </c>
      <c r="AW389" s="85" t="s">
        <v>71</v>
      </c>
      <c r="AX389" s="188">
        <f t="shared" si="68"/>
        <v>25</v>
      </c>
      <c r="AY389" s="188">
        <f t="shared" si="69"/>
        <v>64.285714285714292</v>
      </c>
      <c r="AZ389" s="11"/>
    </row>
    <row r="390" spans="4:69">
      <c r="D390" s="1"/>
      <c r="AB390" s="85" t="s">
        <v>72</v>
      </c>
      <c r="AC390" s="124">
        <f t="shared" si="71"/>
        <v>10.714285714285714</v>
      </c>
      <c r="AD390" s="124">
        <f t="shared" si="71"/>
        <v>25</v>
      </c>
      <c r="AE390" s="188">
        <f t="shared" si="71"/>
        <v>10.714285714285714</v>
      </c>
      <c r="AN390" s="188">
        <f t="shared" si="71"/>
        <v>21.428571428571427</v>
      </c>
      <c r="AW390" s="85" t="s">
        <v>72</v>
      </c>
      <c r="AX390" s="188">
        <f t="shared" si="68"/>
        <v>10.714285714285714</v>
      </c>
      <c r="AY390" s="188">
        <f t="shared" si="69"/>
        <v>21.428571428571427</v>
      </c>
      <c r="AZ390" s="11"/>
    </row>
    <row r="391" spans="4:69">
      <c r="D391" s="1"/>
      <c r="AB391" s="85" t="s">
        <v>79</v>
      </c>
      <c r="AC391" s="124">
        <f t="shared" si="71"/>
        <v>89.285714285714292</v>
      </c>
      <c r="AD391" s="124">
        <f t="shared" si="71"/>
        <v>71.428571428571431</v>
      </c>
      <c r="AE391" s="188">
        <f t="shared" si="71"/>
        <v>89.285714285714292</v>
      </c>
      <c r="AN391" s="188">
        <f t="shared" si="71"/>
        <v>75</v>
      </c>
      <c r="AW391" s="85" t="s">
        <v>79</v>
      </c>
      <c r="AX391" s="188">
        <f t="shared" si="68"/>
        <v>89.285714285714292</v>
      </c>
      <c r="AY391" s="188">
        <f t="shared" si="69"/>
        <v>75</v>
      </c>
      <c r="AZ391" s="11"/>
    </row>
    <row r="392" spans="4:69">
      <c r="D392" s="1"/>
      <c r="AB392" s="85" t="s">
        <v>80</v>
      </c>
      <c r="AC392" s="124">
        <f t="shared" si="71"/>
        <v>10.714285714285714</v>
      </c>
      <c r="AD392" s="124">
        <f t="shared" si="71"/>
        <v>28.571428571428569</v>
      </c>
      <c r="AE392" s="188">
        <f t="shared" si="71"/>
        <v>10.714285714285714</v>
      </c>
      <c r="AN392" s="188">
        <f t="shared" si="71"/>
        <v>25</v>
      </c>
      <c r="AW392" s="85" t="s">
        <v>80</v>
      </c>
      <c r="AX392" s="188">
        <f t="shared" si="68"/>
        <v>10.714285714285714</v>
      </c>
      <c r="AY392" s="188">
        <f t="shared" si="69"/>
        <v>25</v>
      </c>
      <c r="AZ392" s="11"/>
    </row>
    <row r="393" spans="4:69">
      <c r="D393" s="1"/>
      <c r="AB393" s="85" t="s">
        <v>44</v>
      </c>
      <c r="AE393" s="188">
        <f>AE379*100</f>
        <v>89.285714285714292</v>
      </c>
      <c r="AN393" s="188">
        <f>AN379*100</f>
        <v>67.857142857142861</v>
      </c>
      <c r="AW393" s="85" t="s">
        <v>44</v>
      </c>
      <c r="AX393" s="188">
        <f t="shared" si="68"/>
        <v>89.285714285714292</v>
      </c>
      <c r="AY393" s="188">
        <f t="shared" si="69"/>
        <v>67.857142857142861</v>
      </c>
      <c r="AZ393" s="11"/>
    </row>
    <row r="394" spans="4:69">
      <c r="D394" s="1"/>
      <c r="AB394" s="85" t="s">
        <v>45</v>
      </c>
      <c r="AE394" s="188">
        <f t="shared" ref="AE394:AE396" si="72">AE380*100</f>
        <v>0</v>
      </c>
      <c r="AN394" s="188">
        <f t="shared" ref="AN394:AN396" si="73">AN380*100</f>
        <v>3.5714285714285712</v>
      </c>
      <c r="AW394" s="85" t="s">
        <v>45</v>
      </c>
      <c r="AX394" s="188">
        <f t="shared" si="68"/>
        <v>0</v>
      </c>
      <c r="AY394" s="188">
        <f t="shared" si="69"/>
        <v>3.5714285714285712</v>
      </c>
      <c r="AZ394" s="11"/>
    </row>
    <row r="395" spans="4:69">
      <c r="D395" s="1"/>
      <c r="AB395" s="85" t="s">
        <v>43</v>
      </c>
      <c r="AE395" s="188">
        <f t="shared" si="72"/>
        <v>10.714285714285714</v>
      </c>
      <c r="AN395" s="188">
        <f t="shared" si="73"/>
        <v>21.428571428571427</v>
      </c>
      <c r="AW395" s="85" t="s">
        <v>43</v>
      </c>
      <c r="AX395" s="188">
        <f t="shared" si="68"/>
        <v>10.714285714285714</v>
      </c>
      <c r="AY395" s="188">
        <f t="shared" si="69"/>
        <v>21.428571428571427</v>
      </c>
      <c r="AZ395" s="11"/>
    </row>
    <row r="396" spans="4:69">
      <c r="AB396" s="85" t="s">
        <v>49</v>
      </c>
      <c r="AE396" s="188">
        <f t="shared" si="72"/>
        <v>0</v>
      </c>
      <c r="AN396" s="188">
        <f t="shared" si="73"/>
        <v>7.1428571428571423</v>
      </c>
      <c r="AW396" s="85" t="s">
        <v>49</v>
      </c>
      <c r="AX396" s="188">
        <f t="shared" si="68"/>
        <v>0</v>
      </c>
      <c r="AY396" s="188">
        <f t="shared" si="69"/>
        <v>7.1428571428571423</v>
      </c>
    </row>
  </sheetData>
  <mergeCells count="35">
    <mergeCell ref="A1:A5"/>
    <mergeCell ref="B1:B5"/>
    <mergeCell ref="C1:C5"/>
    <mergeCell ref="D1:AD1"/>
    <mergeCell ref="D2:D5"/>
    <mergeCell ref="E2:AB2"/>
    <mergeCell ref="AC2:AD2"/>
    <mergeCell ref="W4:Y4"/>
    <mergeCell ref="Z4:AB4"/>
    <mergeCell ref="AC4:AC5"/>
    <mergeCell ref="E3:P3"/>
    <mergeCell ref="Q3:AB3"/>
    <mergeCell ref="E4:G4"/>
    <mergeCell ref="AE384:AZ384"/>
    <mergeCell ref="AE228:AZ228"/>
    <mergeCell ref="BA274:BA280"/>
    <mergeCell ref="BA283:BA289"/>
    <mergeCell ref="H4:J4"/>
    <mergeCell ref="K4:M4"/>
    <mergeCell ref="N4:P4"/>
    <mergeCell ref="Q4:S4"/>
    <mergeCell ref="T4:V4"/>
    <mergeCell ref="AX7:AY8"/>
    <mergeCell ref="AE2:AM4"/>
    <mergeCell ref="AN2:AV4"/>
    <mergeCell ref="BD374:BI374"/>
    <mergeCell ref="BL374:BQ374"/>
    <mergeCell ref="BD261:BI261"/>
    <mergeCell ref="BL261:BQ261"/>
    <mergeCell ref="AD4:AD5"/>
    <mergeCell ref="BC206:BC208"/>
    <mergeCell ref="BC362:BC364"/>
    <mergeCell ref="BB206:BB208"/>
    <mergeCell ref="BB362:BB364"/>
    <mergeCell ref="BD8:BE8"/>
  </mergeCells>
  <conditionalFormatting sqref="AC183:AC189 AC346:AC360 AC9:AC176">
    <cfRule type="cellIs" dxfId="2002" priority="2071" operator="greaterThan">
      <formula>$AE$6*1.22222222</formula>
    </cfRule>
    <cfRule type="cellIs" dxfId="2001" priority="2072" operator="between">
      <formula>$AE$6</formula>
      <formula>$AE$6*1.22222222</formula>
    </cfRule>
    <cfRule type="cellIs" dxfId="2000" priority="2073" operator="between">
      <formula>$AE$6*0.81818182</formula>
      <formula>$AE$6</formula>
    </cfRule>
    <cfRule type="cellIs" dxfId="1999" priority="2074" operator="lessThan">
      <formula>$AE$6*0.81818182</formula>
    </cfRule>
  </conditionalFormatting>
  <conditionalFormatting sqref="AD183:AD189 AD346:AD360 AD9:AD176">
    <cfRule type="cellIs" dxfId="1998" priority="2067" operator="greaterThan">
      <formula>$AN$6*1.22222222</formula>
    </cfRule>
    <cfRule type="cellIs" dxfId="1997" priority="2068" operator="between">
      <formula>$AN$6</formula>
      <formula>$AN$6*1.22222222</formula>
    </cfRule>
    <cfRule type="cellIs" dxfId="1996" priority="2069" operator="between">
      <formula>$AN$6*0.81818182</formula>
      <formula>$AN$6</formula>
    </cfRule>
    <cfRule type="cellIs" dxfId="1995" priority="2070" operator="lessThan">
      <formula>$AN$6*0.81818182</formula>
    </cfRule>
  </conditionalFormatting>
  <conditionalFormatting sqref="AE183:AE189 AE9:AE176">
    <cfRule type="cellIs" dxfId="1994" priority="2063" operator="greaterThan">
      <formula>$AE$6*1.22222222</formula>
    </cfRule>
    <cfRule type="cellIs" dxfId="1993" priority="2064" operator="between">
      <formula>$AE$6</formula>
      <formula>$AE$6*1.22222222</formula>
    </cfRule>
    <cfRule type="cellIs" dxfId="1992" priority="2065" operator="between">
      <formula>$AE$6*0.81818182</formula>
      <formula>$AE$6</formula>
    </cfRule>
    <cfRule type="cellIs" dxfId="1991" priority="2066" operator="lessThan">
      <formula>$AE$6*0.81818182</formula>
    </cfRule>
  </conditionalFormatting>
  <conditionalFormatting sqref="AF183:AF189 AF9:AF176">
    <cfRule type="cellIs" dxfId="1990" priority="2059" operator="greaterThan">
      <formula>$AF$6*1.22222222</formula>
    </cfRule>
    <cfRule type="cellIs" dxfId="1989" priority="2060" operator="between">
      <formula>$AF$6</formula>
      <formula>$AF$6*1.22222222</formula>
    </cfRule>
    <cfRule type="cellIs" dxfId="1988" priority="2061" operator="between">
      <formula>$AF$6*0.81818182</formula>
      <formula>$AF$6</formula>
    </cfRule>
    <cfRule type="cellIs" dxfId="1987" priority="2062" operator="lessThan">
      <formula>$AF$6*0.81818182</formula>
    </cfRule>
  </conditionalFormatting>
  <conditionalFormatting sqref="AG183:AG189 AG9:AG176">
    <cfRule type="cellIs" dxfId="1986" priority="2055" operator="greaterThan">
      <formula>$AG$6*1.22222222</formula>
    </cfRule>
    <cfRule type="cellIs" dxfId="1985" priority="2056" operator="between">
      <formula>$AG$6</formula>
      <formula>$AG$6*1.22222222</formula>
    </cfRule>
    <cfRule type="cellIs" dxfId="1984" priority="2057" operator="between">
      <formula>$AG$6*0.81818182</formula>
      <formula>$AG$6</formula>
    </cfRule>
    <cfRule type="cellIs" dxfId="1983" priority="2058" operator="lessThan">
      <formula>$AG$6*0.81818182</formula>
    </cfRule>
  </conditionalFormatting>
  <conditionalFormatting sqref="AH183:AH189 AH9:AH176">
    <cfRule type="cellIs" dxfId="1982" priority="2051" operator="greaterThan">
      <formula>$AH$6*1.22222222</formula>
    </cfRule>
    <cfRule type="cellIs" dxfId="1981" priority="2052" operator="between">
      <formula>$AH$6</formula>
      <formula>$AH$6*1.22222222</formula>
    </cfRule>
    <cfRule type="cellIs" dxfId="1980" priority="2053" operator="between">
      <formula>$AH$6*0.81818182</formula>
      <formula>$AH$6</formula>
    </cfRule>
    <cfRule type="cellIs" dxfId="1979" priority="2054" operator="lessThan">
      <formula>$AH$6*0.81818182</formula>
    </cfRule>
  </conditionalFormatting>
  <conditionalFormatting sqref="AI183:AI189 AI9:AI176">
    <cfRule type="cellIs" dxfId="1978" priority="2047" operator="greaterThan">
      <formula>$AI$6*1.22222222</formula>
    </cfRule>
    <cfRule type="cellIs" dxfId="1977" priority="2048" operator="between">
      <formula>$AI$6</formula>
      <formula>$AI$6*1.22222222</formula>
    </cfRule>
    <cfRule type="cellIs" dxfId="1976" priority="2049" operator="between">
      <formula>$AI$6*0.81818182</formula>
      <formula>$AI$6</formula>
    </cfRule>
    <cfRule type="cellIs" dxfId="1975" priority="2050" operator="lessThan">
      <formula>$AI$6*0.81818182</formula>
    </cfRule>
  </conditionalFormatting>
  <conditionalFormatting sqref="AJ183:AJ189 AJ9:AJ176">
    <cfRule type="cellIs" dxfId="1974" priority="2043" operator="greaterThan">
      <formula>$AJ$6*1.22222222</formula>
    </cfRule>
    <cfRule type="cellIs" dxfId="1973" priority="2044" operator="between">
      <formula>$AJ$6</formula>
      <formula>$AJ$6*1.22222222</formula>
    </cfRule>
    <cfRule type="cellIs" dxfId="1972" priority="2045" operator="between">
      <formula>$AJ$6*0.81818182</formula>
      <formula>$AJ$6</formula>
    </cfRule>
    <cfRule type="cellIs" dxfId="1971" priority="2046" operator="lessThan">
      <formula>$AJ$6*0.81818182</formula>
    </cfRule>
  </conditionalFormatting>
  <conditionalFormatting sqref="AK183:AK189 AK9:AK176">
    <cfRule type="cellIs" dxfId="1970" priority="2039" operator="greaterThan">
      <formula>$AK$6*1.22222222</formula>
    </cfRule>
    <cfRule type="cellIs" dxfId="1969" priority="2040" operator="between">
      <formula>$AK$6</formula>
      <formula>$AK$6*1.22222222</formula>
    </cfRule>
    <cfRule type="cellIs" dxfId="1968" priority="2041" operator="between">
      <formula>$AK$6*0.81818182</formula>
      <formula>$AK$6</formula>
    </cfRule>
    <cfRule type="cellIs" dxfId="1967" priority="2042" operator="lessThan">
      <formula>$AK$6*0.81818182</formula>
    </cfRule>
  </conditionalFormatting>
  <conditionalFormatting sqref="AL183:AL189 AL9:AL176">
    <cfRule type="cellIs" dxfId="1966" priority="2035" operator="greaterThan">
      <formula>$AL$6*1.22222222</formula>
    </cfRule>
    <cfRule type="cellIs" dxfId="1965" priority="2036" operator="between">
      <formula>$AL$6</formula>
      <formula>$AL$6*1.22222222</formula>
    </cfRule>
    <cfRule type="cellIs" dxfId="1964" priority="2037" operator="between">
      <formula>$AL$6*0.81818182</formula>
      <formula>$AL$6</formula>
    </cfRule>
    <cfRule type="cellIs" dxfId="1963" priority="2038" operator="lessThan">
      <formula>$AL$6*0.81818182</formula>
    </cfRule>
  </conditionalFormatting>
  <conditionalFormatting sqref="AM183:AM189 AM9:AM176">
    <cfRule type="cellIs" dxfId="1962" priority="2031" operator="greaterThan">
      <formula>$AM$6*1.22222222</formula>
    </cfRule>
    <cfRule type="cellIs" dxfId="1961" priority="2032" operator="between">
      <formula>$AM$6</formula>
      <formula>$AM$6*1.22222222</formula>
    </cfRule>
    <cfRule type="cellIs" dxfId="1960" priority="2033" operator="between">
      <formula>$AM$6*0.81818182</formula>
      <formula>$AM$6</formula>
    </cfRule>
    <cfRule type="cellIs" dxfId="1959" priority="2034" operator="lessThan">
      <formula>$AM$6*0.81818182</formula>
    </cfRule>
  </conditionalFormatting>
  <conditionalFormatting sqref="AN183:AN189 AN9:AN176">
    <cfRule type="cellIs" dxfId="1958" priority="2027" operator="greaterThan">
      <formula>$AN$6*1.22222222</formula>
    </cfRule>
    <cfRule type="cellIs" dxfId="1957" priority="2028" operator="between">
      <formula>$AN$6</formula>
      <formula>$AN$6*1.22222222</formula>
    </cfRule>
    <cfRule type="cellIs" dxfId="1956" priority="2029" operator="between">
      <formula>$AN$6*0.81818182</formula>
      <formula>$AN$6</formula>
    </cfRule>
    <cfRule type="cellIs" dxfId="1955" priority="2030" operator="lessThan">
      <formula>$AN$6*0.81818182</formula>
    </cfRule>
  </conditionalFormatting>
  <conditionalFormatting sqref="AO183:AO189 AO9:AO176">
    <cfRule type="cellIs" dxfId="1954" priority="2023" operator="greaterThan">
      <formula>$AO$6*1.22222222</formula>
    </cfRule>
    <cfRule type="cellIs" dxfId="1953" priority="2024" operator="between">
      <formula>$AO$6</formula>
      <formula>$AO$6*1.22222222</formula>
    </cfRule>
    <cfRule type="cellIs" dxfId="1952" priority="2025" operator="between">
      <formula>$AO$6*0.81818182</formula>
      <formula>$AO$6</formula>
    </cfRule>
    <cfRule type="cellIs" dxfId="1951" priority="2026" operator="lessThan">
      <formula>$AO$6*0.81818182</formula>
    </cfRule>
  </conditionalFormatting>
  <conditionalFormatting sqref="AP183:AP189 AP9:AP176">
    <cfRule type="cellIs" dxfId="1950" priority="2019" operator="greaterThan">
      <formula>$AP$6*1.22222222</formula>
    </cfRule>
    <cfRule type="cellIs" dxfId="1949" priority="2020" operator="between">
      <formula>$AP$6</formula>
      <formula>$AP$6*1.22222222</formula>
    </cfRule>
    <cfRule type="cellIs" dxfId="1948" priority="2021" operator="between">
      <formula>$AP$6*0.81818182</formula>
      <formula>$AP$6</formula>
    </cfRule>
    <cfRule type="cellIs" dxfId="1947" priority="2022" operator="lessThan">
      <formula>$AP$6*0.81818182</formula>
    </cfRule>
  </conditionalFormatting>
  <conditionalFormatting sqref="AQ183:AQ189 AQ9:AQ176">
    <cfRule type="cellIs" dxfId="1946" priority="2015" operator="greaterThan">
      <formula>$AQ$6*1.22222222</formula>
    </cfRule>
    <cfRule type="cellIs" dxfId="1945" priority="2016" operator="between">
      <formula>$AQ$6</formula>
      <formula>$AQ$6*1.22222222</formula>
    </cfRule>
    <cfRule type="cellIs" dxfId="1944" priority="2017" operator="between">
      <formula>$AQ$6*0.81818182</formula>
      <formula>$AQ$6</formula>
    </cfRule>
    <cfRule type="cellIs" dxfId="1943" priority="2018" operator="lessThan">
      <formula>$AQ$6*0.81818182</formula>
    </cfRule>
  </conditionalFormatting>
  <conditionalFormatting sqref="AR183:AR189 AR9:AR176">
    <cfRule type="cellIs" dxfId="1942" priority="2011" operator="greaterThan">
      <formula>$AR$6*1.22222222</formula>
    </cfRule>
    <cfRule type="cellIs" dxfId="1941" priority="2012" operator="between">
      <formula>$AR$6</formula>
      <formula>$AR$6*1.22222222</formula>
    </cfRule>
    <cfRule type="cellIs" dxfId="1940" priority="2013" operator="between">
      <formula>$AR$6*0.81818182</formula>
      <formula>$AR$6</formula>
    </cfRule>
    <cfRule type="cellIs" dxfId="1939" priority="2014" operator="lessThan">
      <formula>$AR$6*0.81818182</formula>
    </cfRule>
  </conditionalFormatting>
  <conditionalFormatting sqref="AS183:AS189 AS9:AS176">
    <cfRule type="cellIs" dxfId="1938" priority="2007" operator="greaterThan">
      <formula>$AS$6*1.22222222</formula>
    </cfRule>
    <cfRule type="cellIs" dxfId="1937" priority="2008" operator="between">
      <formula>$AS$6</formula>
      <formula>$AS$6*1.22222222</formula>
    </cfRule>
    <cfRule type="cellIs" dxfId="1936" priority="2009" operator="between">
      <formula>$AS$6*0.81818182</formula>
      <formula>$AS$6</formula>
    </cfRule>
    <cfRule type="cellIs" dxfId="1935" priority="2010" operator="lessThan">
      <formula>$AS$6*0.81818182</formula>
    </cfRule>
  </conditionalFormatting>
  <conditionalFormatting sqref="AT183:AT189 AT9:AT176">
    <cfRule type="cellIs" dxfId="1934" priority="2003" operator="greaterThan">
      <formula>$AT$6*1.22222222</formula>
    </cfRule>
    <cfRule type="cellIs" dxfId="1933" priority="2004" operator="between">
      <formula>$AT$6</formula>
      <formula>$AT$6*1.22222222</formula>
    </cfRule>
    <cfRule type="cellIs" dxfId="1932" priority="2005" operator="between">
      <formula>$AT$6*0.81818182</formula>
      <formula>$AT$6</formula>
    </cfRule>
    <cfRule type="cellIs" dxfId="1931" priority="2006" operator="lessThan">
      <formula>$AT$6*0.81818182</formula>
    </cfRule>
  </conditionalFormatting>
  <conditionalFormatting sqref="AU183:AU189 AU9:AU176">
    <cfRule type="cellIs" dxfId="1930" priority="1999" operator="greaterThan">
      <formula>$AU$6*1.22222222</formula>
    </cfRule>
    <cfRule type="cellIs" dxfId="1929" priority="2000" operator="between">
      <formula>$AU$6</formula>
      <formula>$AU$6*1.22222222</formula>
    </cfRule>
    <cfRule type="cellIs" dxfId="1928" priority="2001" operator="between">
      <formula>$AU$6*0.81818182</formula>
      <formula>$AU$6</formula>
    </cfRule>
    <cfRule type="cellIs" dxfId="1927" priority="2002" operator="lessThan">
      <formula>$AU$6*0.81818182</formula>
    </cfRule>
  </conditionalFormatting>
  <conditionalFormatting sqref="AV183:AV189 AV9:AV176">
    <cfRule type="cellIs" dxfId="1926" priority="1995" operator="greaterThan">
      <formula>$AV$6*1.22222222</formula>
    </cfRule>
    <cfRule type="cellIs" dxfId="1925" priority="1996" operator="between">
      <formula>$AV$6</formula>
      <formula>$AV$6*1.22222222</formula>
    </cfRule>
    <cfRule type="cellIs" dxfId="1924" priority="1997" operator="between">
      <formula>$AV$6*0.81818182</formula>
      <formula>$AV$6</formula>
    </cfRule>
    <cfRule type="cellIs" dxfId="1923" priority="1998" operator="lessThan">
      <formula>$AV$6*0.81818182</formula>
    </cfRule>
  </conditionalFormatting>
  <conditionalFormatting sqref="AZ9:AZ204">
    <cfRule type="cellIs" dxfId="1922" priority="1922" operator="lessThan">
      <formula>AND($W9&lt;0.45,$X9&lt;0.45,$Y9&lt;0.45)</formula>
    </cfRule>
  </conditionalFormatting>
  <conditionalFormatting sqref="BA9:BA204">
    <cfRule type="cellIs" dxfId="1921" priority="1921" operator="equal">
      <formula>OR($W9&gt;0.45,$X9&gt;0.45,$Y9&gt;0.45)</formula>
    </cfRule>
  </conditionalFormatting>
  <conditionalFormatting sqref="AC333:AC334">
    <cfRule type="cellIs" dxfId="1920" priority="1917" operator="greaterThan">
      <formula>$AE$6*1.22222222</formula>
    </cfRule>
    <cfRule type="cellIs" dxfId="1919" priority="1918" operator="between">
      <formula>$AE$6</formula>
      <formula>$AE$6*1.22222222</formula>
    </cfRule>
    <cfRule type="cellIs" dxfId="1918" priority="1919" operator="between">
      <formula>$AE$6*0.81818182</formula>
      <formula>$AE$6</formula>
    </cfRule>
    <cfRule type="cellIs" dxfId="1917" priority="1920" operator="lessThan">
      <formula>$AE$6*0.81818182</formula>
    </cfRule>
  </conditionalFormatting>
  <conditionalFormatting sqref="AD333:AD334">
    <cfRule type="cellIs" dxfId="1916" priority="1913" operator="greaterThan">
      <formula>$AN$6*1.22222222</formula>
    </cfRule>
    <cfRule type="cellIs" dxfId="1915" priority="1914" operator="between">
      <formula>$AN$6</formula>
      <formula>$AN$6*1.22222222</formula>
    </cfRule>
    <cfRule type="cellIs" dxfId="1914" priority="1915" operator="between">
      <formula>$AN$6*0.81818182</formula>
      <formula>$AN$6</formula>
    </cfRule>
    <cfRule type="cellIs" dxfId="1913" priority="1916" operator="lessThan">
      <formula>$AN$6*0.81818182</formula>
    </cfRule>
  </conditionalFormatting>
  <conditionalFormatting sqref="AE333:AE334">
    <cfRule type="cellIs" dxfId="1912" priority="1909" operator="greaterThan">
      <formula>$AE$6*1.22222222</formula>
    </cfRule>
    <cfRule type="cellIs" dxfId="1911" priority="1910" operator="between">
      <formula>$AE$6</formula>
      <formula>$AE$6*1.22222222</formula>
    </cfRule>
    <cfRule type="cellIs" dxfId="1910" priority="1911" operator="between">
      <formula>$AE$6*0.81818182</formula>
      <formula>$AE$6</formula>
    </cfRule>
    <cfRule type="cellIs" dxfId="1909" priority="1912" operator="lessThan">
      <formula>$AE$6*0.81818182</formula>
    </cfRule>
  </conditionalFormatting>
  <conditionalFormatting sqref="AF333:AF334">
    <cfRule type="cellIs" dxfId="1908" priority="1905" operator="greaterThan">
      <formula>$AF$6*1.22222222</formula>
    </cfRule>
    <cfRule type="cellIs" dxfId="1907" priority="1906" operator="between">
      <formula>$AF$6</formula>
      <formula>$AF$6*1.22222222</formula>
    </cfRule>
    <cfRule type="cellIs" dxfId="1906" priority="1907" operator="between">
      <formula>$AF$6*0.81818182</formula>
      <formula>$AF$6</formula>
    </cfRule>
    <cfRule type="cellIs" dxfId="1905" priority="1908" operator="lessThan">
      <formula>$AF$6*0.81818182</formula>
    </cfRule>
  </conditionalFormatting>
  <conditionalFormatting sqref="AG333:AG334">
    <cfRule type="cellIs" dxfId="1904" priority="1901" operator="greaterThan">
      <formula>$AG$6*1.22222222</formula>
    </cfRule>
    <cfRule type="cellIs" dxfId="1903" priority="1902" operator="between">
      <formula>$AG$6</formula>
      <formula>$AG$6*1.22222222</formula>
    </cfRule>
    <cfRule type="cellIs" dxfId="1902" priority="1903" operator="between">
      <formula>$AG$6*0.81818182</formula>
      <formula>$AG$6</formula>
    </cfRule>
    <cfRule type="cellIs" dxfId="1901" priority="1904" operator="lessThan">
      <formula>$AG$6*0.81818182</formula>
    </cfRule>
  </conditionalFormatting>
  <conditionalFormatting sqref="AH333:AH334">
    <cfRule type="cellIs" dxfId="1900" priority="1897" operator="greaterThan">
      <formula>$AH$6*1.22222222</formula>
    </cfRule>
    <cfRule type="cellIs" dxfId="1899" priority="1898" operator="between">
      <formula>$AH$6</formula>
      <formula>$AH$6*1.22222222</formula>
    </cfRule>
    <cfRule type="cellIs" dxfId="1898" priority="1899" operator="between">
      <formula>$AH$6*0.81818182</formula>
      <formula>$AH$6</formula>
    </cfRule>
    <cfRule type="cellIs" dxfId="1897" priority="1900" operator="lessThan">
      <formula>$AH$6*0.81818182</formula>
    </cfRule>
  </conditionalFormatting>
  <conditionalFormatting sqref="AI333:AI334">
    <cfRule type="cellIs" dxfId="1896" priority="1893" operator="greaterThan">
      <formula>$AI$6*1.22222222</formula>
    </cfRule>
    <cfRule type="cellIs" dxfId="1895" priority="1894" operator="between">
      <formula>$AI$6</formula>
      <formula>$AI$6*1.22222222</formula>
    </cfRule>
    <cfRule type="cellIs" dxfId="1894" priority="1895" operator="between">
      <formula>$AI$6*0.81818182</formula>
      <formula>$AI$6</formula>
    </cfRule>
    <cfRule type="cellIs" dxfId="1893" priority="1896" operator="lessThan">
      <formula>$AI$6*0.81818182</formula>
    </cfRule>
  </conditionalFormatting>
  <conditionalFormatting sqref="AJ333:AJ334">
    <cfRule type="cellIs" dxfId="1892" priority="1889" operator="greaterThan">
      <formula>$AJ$6*1.22222222</formula>
    </cfRule>
    <cfRule type="cellIs" dxfId="1891" priority="1890" operator="between">
      <formula>$AJ$6</formula>
      <formula>$AJ$6*1.22222222</formula>
    </cfRule>
    <cfRule type="cellIs" dxfId="1890" priority="1891" operator="between">
      <formula>$AJ$6*0.81818182</formula>
      <formula>$AJ$6</formula>
    </cfRule>
    <cfRule type="cellIs" dxfId="1889" priority="1892" operator="lessThan">
      <formula>$AJ$6*0.81818182</formula>
    </cfRule>
  </conditionalFormatting>
  <conditionalFormatting sqref="AK333:AK334">
    <cfRule type="cellIs" dxfId="1888" priority="1885" operator="greaterThan">
      <formula>$AK$6*1.22222222</formula>
    </cfRule>
    <cfRule type="cellIs" dxfId="1887" priority="1886" operator="between">
      <formula>$AK$6</formula>
      <formula>$AK$6*1.22222222</formula>
    </cfRule>
    <cfRule type="cellIs" dxfId="1886" priority="1887" operator="between">
      <formula>$AK$6*0.81818182</formula>
      <formula>$AK$6</formula>
    </cfRule>
    <cfRule type="cellIs" dxfId="1885" priority="1888" operator="lessThan">
      <formula>$AK$6*0.81818182</formula>
    </cfRule>
  </conditionalFormatting>
  <conditionalFormatting sqref="AL333:AL334">
    <cfRule type="cellIs" dxfId="1884" priority="1881" operator="greaterThan">
      <formula>$AL$6*1.22222222</formula>
    </cfRule>
    <cfRule type="cellIs" dxfId="1883" priority="1882" operator="between">
      <formula>$AL$6</formula>
      <formula>$AL$6*1.22222222</formula>
    </cfRule>
    <cfRule type="cellIs" dxfId="1882" priority="1883" operator="between">
      <formula>$AL$6*0.81818182</formula>
      <formula>$AL$6</formula>
    </cfRule>
    <cfRule type="cellIs" dxfId="1881" priority="1884" operator="lessThan">
      <formula>$AL$6*0.81818182</formula>
    </cfRule>
  </conditionalFormatting>
  <conditionalFormatting sqref="AM333:AM334">
    <cfRule type="cellIs" dxfId="1880" priority="1877" operator="greaterThan">
      <formula>$AM$6*1.22222222</formula>
    </cfRule>
    <cfRule type="cellIs" dxfId="1879" priority="1878" operator="between">
      <formula>$AM$6</formula>
      <formula>$AM$6*1.22222222</formula>
    </cfRule>
    <cfRule type="cellIs" dxfId="1878" priority="1879" operator="between">
      <formula>$AM$6*0.81818182</formula>
      <formula>$AM$6</formula>
    </cfRule>
    <cfRule type="cellIs" dxfId="1877" priority="1880" operator="lessThan">
      <formula>$AM$6*0.81818182</formula>
    </cfRule>
  </conditionalFormatting>
  <conditionalFormatting sqref="AN333:AN334">
    <cfRule type="cellIs" dxfId="1876" priority="1873" operator="greaterThan">
      <formula>$AN$6*1.22222222</formula>
    </cfRule>
    <cfRule type="cellIs" dxfId="1875" priority="1874" operator="between">
      <formula>$AN$6</formula>
      <formula>$AN$6*1.22222222</formula>
    </cfRule>
    <cfRule type="cellIs" dxfId="1874" priority="1875" operator="between">
      <formula>$AN$6*0.81818182</formula>
      <formula>$AN$6</formula>
    </cfRule>
    <cfRule type="cellIs" dxfId="1873" priority="1876" operator="lessThan">
      <formula>$AN$6*0.81818182</formula>
    </cfRule>
  </conditionalFormatting>
  <conditionalFormatting sqref="AO333:AO334">
    <cfRule type="cellIs" dxfId="1872" priority="1869" operator="greaterThan">
      <formula>$AO$6*1.22222222</formula>
    </cfRule>
    <cfRule type="cellIs" dxfId="1871" priority="1870" operator="between">
      <formula>$AO$6</formula>
      <formula>$AO$6*1.22222222</formula>
    </cfRule>
    <cfRule type="cellIs" dxfId="1870" priority="1871" operator="between">
      <formula>$AO$6*0.81818182</formula>
      <formula>$AO$6</formula>
    </cfRule>
    <cfRule type="cellIs" dxfId="1869" priority="1872" operator="lessThan">
      <formula>$AO$6*0.81818182</formula>
    </cfRule>
  </conditionalFormatting>
  <conditionalFormatting sqref="AP333:AP334">
    <cfRule type="cellIs" dxfId="1868" priority="1865" operator="greaterThan">
      <formula>$AP$6*1.22222222</formula>
    </cfRule>
    <cfRule type="cellIs" dxfId="1867" priority="1866" operator="between">
      <formula>$AP$6</formula>
      <formula>$AP$6*1.22222222</formula>
    </cfRule>
    <cfRule type="cellIs" dxfId="1866" priority="1867" operator="between">
      <formula>$AP$6*0.81818182</formula>
      <formula>$AP$6</formula>
    </cfRule>
    <cfRule type="cellIs" dxfId="1865" priority="1868" operator="lessThan">
      <formula>$AP$6*0.81818182</formula>
    </cfRule>
  </conditionalFormatting>
  <conditionalFormatting sqref="AQ333:AQ334">
    <cfRule type="cellIs" dxfId="1864" priority="1861" operator="greaterThan">
      <formula>$AQ$6*1.22222222</formula>
    </cfRule>
    <cfRule type="cellIs" dxfId="1863" priority="1862" operator="between">
      <formula>$AQ$6</formula>
      <formula>$AQ$6*1.22222222</formula>
    </cfRule>
    <cfRule type="cellIs" dxfId="1862" priority="1863" operator="between">
      <formula>$AQ$6*0.81818182</formula>
      <formula>$AQ$6</formula>
    </cfRule>
    <cfRule type="cellIs" dxfId="1861" priority="1864" operator="lessThan">
      <formula>$AQ$6*0.81818182</formula>
    </cfRule>
  </conditionalFormatting>
  <conditionalFormatting sqref="AR333:AR334">
    <cfRule type="cellIs" dxfId="1860" priority="1857" operator="greaterThan">
      <formula>$AR$6*1.22222222</formula>
    </cfRule>
    <cfRule type="cellIs" dxfId="1859" priority="1858" operator="between">
      <formula>$AR$6</formula>
      <formula>$AR$6*1.22222222</formula>
    </cfRule>
    <cfRule type="cellIs" dxfId="1858" priority="1859" operator="between">
      <formula>$AR$6*0.81818182</formula>
      <formula>$AR$6</formula>
    </cfRule>
    <cfRule type="cellIs" dxfId="1857" priority="1860" operator="lessThan">
      <formula>$AR$6*0.81818182</formula>
    </cfRule>
  </conditionalFormatting>
  <conditionalFormatting sqref="AS333:AS334">
    <cfRule type="cellIs" dxfId="1856" priority="1853" operator="greaterThan">
      <formula>$AS$6*1.22222222</formula>
    </cfRule>
    <cfRule type="cellIs" dxfId="1855" priority="1854" operator="between">
      <formula>$AS$6</formula>
      <formula>$AS$6*1.22222222</formula>
    </cfRule>
    <cfRule type="cellIs" dxfId="1854" priority="1855" operator="between">
      <formula>$AS$6*0.81818182</formula>
      <formula>$AS$6</formula>
    </cfRule>
    <cfRule type="cellIs" dxfId="1853" priority="1856" operator="lessThan">
      <formula>$AS$6*0.81818182</formula>
    </cfRule>
  </conditionalFormatting>
  <conditionalFormatting sqref="AT333:AT334">
    <cfRule type="cellIs" dxfId="1852" priority="1849" operator="greaterThan">
      <formula>$AT$6*1.22222222</formula>
    </cfRule>
    <cfRule type="cellIs" dxfId="1851" priority="1850" operator="between">
      <formula>$AT$6</formula>
      <formula>$AT$6*1.22222222</formula>
    </cfRule>
    <cfRule type="cellIs" dxfId="1850" priority="1851" operator="between">
      <formula>$AT$6*0.81818182</formula>
      <formula>$AT$6</formula>
    </cfRule>
    <cfRule type="cellIs" dxfId="1849" priority="1852" operator="lessThan">
      <formula>$AT$6*0.81818182</formula>
    </cfRule>
  </conditionalFormatting>
  <conditionalFormatting sqref="AU333:AU334">
    <cfRule type="cellIs" dxfId="1848" priority="1845" operator="greaterThan">
      <formula>$AU$6*1.22222222</formula>
    </cfRule>
    <cfRule type="cellIs" dxfId="1847" priority="1846" operator="between">
      <formula>$AU$6</formula>
      <formula>$AU$6*1.22222222</formula>
    </cfRule>
    <cfRule type="cellIs" dxfId="1846" priority="1847" operator="between">
      <formula>$AU$6*0.81818182</formula>
      <formula>$AU$6</formula>
    </cfRule>
    <cfRule type="cellIs" dxfId="1845" priority="1848" operator="lessThan">
      <formula>$AU$6*0.81818182</formula>
    </cfRule>
  </conditionalFormatting>
  <conditionalFormatting sqref="AV333:AV334">
    <cfRule type="cellIs" dxfId="1844" priority="1841" operator="greaterThan">
      <formula>$AV$6*1.22222222</formula>
    </cfRule>
    <cfRule type="cellIs" dxfId="1843" priority="1842" operator="between">
      <formula>$AV$6</formula>
      <formula>$AV$6*1.22222222</formula>
    </cfRule>
    <cfRule type="cellIs" dxfId="1842" priority="1843" operator="between">
      <formula>$AV$6*0.81818182</formula>
      <formula>$AV$6</formula>
    </cfRule>
    <cfRule type="cellIs" dxfId="1841" priority="1844" operator="lessThan">
      <formula>$AV$6*0.81818182</formula>
    </cfRule>
  </conditionalFormatting>
  <conditionalFormatting sqref="AZ333:AZ334 AZ346:AZ347">
    <cfRule type="cellIs" dxfId="1840" priority="1840" operator="lessThan">
      <formula>AND($W333&lt;0.45,$X333&lt;0.45,$Y333&lt;0.45)</formula>
    </cfRule>
  </conditionalFormatting>
  <conditionalFormatting sqref="BA333:BA334 BA346:BA347">
    <cfRule type="cellIs" dxfId="1839" priority="1839" operator="equal">
      <formula>OR($W333&gt;0.45,$X333&gt;0.45,$Y333&gt;0.45)</formula>
    </cfRule>
  </conditionalFormatting>
  <conditionalFormatting sqref="AC335:AC338">
    <cfRule type="cellIs" dxfId="1838" priority="1835" operator="greaterThan">
      <formula>$AE$6*1.22222222</formula>
    </cfRule>
    <cfRule type="cellIs" dxfId="1837" priority="1836" operator="between">
      <formula>$AE$6</formula>
      <formula>$AE$6*1.22222222</formula>
    </cfRule>
    <cfRule type="cellIs" dxfId="1836" priority="1837" operator="between">
      <formula>$AE$6*0.81818182</formula>
      <formula>$AE$6</formula>
    </cfRule>
    <cfRule type="cellIs" dxfId="1835" priority="1838" operator="lessThan">
      <formula>$AE$6*0.81818182</formula>
    </cfRule>
  </conditionalFormatting>
  <conditionalFormatting sqref="AD335:AD338">
    <cfRule type="cellIs" dxfId="1834" priority="1831" operator="greaterThan">
      <formula>$AN$6*1.22222222</formula>
    </cfRule>
    <cfRule type="cellIs" dxfId="1833" priority="1832" operator="between">
      <formula>$AN$6</formula>
      <formula>$AN$6*1.22222222</formula>
    </cfRule>
    <cfRule type="cellIs" dxfId="1832" priority="1833" operator="between">
      <formula>$AN$6*0.81818182</formula>
      <formula>$AN$6</formula>
    </cfRule>
    <cfRule type="cellIs" dxfId="1831" priority="1834" operator="lessThan">
      <formula>$AN$6*0.81818182</formula>
    </cfRule>
  </conditionalFormatting>
  <conditionalFormatting sqref="AE335:AE338">
    <cfRule type="cellIs" dxfId="1830" priority="1827" operator="greaterThan">
      <formula>$AE$6*1.22222222</formula>
    </cfRule>
    <cfRule type="cellIs" dxfId="1829" priority="1828" operator="between">
      <formula>$AE$6</formula>
      <formula>$AE$6*1.22222222</formula>
    </cfRule>
    <cfRule type="cellIs" dxfId="1828" priority="1829" operator="between">
      <formula>$AE$6*0.81818182</formula>
      <formula>$AE$6</formula>
    </cfRule>
    <cfRule type="cellIs" dxfId="1827" priority="1830" operator="lessThan">
      <formula>$AE$6*0.81818182</formula>
    </cfRule>
  </conditionalFormatting>
  <conditionalFormatting sqref="AF335:AF338">
    <cfRule type="cellIs" dxfId="1826" priority="1823" operator="greaterThan">
      <formula>$AF$6*1.22222222</formula>
    </cfRule>
    <cfRule type="cellIs" dxfId="1825" priority="1824" operator="between">
      <formula>$AF$6</formula>
      <formula>$AF$6*1.22222222</formula>
    </cfRule>
    <cfRule type="cellIs" dxfId="1824" priority="1825" operator="between">
      <formula>$AF$6*0.81818182</formula>
      <formula>$AF$6</formula>
    </cfRule>
    <cfRule type="cellIs" dxfId="1823" priority="1826" operator="lessThan">
      <formula>$AF$6*0.81818182</formula>
    </cfRule>
  </conditionalFormatting>
  <conditionalFormatting sqref="AG335:AG338">
    <cfRule type="cellIs" dxfId="1822" priority="1819" operator="greaterThan">
      <formula>$AG$6*1.22222222</formula>
    </cfRule>
    <cfRule type="cellIs" dxfId="1821" priority="1820" operator="between">
      <formula>$AG$6</formula>
      <formula>$AG$6*1.22222222</formula>
    </cfRule>
    <cfRule type="cellIs" dxfId="1820" priority="1821" operator="between">
      <formula>$AG$6*0.81818182</formula>
      <formula>$AG$6</formula>
    </cfRule>
    <cfRule type="cellIs" dxfId="1819" priority="1822" operator="lessThan">
      <formula>$AG$6*0.81818182</formula>
    </cfRule>
  </conditionalFormatting>
  <conditionalFormatting sqref="AH335:AH338">
    <cfRule type="cellIs" dxfId="1818" priority="1815" operator="greaterThan">
      <formula>$AH$6*1.22222222</formula>
    </cfRule>
    <cfRule type="cellIs" dxfId="1817" priority="1816" operator="between">
      <formula>$AH$6</formula>
      <formula>$AH$6*1.22222222</formula>
    </cfRule>
    <cfRule type="cellIs" dxfId="1816" priority="1817" operator="between">
      <formula>$AH$6*0.81818182</formula>
      <formula>$AH$6</formula>
    </cfRule>
    <cfRule type="cellIs" dxfId="1815" priority="1818" operator="lessThan">
      <formula>$AH$6*0.81818182</formula>
    </cfRule>
  </conditionalFormatting>
  <conditionalFormatting sqref="AI335:AI338">
    <cfRule type="cellIs" dxfId="1814" priority="1811" operator="greaterThan">
      <formula>$AI$6*1.22222222</formula>
    </cfRule>
    <cfRule type="cellIs" dxfId="1813" priority="1812" operator="between">
      <formula>$AI$6</formula>
      <formula>$AI$6*1.22222222</formula>
    </cfRule>
    <cfRule type="cellIs" dxfId="1812" priority="1813" operator="between">
      <formula>$AI$6*0.81818182</formula>
      <formula>$AI$6</formula>
    </cfRule>
    <cfRule type="cellIs" dxfId="1811" priority="1814" operator="lessThan">
      <formula>$AI$6*0.81818182</formula>
    </cfRule>
  </conditionalFormatting>
  <conditionalFormatting sqref="AJ335:AJ338">
    <cfRule type="cellIs" dxfId="1810" priority="1807" operator="greaterThan">
      <formula>$AJ$6*1.22222222</formula>
    </cfRule>
    <cfRule type="cellIs" dxfId="1809" priority="1808" operator="between">
      <formula>$AJ$6</formula>
      <formula>$AJ$6*1.22222222</formula>
    </cfRule>
    <cfRule type="cellIs" dxfId="1808" priority="1809" operator="between">
      <formula>$AJ$6*0.81818182</formula>
      <formula>$AJ$6</formula>
    </cfRule>
    <cfRule type="cellIs" dxfId="1807" priority="1810" operator="lessThan">
      <formula>$AJ$6*0.81818182</formula>
    </cfRule>
  </conditionalFormatting>
  <conditionalFormatting sqref="AK335:AK338">
    <cfRule type="cellIs" dxfId="1806" priority="1803" operator="greaterThan">
      <formula>$AK$6*1.22222222</formula>
    </cfRule>
    <cfRule type="cellIs" dxfId="1805" priority="1804" operator="between">
      <formula>$AK$6</formula>
      <formula>$AK$6*1.22222222</formula>
    </cfRule>
    <cfRule type="cellIs" dxfId="1804" priority="1805" operator="between">
      <formula>$AK$6*0.81818182</formula>
      <formula>$AK$6</formula>
    </cfRule>
    <cfRule type="cellIs" dxfId="1803" priority="1806" operator="lessThan">
      <formula>$AK$6*0.81818182</formula>
    </cfRule>
  </conditionalFormatting>
  <conditionalFormatting sqref="AL335:AL338">
    <cfRule type="cellIs" dxfId="1802" priority="1799" operator="greaterThan">
      <formula>$AL$6*1.22222222</formula>
    </cfRule>
    <cfRule type="cellIs" dxfId="1801" priority="1800" operator="between">
      <formula>$AL$6</formula>
      <formula>$AL$6*1.22222222</formula>
    </cfRule>
    <cfRule type="cellIs" dxfId="1800" priority="1801" operator="between">
      <formula>$AL$6*0.81818182</formula>
      <formula>$AL$6</formula>
    </cfRule>
    <cfRule type="cellIs" dxfId="1799" priority="1802" operator="lessThan">
      <formula>$AL$6*0.81818182</formula>
    </cfRule>
  </conditionalFormatting>
  <conditionalFormatting sqref="AM335:AM338">
    <cfRule type="cellIs" dxfId="1798" priority="1795" operator="greaterThan">
      <formula>$AM$6*1.22222222</formula>
    </cfRule>
    <cfRule type="cellIs" dxfId="1797" priority="1796" operator="between">
      <formula>$AM$6</formula>
      <formula>$AM$6*1.22222222</formula>
    </cfRule>
    <cfRule type="cellIs" dxfId="1796" priority="1797" operator="between">
      <formula>$AM$6*0.81818182</formula>
      <formula>$AM$6</formula>
    </cfRule>
    <cfRule type="cellIs" dxfId="1795" priority="1798" operator="lessThan">
      <formula>$AM$6*0.81818182</formula>
    </cfRule>
  </conditionalFormatting>
  <conditionalFormatting sqref="AN335:AN338">
    <cfRule type="cellIs" dxfId="1794" priority="1791" operator="greaterThan">
      <formula>$AN$6*1.22222222</formula>
    </cfRule>
    <cfRule type="cellIs" dxfId="1793" priority="1792" operator="between">
      <formula>$AN$6</formula>
      <formula>$AN$6*1.22222222</formula>
    </cfRule>
    <cfRule type="cellIs" dxfId="1792" priority="1793" operator="between">
      <formula>$AN$6*0.81818182</formula>
      <formula>$AN$6</formula>
    </cfRule>
    <cfRule type="cellIs" dxfId="1791" priority="1794" operator="lessThan">
      <formula>$AN$6*0.81818182</formula>
    </cfRule>
  </conditionalFormatting>
  <conditionalFormatting sqref="AO335:AO338">
    <cfRule type="cellIs" dxfId="1790" priority="1787" operator="greaterThan">
      <formula>$AO$6*1.22222222</formula>
    </cfRule>
    <cfRule type="cellIs" dxfId="1789" priority="1788" operator="between">
      <formula>$AO$6</formula>
      <formula>$AO$6*1.22222222</formula>
    </cfRule>
    <cfRule type="cellIs" dxfId="1788" priority="1789" operator="between">
      <formula>$AO$6*0.81818182</formula>
      <formula>$AO$6</formula>
    </cfRule>
    <cfRule type="cellIs" dxfId="1787" priority="1790" operator="lessThan">
      <formula>$AO$6*0.81818182</formula>
    </cfRule>
  </conditionalFormatting>
  <conditionalFormatting sqref="AP335:AP338">
    <cfRule type="cellIs" dxfId="1786" priority="1783" operator="greaterThan">
      <formula>$AP$6*1.22222222</formula>
    </cfRule>
    <cfRule type="cellIs" dxfId="1785" priority="1784" operator="between">
      <formula>$AP$6</formula>
      <formula>$AP$6*1.22222222</formula>
    </cfRule>
    <cfRule type="cellIs" dxfId="1784" priority="1785" operator="between">
      <formula>$AP$6*0.81818182</formula>
      <formula>$AP$6</formula>
    </cfRule>
    <cfRule type="cellIs" dxfId="1783" priority="1786" operator="lessThan">
      <formula>$AP$6*0.81818182</formula>
    </cfRule>
  </conditionalFormatting>
  <conditionalFormatting sqref="AQ335:AQ338">
    <cfRule type="cellIs" dxfId="1782" priority="1779" operator="greaterThan">
      <formula>$AQ$6*1.22222222</formula>
    </cfRule>
    <cfRule type="cellIs" dxfId="1781" priority="1780" operator="between">
      <formula>$AQ$6</formula>
      <formula>$AQ$6*1.22222222</formula>
    </cfRule>
    <cfRule type="cellIs" dxfId="1780" priority="1781" operator="between">
      <formula>$AQ$6*0.81818182</formula>
      <formula>$AQ$6</formula>
    </cfRule>
    <cfRule type="cellIs" dxfId="1779" priority="1782" operator="lessThan">
      <formula>$AQ$6*0.81818182</formula>
    </cfRule>
  </conditionalFormatting>
  <conditionalFormatting sqref="AR335:AR338">
    <cfRule type="cellIs" dxfId="1778" priority="1775" operator="greaterThan">
      <formula>$AR$6*1.22222222</formula>
    </cfRule>
    <cfRule type="cellIs" dxfId="1777" priority="1776" operator="between">
      <formula>$AR$6</formula>
      <formula>$AR$6*1.22222222</formula>
    </cfRule>
    <cfRule type="cellIs" dxfId="1776" priority="1777" operator="between">
      <formula>$AR$6*0.81818182</formula>
      <formula>$AR$6</formula>
    </cfRule>
    <cfRule type="cellIs" dxfId="1775" priority="1778" operator="lessThan">
      <formula>$AR$6*0.81818182</formula>
    </cfRule>
  </conditionalFormatting>
  <conditionalFormatting sqref="AS335:AS338">
    <cfRule type="cellIs" dxfId="1774" priority="1771" operator="greaterThan">
      <formula>$AS$6*1.22222222</formula>
    </cfRule>
    <cfRule type="cellIs" dxfId="1773" priority="1772" operator="between">
      <formula>$AS$6</formula>
      <formula>$AS$6*1.22222222</formula>
    </cfRule>
    <cfRule type="cellIs" dxfId="1772" priority="1773" operator="between">
      <formula>$AS$6*0.81818182</formula>
      <formula>$AS$6</formula>
    </cfRule>
    <cfRule type="cellIs" dxfId="1771" priority="1774" operator="lessThan">
      <formula>$AS$6*0.81818182</formula>
    </cfRule>
  </conditionalFormatting>
  <conditionalFormatting sqref="AT335:AT338">
    <cfRule type="cellIs" dxfId="1770" priority="1767" operator="greaterThan">
      <formula>$AT$6*1.22222222</formula>
    </cfRule>
    <cfRule type="cellIs" dxfId="1769" priority="1768" operator="between">
      <formula>$AT$6</formula>
      <formula>$AT$6*1.22222222</formula>
    </cfRule>
    <cfRule type="cellIs" dxfId="1768" priority="1769" operator="between">
      <formula>$AT$6*0.81818182</formula>
      <formula>$AT$6</formula>
    </cfRule>
    <cfRule type="cellIs" dxfId="1767" priority="1770" operator="lessThan">
      <formula>$AT$6*0.81818182</formula>
    </cfRule>
  </conditionalFormatting>
  <conditionalFormatting sqref="AU335:AU338">
    <cfRule type="cellIs" dxfId="1766" priority="1763" operator="greaterThan">
      <formula>$AU$6*1.22222222</formula>
    </cfRule>
    <cfRule type="cellIs" dxfId="1765" priority="1764" operator="between">
      <formula>$AU$6</formula>
      <formula>$AU$6*1.22222222</formula>
    </cfRule>
    <cfRule type="cellIs" dxfId="1764" priority="1765" operator="between">
      <formula>$AU$6*0.81818182</formula>
      <formula>$AU$6</formula>
    </cfRule>
    <cfRule type="cellIs" dxfId="1763" priority="1766" operator="lessThan">
      <formula>$AU$6*0.81818182</formula>
    </cfRule>
  </conditionalFormatting>
  <conditionalFormatting sqref="AV335:AV338">
    <cfRule type="cellIs" dxfId="1762" priority="1759" operator="greaterThan">
      <formula>$AV$6*1.22222222</formula>
    </cfRule>
    <cfRule type="cellIs" dxfId="1761" priority="1760" operator="between">
      <formula>$AV$6</formula>
      <formula>$AV$6*1.22222222</formula>
    </cfRule>
    <cfRule type="cellIs" dxfId="1760" priority="1761" operator="between">
      <formula>$AV$6*0.81818182</formula>
      <formula>$AV$6</formula>
    </cfRule>
    <cfRule type="cellIs" dxfId="1759" priority="1762" operator="lessThan">
      <formula>$AV$6*0.81818182</formula>
    </cfRule>
  </conditionalFormatting>
  <conditionalFormatting sqref="AZ335:AZ338 AZ348:AZ360">
    <cfRule type="cellIs" dxfId="1758" priority="1758" operator="lessThan">
      <formula>AND($W335&lt;0.45,$X335&lt;0.45,$Y335&lt;0.45)</formula>
    </cfRule>
  </conditionalFormatting>
  <conditionalFormatting sqref="BA335:BA338 BA348:BA360">
    <cfRule type="cellIs" dxfId="1757" priority="1757" operator="equal">
      <formula>OR($W335&gt;0.45,$X335&gt;0.45,$Y335&gt;0.45)</formula>
    </cfRule>
  </conditionalFormatting>
  <conditionalFormatting sqref="AC339:AC345">
    <cfRule type="cellIs" dxfId="1756" priority="1753" operator="greaterThan">
      <formula>$AE$6*1.22222222</formula>
    </cfRule>
    <cfRule type="cellIs" dxfId="1755" priority="1754" operator="between">
      <formula>$AE$6</formula>
      <formula>$AE$6*1.22222222</formula>
    </cfRule>
    <cfRule type="cellIs" dxfId="1754" priority="1755" operator="between">
      <formula>$AE$6*0.81818182</formula>
      <formula>$AE$6</formula>
    </cfRule>
    <cfRule type="cellIs" dxfId="1753" priority="1756" operator="lessThan">
      <formula>$AE$6*0.81818182</formula>
    </cfRule>
  </conditionalFormatting>
  <conditionalFormatting sqref="AD339:AD345">
    <cfRule type="cellIs" dxfId="1752" priority="1749" operator="greaterThan">
      <formula>$AN$6*1.22222222</formula>
    </cfRule>
    <cfRule type="cellIs" dxfId="1751" priority="1750" operator="between">
      <formula>$AN$6</formula>
      <formula>$AN$6*1.22222222</formula>
    </cfRule>
    <cfRule type="cellIs" dxfId="1750" priority="1751" operator="between">
      <formula>$AN$6*0.81818182</formula>
      <formula>$AN$6</formula>
    </cfRule>
    <cfRule type="cellIs" dxfId="1749" priority="1752" operator="lessThan">
      <formula>$AN$6*0.81818182</formula>
    </cfRule>
  </conditionalFormatting>
  <conditionalFormatting sqref="AE339:AE345">
    <cfRule type="cellIs" dxfId="1748" priority="1745" operator="greaterThan">
      <formula>$AE$6*1.22222222</formula>
    </cfRule>
    <cfRule type="cellIs" dxfId="1747" priority="1746" operator="between">
      <formula>$AE$6</formula>
      <formula>$AE$6*1.22222222</formula>
    </cfRule>
    <cfRule type="cellIs" dxfId="1746" priority="1747" operator="between">
      <formula>$AE$6*0.81818182</formula>
      <formula>$AE$6</formula>
    </cfRule>
    <cfRule type="cellIs" dxfId="1745" priority="1748" operator="lessThan">
      <formula>$AE$6*0.81818182</formula>
    </cfRule>
  </conditionalFormatting>
  <conditionalFormatting sqref="AF339:AF345">
    <cfRule type="cellIs" dxfId="1744" priority="1741" operator="greaterThan">
      <formula>$AF$6*1.22222222</formula>
    </cfRule>
    <cfRule type="cellIs" dxfId="1743" priority="1742" operator="between">
      <formula>$AF$6</formula>
      <formula>$AF$6*1.22222222</formula>
    </cfRule>
    <cfRule type="cellIs" dxfId="1742" priority="1743" operator="between">
      <formula>$AF$6*0.81818182</formula>
      <formula>$AF$6</formula>
    </cfRule>
    <cfRule type="cellIs" dxfId="1741" priority="1744" operator="lessThan">
      <formula>$AF$6*0.81818182</formula>
    </cfRule>
  </conditionalFormatting>
  <conditionalFormatting sqref="AG339:AG345">
    <cfRule type="cellIs" dxfId="1740" priority="1737" operator="greaterThan">
      <formula>$AG$6*1.22222222</formula>
    </cfRule>
    <cfRule type="cellIs" dxfId="1739" priority="1738" operator="between">
      <formula>$AG$6</formula>
      <formula>$AG$6*1.22222222</formula>
    </cfRule>
    <cfRule type="cellIs" dxfId="1738" priority="1739" operator="between">
      <formula>$AG$6*0.81818182</formula>
      <formula>$AG$6</formula>
    </cfRule>
    <cfRule type="cellIs" dxfId="1737" priority="1740" operator="lessThan">
      <formula>$AG$6*0.81818182</formula>
    </cfRule>
  </conditionalFormatting>
  <conditionalFormatting sqref="AH339:AH345">
    <cfRule type="cellIs" dxfId="1736" priority="1733" operator="greaterThan">
      <formula>$AH$6*1.22222222</formula>
    </cfRule>
    <cfRule type="cellIs" dxfId="1735" priority="1734" operator="between">
      <formula>$AH$6</formula>
      <formula>$AH$6*1.22222222</formula>
    </cfRule>
    <cfRule type="cellIs" dxfId="1734" priority="1735" operator="between">
      <formula>$AH$6*0.81818182</formula>
      <formula>$AH$6</formula>
    </cfRule>
    <cfRule type="cellIs" dxfId="1733" priority="1736" operator="lessThan">
      <formula>$AH$6*0.81818182</formula>
    </cfRule>
  </conditionalFormatting>
  <conditionalFormatting sqref="AI339:AI345">
    <cfRule type="cellIs" dxfId="1732" priority="1729" operator="greaterThan">
      <formula>$AI$6*1.22222222</formula>
    </cfRule>
    <cfRule type="cellIs" dxfId="1731" priority="1730" operator="between">
      <formula>$AI$6</formula>
      <formula>$AI$6*1.22222222</formula>
    </cfRule>
    <cfRule type="cellIs" dxfId="1730" priority="1731" operator="between">
      <formula>$AI$6*0.81818182</formula>
      <formula>$AI$6</formula>
    </cfRule>
    <cfRule type="cellIs" dxfId="1729" priority="1732" operator="lessThan">
      <formula>$AI$6*0.81818182</formula>
    </cfRule>
  </conditionalFormatting>
  <conditionalFormatting sqref="AJ339:AJ345">
    <cfRule type="cellIs" dxfId="1728" priority="1725" operator="greaterThan">
      <formula>$AJ$6*1.22222222</formula>
    </cfRule>
    <cfRule type="cellIs" dxfId="1727" priority="1726" operator="between">
      <formula>$AJ$6</formula>
      <formula>$AJ$6*1.22222222</formula>
    </cfRule>
    <cfRule type="cellIs" dxfId="1726" priority="1727" operator="between">
      <formula>$AJ$6*0.81818182</formula>
      <formula>$AJ$6</formula>
    </cfRule>
    <cfRule type="cellIs" dxfId="1725" priority="1728" operator="lessThan">
      <formula>$AJ$6*0.81818182</formula>
    </cfRule>
  </conditionalFormatting>
  <conditionalFormatting sqref="AK339:AK345">
    <cfRule type="cellIs" dxfId="1724" priority="1721" operator="greaterThan">
      <formula>$AK$6*1.22222222</formula>
    </cfRule>
    <cfRule type="cellIs" dxfId="1723" priority="1722" operator="between">
      <formula>$AK$6</formula>
      <formula>$AK$6*1.22222222</formula>
    </cfRule>
    <cfRule type="cellIs" dxfId="1722" priority="1723" operator="between">
      <formula>$AK$6*0.81818182</formula>
      <formula>$AK$6</formula>
    </cfRule>
    <cfRule type="cellIs" dxfId="1721" priority="1724" operator="lessThan">
      <formula>$AK$6*0.81818182</formula>
    </cfRule>
  </conditionalFormatting>
  <conditionalFormatting sqref="AL339:AL345">
    <cfRule type="cellIs" dxfId="1720" priority="1717" operator="greaterThan">
      <formula>$AL$6*1.22222222</formula>
    </cfRule>
    <cfRule type="cellIs" dxfId="1719" priority="1718" operator="between">
      <formula>$AL$6</formula>
      <formula>$AL$6*1.22222222</formula>
    </cfRule>
    <cfRule type="cellIs" dxfId="1718" priority="1719" operator="between">
      <formula>$AL$6*0.81818182</formula>
      <formula>$AL$6</formula>
    </cfRule>
    <cfRule type="cellIs" dxfId="1717" priority="1720" operator="lessThan">
      <formula>$AL$6*0.81818182</formula>
    </cfRule>
  </conditionalFormatting>
  <conditionalFormatting sqref="AM339:AM345">
    <cfRule type="cellIs" dxfId="1716" priority="1713" operator="greaterThan">
      <formula>$AM$6*1.22222222</formula>
    </cfRule>
    <cfRule type="cellIs" dxfId="1715" priority="1714" operator="between">
      <formula>$AM$6</formula>
      <formula>$AM$6*1.22222222</formula>
    </cfRule>
    <cfRule type="cellIs" dxfId="1714" priority="1715" operator="between">
      <formula>$AM$6*0.81818182</formula>
      <formula>$AM$6</formula>
    </cfRule>
    <cfRule type="cellIs" dxfId="1713" priority="1716" operator="lessThan">
      <formula>$AM$6*0.81818182</formula>
    </cfRule>
  </conditionalFormatting>
  <conditionalFormatting sqref="AN339:AN345">
    <cfRule type="cellIs" dxfId="1712" priority="1709" operator="greaterThan">
      <formula>$AN$6*1.22222222</formula>
    </cfRule>
    <cfRule type="cellIs" dxfId="1711" priority="1710" operator="between">
      <formula>$AN$6</formula>
      <formula>$AN$6*1.22222222</formula>
    </cfRule>
    <cfRule type="cellIs" dxfId="1710" priority="1711" operator="between">
      <formula>$AN$6*0.81818182</formula>
      <formula>$AN$6</formula>
    </cfRule>
    <cfRule type="cellIs" dxfId="1709" priority="1712" operator="lessThan">
      <formula>$AN$6*0.81818182</formula>
    </cfRule>
  </conditionalFormatting>
  <conditionalFormatting sqref="AO339:AO345">
    <cfRule type="cellIs" dxfId="1708" priority="1705" operator="greaterThan">
      <formula>$AO$6*1.22222222</formula>
    </cfRule>
    <cfRule type="cellIs" dxfId="1707" priority="1706" operator="between">
      <formula>$AO$6</formula>
      <formula>$AO$6*1.22222222</formula>
    </cfRule>
    <cfRule type="cellIs" dxfId="1706" priority="1707" operator="between">
      <formula>$AO$6*0.81818182</formula>
      <formula>$AO$6</formula>
    </cfRule>
    <cfRule type="cellIs" dxfId="1705" priority="1708" operator="lessThan">
      <formula>$AO$6*0.81818182</formula>
    </cfRule>
  </conditionalFormatting>
  <conditionalFormatting sqref="AP339:AP345">
    <cfRule type="cellIs" dxfId="1704" priority="1701" operator="greaterThan">
      <formula>$AP$6*1.22222222</formula>
    </cfRule>
    <cfRule type="cellIs" dxfId="1703" priority="1702" operator="between">
      <formula>$AP$6</formula>
      <formula>$AP$6*1.22222222</formula>
    </cfRule>
    <cfRule type="cellIs" dxfId="1702" priority="1703" operator="between">
      <formula>$AP$6*0.81818182</formula>
      <formula>$AP$6</formula>
    </cfRule>
    <cfRule type="cellIs" dxfId="1701" priority="1704" operator="lessThan">
      <formula>$AP$6*0.81818182</formula>
    </cfRule>
  </conditionalFormatting>
  <conditionalFormatting sqref="AQ339:AQ345">
    <cfRule type="cellIs" dxfId="1700" priority="1697" operator="greaterThan">
      <formula>$AQ$6*1.22222222</formula>
    </cfRule>
    <cfRule type="cellIs" dxfId="1699" priority="1698" operator="between">
      <formula>$AQ$6</formula>
      <formula>$AQ$6*1.22222222</formula>
    </cfRule>
    <cfRule type="cellIs" dxfId="1698" priority="1699" operator="between">
      <formula>$AQ$6*0.81818182</formula>
      <formula>$AQ$6</formula>
    </cfRule>
    <cfRule type="cellIs" dxfId="1697" priority="1700" operator="lessThan">
      <formula>$AQ$6*0.81818182</formula>
    </cfRule>
  </conditionalFormatting>
  <conditionalFormatting sqref="AR339:AR345">
    <cfRule type="cellIs" dxfId="1696" priority="1693" operator="greaterThan">
      <formula>$AR$6*1.22222222</formula>
    </cfRule>
    <cfRule type="cellIs" dxfId="1695" priority="1694" operator="between">
      <formula>$AR$6</formula>
      <formula>$AR$6*1.22222222</formula>
    </cfRule>
    <cfRule type="cellIs" dxfId="1694" priority="1695" operator="between">
      <formula>$AR$6*0.81818182</formula>
      <formula>$AR$6</formula>
    </cfRule>
    <cfRule type="cellIs" dxfId="1693" priority="1696" operator="lessThan">
      <formula>$AR$6*0.81818182</formula>
    </cfRule>
  </conditionalFormatting>
  <conditionalFormatting sqref="AS339:AS345">
    <cfRule type="cellIs" dxfId="1692" priority="1689" operator="greaterThan">
      <formula>$AS$6*1.22222222</formula>
    </cfRule>
    <cfRule type="cellIs" dxfId="1691" priority="1690" operator="between">
      <formula>$AS$6</formula>
      <formula>$AS$6*1.22222222</formula>
    </cfRule>
    <cfRule type="cellIs" dxfId="1690" priority="1691" operator="between">
      <formula>$AS$6*0.81818182</formula>
      <formula>$AS$6</formula>
    </cfRule>
    <cfRule type="cellIs" dxfId="1689" priority="1692" operator="lessThan">
      <formula>$AS$6*0.81818182</formula>
    </cfRule>
  </conditionalFormatting>
  <conditionalFormatting sqref="AT339:AT345">
    <cfRule type="cellIs" dxfId="1688" priority="1685" operator="greaterThan">
      <formula>$AT$6*1.22222222</formula>
    </cfRule>
    <cfRule type="cellIs" dxfId="1687" priority="1686" operator="between">
      <formula>$AT$6</formula>
      <formula>$AT$6*1.22222222</formula>
    </cfRule>
    <cfRule type="cellIs" dxfId="1686" priority="1687" operator="between">
      <formula>$AT$6*0.81818182</formula>
      <formula>$AT$6</formula>
    </cfRule>
    <cfRule type="cellIs" dxfId="1685" priority="1688" operator="lessThan">
      <formula>$AT$6*0.81818182</formula>
    </cfRule>
  </conditionalFormatting>
  <conditionalFormatting sqref="AU339:AU345">
    <cfRule type="cellIs" dxfId="1684" priority="1681" operator="greaterThan">
      <formula>$AU$6*1.22222222</formula>
    </cfRule>
    <cfRule type="cellIs" dxfId="1683" priority="1682" operator="between">
      <formula>$AU$6</formula>
      <formula>$AU$6*1.22222222</formula>
    </cfRule>
    <cfRule type="cellIs" dxfId="1682" priority="1683" operator="between">
      <formula>$AU$6*0.81818182</formula>
      <formula>$AU$6</formula>
    </cfRule>
    <cfRule type="cellIs" dxfId="1681" priority="1684" operator="lessThan">
      <formula>$AU$6*0.81818182</formula>
    </cfRule>
  </conditionalFormatting>
  <conditionalFormatting sqref="AV339:AV345">
    <cfRule type="cellIs" dxfId="1680" priority="1677" operator="greaterThan">
      <formula>$AV$6*1.22222222</formula>
    </cfRule>
    <cfRule type="cellIs" dxfId="1679" priority="1678" operator="between">
      <formula>$AV$6</formula>
      <formula>$AV$6*1.22222222</formula>
    </cfRule>
    <cfRule type="cellIs" dxfId="1678" priority="1679" operator="between">
      <formula>$AV$6*0.81818182</formula>
      <formula>$AV$6</formula>
    </cfRule>
    <cfRule type="cellIs" dxfId="1677" priority="1680" operator="lessThan">
      <formula>$AV$6*0.81818182</formula>
    </cfRule>
  </conditionalFormatting>
  <conditionalFormatting sqref="AZ339:AZ345">
    <cfRule type="cellIs" dxfId="1676" priority="1676" operator="lessThan">
      <formula>AND($W339&lt;0.45,$X339&lt;0.45,$Y339&lt;0.45)</formula>
    </cfRule>
  </conditionalFormatting>
  <conditionalFormatting sqref="BA339:BA345">
    <cfRule type="cellIs" dxfId="1675" priority="1675" operator="equal">
      <formula>OR($W339&gt;0.45,$X339&gt;0.45,$Y339&gt;0.45)</formula>
    </cfRule>
  </conditionalFormatting>
  <conditionalFormatting sqref="AE346:AE349">
    <cfRule type="cellIs" dxfId="1674" priority="1671" operator="greaterThan">
      <formula>$AE$6*1.22222222</formula>
    </cfRule>
    <cfRule type="cellIs" dxfId="1673" priority="1672" operator="between">
      <formula>$AE$6</formula>
      <formula>$AE$6*1.22222222</formula>
    </cfRule>
    <cfRule type="cellIs" dxfId="1672" priority="1673" operator="between">
      <formula>$AE$6*0.81818182</formula>
      <formula>$AE$6</formula>
    </cfRule>
    <cfRule type="cellIs" dxfId="1671" priority="1674" operator="lessThan">
      <formula>$AE$6*0.81818182</formula>
    </cfRule>
  </conditionalFormatting>
  <conditionalFormatting sqref="AF346:AF349">
    <cfRule type="cellIs" dxfId="1670" priority="1667" operator="greaterThan">
      <formula>$AF$6*1.22222222</formula>
    </cfRule>
    <cfRule type="cellIs" dxfId="1669" priority="1668" operator="between">
      <formula>$AF$6</formula>
      <formula>$AF$6*1.22222222</formula>
    </cfRule>
    <cfRule type="cellIs" dxfId="1668" priority="1669" operator="between">
      <formula>$AF$6*0.81818182</formula>
      <formula>$AF$6</formula>
    </cfRule>
    <cfRule type="cellIs" dxfId="1667" priority="1670" operator="lessThan">
      <formula>$AF$6*0.81818182</formula>
    </cfRule>
  </conditionalFormatting>
  <conditionalFormatting sqref="AG346:AG349">
    <cfRule type="cellIs" dxfId="1666" priority="1663" operator="greaterThan">
      <formula>$AG$6*1.22222222</formula>
    </cfRule>
    <cfRule type="cellIs" dxfId="1665" priority="1664" operator="between">
      <formula>$AG$6</formula>
      <formula>$AG$6*1.22222222</formula>
    </cfRule>
    <cfRule type="cellIs" dxfId="1664" priority="1665" operator="between">
      <formula>$AG$6*0.81818182</formula>
      <formula>$AG$6</formula>
    </cfRule>
    <cfRule type="cellIs" dxfId="1663" priority="1666" operator="lessThan">
      <formula>$AG$6*0.81818182</formula>
    </cfRule>
  </conditionalFormatting>
  <conditionalFormatting sqref="AH346:AH349">
    <cfRule type="cellIs" dxfId="1662" priority="1659" operator="greaterThan">
      <formula>$AH$6*1.22222222</formula>
    </cfRule>
    <cfRule type="cellIs" dxfId="1661" priority="1660" operator="between">
      <formula>$AH$6</formula>
      <formula>$AH$6*1.22222222</formula>
    </cfRule>
    <cfRule type="cellIs" dxfId="1660" priority="1661" operator="between">
      <formula>$AH$6*0.81818182</formula>
      <formula>$AH$6</formula>
    </cfRule>
    <cfRule type="cellIs" dxfId="1659" priority="1662" operator="lessThan">
      <formula>$AH$6*0.81818182</formula>
    </cfRule>
  </conditionalFormatting>
  <conditionalFormatting sqref="AI346:AI349">
    <cfRule type="cellIs" dxfId="1658" priority="1655" operator="greaterThan">
      <formula>$AI$6*1.22222222</formula>
    </cfRule>
    <cfRule type="cellIs" dxfId="1657" priority="1656" operator="between">
      <formula>$AI$6</formula>
      <formula>$AI$6*1.22222222</formula>
    </cfRule>
    <cfRule type="cellIs" dxfId="1656" priority="1657" operator="between">
      <formula>$AI$6*0.81818182</formula>
      <formula>$AI$6</formula>
    </cfRule>
    <cfRule type="cellIs" dxfId="1655" priority="1658" operator="lessThan">
      <formula>$AI$6*0.81818182</formula>
    </cfRule>
  </conditionalFormatting>
  <conditionalFormatting sqref="AJ346:AJ349">
    <cfRule type="cellIs" dxfId="1654" priority="1651" operator="greaterThan">
      <formula>$AJ$6*1.22222222</formula>
    </cfRule>
    <cfRule type="cellIs" dxfId="1653" priority="1652" operator="between">
      <formula>$AJ$6</formula>
      <formula>$AJ$6*1.22222222</formula>
    </cfRule>
    <cfRule type="cellIs" dxfId="1652" priority="1653" operator="between">
      <formula>$AJ$6*0.81818182</formula>
      <formula>$AJ$6</formula>
    </cfRule>
    <cfRule type="cellIs" dxfId="1651" priority="1654" operator="lessThan">
      <formula>$AJ$6*0.81818182</formula>
    </cfRule>
  </conditionalFormatting>
  <conditionalFormatting sqref="AK346:AK349">
    <cfRule type="cellIs" dxfId="1650" priority="1647" operator="greaterThan">
      <formula>$AK$6*1.22222222</formula>
    </cfRule>
    <cfRule type="cellIs" dxfId="1649" priority="1648" operator="between">
      <formula>$AK$6</formula>
      <formula>$AK$6*1.22222222</formula>
    </cfRule>
    <cfRule type="cellIs" dxfId="1648" priority="1649" operator="between">
      <formula>$AK$6*0.81818182</formula>
      <formula>$AK$6</formula>
    </cfRule>
    <cfRule type="cellIs" dxfId="1647" priority="1650" operator="lessThan">
      <formula>$AK$6*0.81818182</formula>
    </cfRule>
  </conditionalFormatting>
  <conditionalFormatting sqref="AL346:AL349">
    <cfRule type="cellIs" dxfId="1646" priority="1643" operator="greaterThan">
      <formula>$AL$6*1.22222222</formula>
    </cfRule>
    <cfRule type="cellIs" dxfId="1645" priority="1644" operator="between">
      <formula>$AL$6</formula>
      <formula>$AL$6*1.22222222</formula>
    </cfRule>
    <cfRule type="cellIs" dxfId="1644" priority="1645" operator="between">
      <formula>$AL$6*0.81818182</formula>
      <formula>$AL$6</formula>
    </cfRule>
    <cfRule type="cellIs" dxfId="1643" priority="1646" operator="lessThan">
      <formula>$AL$6*0.81818182</formula>
    </cfRule>
  </conditionalFormatting>
  <conditionalFormatting sqref="AM346:AM349">
    <cfRule type="cellIs" dxfId="1642" priority="1639" operator="greaterThan">
      <formula>$AM$6*1.22222222</formula>
    </cfRule>
    <cfRule type="cellIs" dxfId="1641" priority="1640" operator="between">
      <formula>$AM$6</formula>
      <formula>$AM$6*1.22222222</formula>
    </cfRule>
    <cfRule type="cellIs" dxfId="1640" priority="1641" operator="between">
      <formula>$AM$6*0.81818182</formula>
      <formula>$AM$6</formula>
    </cfRule>
    <cfRule type="cellIs" dxfId="1639" priority="1642" operator="lessThan">
      <formula>$AM$6*0.81818182</formula>
    </cfRule>
  </conditionalFormatting>
  <conditionalFormatting sqref="AN346:AN349">
    <cfRule type="cellIs" dxfId="1638" priority="1635" operator="greaterThan">
      <formula>$AN$6*1.22222222</formula>
    </cfRule>
    <cfRule type="cellIs" dxfId="1637" priority="1636" operator="between">
      <formula>$AN$6</formula>
      <formula>$AN$6*1.22222222</formula>
    </cfRule>
    <cfRule type="cellIs" dxfId="1636" priority="1637" operator="between">
      <formula>$AN$6*0.81818182</formula>
      <formula>$AN$6</formula>
    </cfRule>
    <cfRule type="cellIs" dxfId="1635" priority="1638" operator="lessThan">
      <formula>$AN$6*0.81818182</formula>
    </cfRule>
  </conditionalFormatting>
  <conditionalFormatting sqref="AO346:AO349">
    <cfRule type="cellIs" dxfId="1634" priority="1631" operator="greaterThan">
      <formula>$AO$6*1.22222222</formula>
    </cfRule>
    <cfRule type="cellIs" dxfId="1633" priority="1632" operator="between">
      <formula>$AO$6</formula>
      <formula>$AO$6*1.22222222</formula>
    </cfRule>
    <cfRule type="cellIs" dxfId="1632" priority="1633" operator="between">
      <formula>$AO$6*0.81818182</formula>
      <formula>$AO$6</formula>
    </cfRule>
    <cfRule type="cellIs" dxfId="1631" priority="1634" operator="lessThan">
      <formula>$AO$6*0.81818182</formula>
    </cfRule>
  </conditionalFormatting>
  <conditionalFormatting sqref="AP346:AP349">
    <cfRule type="cellIs" dxfId="1630" priority="1627" operator="greaterThan">
      <formula>$AP$6*1.22222222</formula>
    </cfRule>
    <cfRule type="cellIs" dxfId="1629" priority="1628" operator="between">
      <formula>$AP$6</formula>
      <formula>$AP$6*1.22222222</formula>
    </cfRule>
    <cfRule type="cellIs" dxfId="1628" priority="1629" operator="between">
      <formula>$AP$6*0.81818182</formula>
      <formula>$AP$6</formula>
    </cfRule>
    <cfRule type="cellIs" dxfId="1627" priority="1630" operator="lessThan">
      <formula>$AP$6*0.81818182</formula>
    </cfRule>
  </conditionalFormatting>
  <conditionalFormatting sqref="AQ346:AQ349">
    <cfRule type="cellIs" dxfId="1626" priority="1623" operator="greaterThan">
      <formula>$AQ$6*1.22222222</formula>
    </cfRule>
    <cfRule type="cellIs" dxfId="1625" priority="1624" operator="between">
      <formula>$AQ$6</formula>
      <formula>$AQ$6*1.22222222</formula>
    </cfRule>
    <cfRule type="cellIs" dxfId="1624" priority="1625" operator="between">
      <formula>$AQ$6*0.81818182</formula>
      <formula>$AQ$6</formula>
    </cfRule>
    <cfRule type="cellIs" dxfId="1623" priority="1626" operator="lessThan">
      <formula>$AQ$6*0.81818182</formula>
    </cfRule>
  </conditionalFormatting>
  <conditionalFormatting sqref="AR346:AR349">
    <cfRule type="cellIs" dxfId="1622" priority="1619" operator="greaterThan">
      <formula>$AR$6*1.22222222</formula>
    </cfRule>
    <cfRule type="cellIs" dxfId="1621" priority="1620" operator="between">
      <formula>$AR$6</formula>
      <formula>$AR$6*1.22222222</formula>
    </cfRule>
    <cfRule type="cellIs" dxfId="1620" priority="1621" operator="between">
      <formula>$AR$6*0.81818182</formula>
      <formula>$AR$6</formula>
    </cfRule>
    <cfRule type="cellIs" dxfId="1619" priority="1622" operator="lessThan">
      <formula>$AR$6*0.81818182</formula>
    </cfRule>
  </conditionalFormatting>
  <conditionalFormatting sqref="AS346:AS349">
    <cfRule type="cellIs" dxfId="1618" priority="1615" operator="greaterThan">
      <formula>$AS$6*1.22222222</formula>
    </cfRule>
    <cfRule type="cellIs" dxfId="1617" priority="1616" operator="between">
      <formula>$AS$6</formula>
      <formula>$AS$6*1.22222222</formula>
    </cfRule>
    <cfRule type="cellIs" dxfId="1616" priority="1617" operator="between">
      <formula>$AS$6*0.81818182</formula>
      <formula>$AS$6</formula>
    </cfRule>
    <cfRule type="cellIs" dxfId="1615" priority="1618" operator="lessThan">
      <formula>$AS$6*0.81818182</formula>
    </cfRule>
  </conditionalFormatting>
  <conditionalFormatting sqref="AT346:AT349">
    <cfRule type="cellIs" dxfId="1614" priority="1611" operator="greaterThan">
      <formula>$AT$6*1.22222222</formula>
    </cfRule>
    <cfRule type="cellIs" dxfId="1613" priority="1612" operator="between">
      <formula>$AT$6</formula>
      <formula>$AT$6*1.22222222</formula>
    </cfRule>
    <cfRule type="cellIs" dxfId="1612" priority="1613" operator="between">
      <formula>$AT$6*0.81818182</formula>
      <formula>$AT$6</formula>
    </cfRule>
    <cfRule type="cellIs" dxfId="1611" priority="1614" operator="lessThan">
      <formula>$AT$6*0.81818182</formula>
    </cfRule>
  </conditionalFormatting>
  <conditionalFormatting sqref="AU346:AU349">
    <cfRule type="cellIs" dxfId="1610" priority="1607" operator="greaterThan">
      <formula>$AU$6*1.22222222</formula>
    </cfRule>
    <cfRule type="cellIs" dxfId="1609" priority="1608" operator="between">
      <formula>$AU$6</formula>
      <formula>$AU$6*1.22222222</formula>
    </cfRule>
    <cfRule type="cellIs" dxfId="1608" priority="1609" operator="between">
      <formula>$AU$6*0.81818182</formula>
      <formula>$AU$6</formula>
    </cfRule>
    <cfRule type="cellIs" dxfId="1607" priority="1610" operator="lessThan">
      <formula>$AU$6*0.81818182</formula>
    </cfRule>
  </conditionalFormatting>
  <conditionalFormatting sqref="AV346:AV349">
    <cfRule type="cellIs" dxfId="1606" priority="1603" operator="greaterThan">
      <formula>$AV$6*1.22222222</formula>
    </cfRule>
    <cfRule type="cellIs" dxfId="1605" priority="1604" operator="between">
      <formula>$AV$6</formula>
      <formula>$AV$6*1.22222222</formula>
    </cfRule>
    <cfRule type="cellIs" dxfId="1604" priority="1605" operator="between">
      <formula>$AV$6*0.81818182</formula>
      <formula>$AV$6</formula>
    </cfRule>
    <cfRule type="cellIs" dxfId="1603" priority="1606" operator="lessThan">
      <formula>$AV$6*0.81818182</formula>
    </cfRule>
  </conditionalFormatting>
  <conditionalFormatting sqref="AE350:AE351">
    <cfRule type="cellIs" dxfId="1602" priority="1599" operator="greaterThan">
      <formula>$AE$6*1.22222222</formula>
    </cfRule>
    <cfRule type="cellIs" dxfId="1601" priority="1600" operator="between">
      <formula>$AE$6</formula>
      <formula>$AE$6*1.22222222</formula>
    </cfRule>
    <cfRule type="cellIs" dxfId="1600" priority="1601" operator="between">
      <formula>$AE$6*0.81818182</formula>
      <formula>$AE$6</formula>
    </cfRule>
    <cfRule type="cellIs" dxfId="1599" priority="1602" operator="lessThan">
      <formula>$AE$6*0.81818182</formula>
    </cfRule>
  </conditionalFormatting>
  <conditionalFormatting sqref="AF350:AF351">
    <cfRule type="cellIs" dxfId="1598" priority="1595" operator="greaterThan">
      <formula>$AF$6*1.22222222</formula>
    </cfRule>
    <cfRule type="cellIs" dxfId="1597" priority="1596" operator="between">
      <formula>$AF$6</formula>
      <formula>$AF$6*1.22222222</formula>
    </cfRule>
    <cfRule type="cellIs" dxfId="1596" priority="1597" operator="between">
      <formula>$AF$6*0.81818182</formula>
      <formula>$AF$6</formula>
    </cfRule>
    <cfRule type="cellIs" dxfId="1595" priority="1598" operator="lessThan">
      <formula>$AF$6*0.81818182</formula>
    </cfRule>
  </conditionalFormatting>
  <conditionalFormatting sqref="AG350:AG351">
    <cfRule type="cellIs" dxfId="1594" priority="1591" operator="greaterThan">
      <formula>$AG$6*1.22222222</formula>
    </cfRule>
    <cfRule type="cellIs" dxfId="1593" priority="1592" operator="between">
      <formula>$AG$6</formula>
      <formula>$AG$6*1.22222222</formula>
    </cfRule>
    <cfRule type="cellIs" dxfId="1592" priority="1593" operator="between">
      <formula>$AG$6*0.81818182</formula>
      <formula>$AG$6</formula>
    </cfRule>
    <cfRule type="cellIs" dxfId="1591" priority="1594" operator="lessThan">
      <formula>$AG$6*0.81818182</formula>
    </cfRule>
  </conditionalFormatting>
  <conditionalFormatting sqref="AH350:AH351">
    <cfRule type="cellIs" dxfId="1590" priority="1587" operator="greaterThan">
      <formula>$AH$6*1.22222222</formula>
    </cfRule>
    <cfRule type="cellIs" dxfId="1589" priority="1588" operator="between">
      <formula>$AH$6</formula>
      <formula>$AH$6*1.22222222</formula>
    </cfRule>
    <cfRule type="cellIs" dxfId="1588" priority="1589" operator="between">
      <formula>$AH$6*0.81818182</formula>
      <formula>$AH$6</formula>
    </cfRule>
    <cfRule type="cellIs" dxfId="1587" priority="1590" operator="lessThan">
      <formula>$AH$6*0.81818182</formula>
    </cfRule>
  </conditionalFormatting>
  <conditionalFormatting sqref="AI350:AI351">
    <cfRule type="cellIs" dxfId="1586" priority="1583" operator="greaterThan">
      <formula>$AI$6*1.22222222</formula>
    </cfRule>
    <cfRule type="cellIs" dxfId="1585" priority="1584" operator="between">
      <formula>$AI$6</formula>
      <formula>$AI$6*1.22222222</formula>
    </cfRule>
    <cfRule type="cellIs" dxfId="1584" priority="1585" operator="between">
      <formula>$AI$6*0.81818182</formula>
      <formula>$AI$6</formula>
    </cfRule>
    <cfRule type="cellIs" dxfId="1583" priority="1586" operator="lessThan">
      <formula>$AI$6*0.81818182</formula>
    </cfRule>
  </conditionalFormatting>
  <conditionalFormatting sqref="AJ350:AJ351">
    <cfRule type="cellIs" dxfId="1582" priority="1579" operator="greaterThan">
      <formula>$AJ$6*1.22222222</formula>
    </cfRule>
    <cfRule type="cellIs" dxfId="1581" priority="1580" operator="between">
      <formula>$AJ$6</formula>
      <formula>$AJ$6*1.22222222</formula>
    </cfRule>
    <cfRule type="cellIs" dxfId="1580" priority="1581" operator="between">
      <formula>$AJ$6*0.81818182</formula>
      <formula>$AJ$6</formula>
    </cfRule>
    <cfRule type="cellIs" dxfId="1579" priority="1582" operator="lessThan">
      <formula>$AJ$6*0.81818182</formula>
    </cfRule>
  </conditionalFormatting>
  <conditionalFormatting sqref="AK350:AK351">
    <cfRule type="cellIs" dxfId="1578" priority="1575" operator="greaterThan">
      <formula>$AK$6*1.22222222</formula>
    </cfRule>
    <cfRule type="cellIs" dxfId="1577" priority="1576" operator="between">
      <formula>$AK$6</formula>
      <formula>$AK$6*1.22222222</formula>
    </cfRule>
    <cfRule type="cellIs" dxfId="1576" priority="1577" operator="between">
      <formula>$AK$6*0.81818182</formula>
      <formula>$AK$6</formula>
    </cfRule>
    <cfRule type="cellIs" dxfId="1575" priority="1578" operator="lessThan">
      <formula>$AK$6*0.81818182</formula>
    </cfRule>
  </conditionalFormatting>
  <conditionalFormatting sqref="AL350:AL351">
    <cfRule type="cellIs" dxfId="1574" priority="1571" operator="greaterThan">
      <formula>$AL$6*1.22222222</formula>
    </cfRule>
    <cfRule type="cellIs" dxfId="1573" priority="1572" operator="between">
      <formula>$AL$6</formula>
      <formula>$AL$6*1.22222222</formula>
    </cfRule>
    <cfRule type="cellIs" dxfId="1572" priority="1573" operator="between">
      <formula>$AL$6*0.81818182</formula>
      <formula>$AL$6</formula>
    </cfRule>
    <cfRule type="cellIs" dxfId="1571" priority="1574" operator="lessThan">
      <formula>$AL$6*0.81818182</formula>
    </cfRule>
  </conditionalFormatting>
  <conditionalFormatting sqref="AM350:AM351">
    <cfRule type="cellIs" dxfId="1570" priority="1567" operator="greaterThan">
      <formula>$AM$6*1.22222222</formula>
    </cfRule>
    <cfRule type="cellIs" dxfId="1569" priority="1568" operator="between">
      <formula>$AM$6</formula>
      <formula>$AM$6*1.22222222</formula>
    </cfRule>
    <cfRule type="cellIs" dxfId="1568" priority="1569" operator="between">
      <formula>$AM$6*0.81818182</formula>
      <formula>$AM$6</formula>
    </cfRule>
    <cfRule type="cellIs" dxfId="1567" priority="1570" operator="lessThan">
      <formula>$AM$6*0.81818182</formula>
    </cfRule>
  </conditionalFormatting>
  <conditionalFormatting sqref="AN350:AN351">
    <cfRule type="cellIs" dxfId="1566" priority="1563" operator="greaterThan">
      <formula>$AN$6*1.22222222</formula>
    </cfRule>
    <cfRule type="cellIs" dxfId="1565" priority="1564" operator="between">
      <formula>$AN$6</formula>
      <formula>$AN$6*1.22222222</formula>
    </cfRule>
    <cfRule type="cellIs" dxfId="1564" priority="1565" operator="between">
      <formula>$AN$6*0.81818182</formula>
      <formula>$AN$6</formula>
    </cfRule>
    <cfRule type="cellIs" dxfId="1563" priority="1566" operator="lessThan">
      <formula>$AN$6*0.81818182</formula>
    </cfRule>
  </conditionalFormatting>
  <conditionalFormatting sqref="AO350:AO351">
    <cfRule type="cellIs" dxfId="1562" priority="1559" operator="greaterThan">
      <formula>$AO$6*1.22222222</formula>
    </cfRule>
    <cfRule type="cellIs" dxfId="1561" priority="1560" operator="between">
      <formula>$AO$6</formula>
      <formula>$AO$6*1.22222222</formula>
    </cfRule>
    <cfRule type="cellIs" dxfId="1560" priority="1561" operator="between">
      <formula>$AO$6*0.81818182</formula>
      <formula>$AO$6</formula>
    </cfRule>
    <cfRule type="cellIs" dxfId="1559" priority="1562" operator="lessThan">
      <formula>$AO$6*0.81818182</formula>
    </cfRule>
  </conditionalFormatting>
  <conditionalFormatting sqref="AP350:AP351">
    <cfRule type="cellIs" dxfId="1558" priority="1555" operator="greaterThan">
      <formula>$AP$6*1.22222222</formula>
    </cfRule>
    <cfRule type="cellIs" dxfId="1557" priority="1556" operator="between">
      <formula>$AP$6</formula>
      <formula>$AP$6*1.22222222</formula>
    </cfRule>
    <cfRule type="cellIs" dxfId="1556" priority="1557" operator="between">
      <formula>$AP$6*0.81818182</formula>
      <formula>$AP$6</formula>
    </cfRule>
    <cfRule type="cellIs" dxfId="1555" priority="1558" operator="lessThan">
      <formula>$AP$6*0.81818182</formula>
    </cfRule>
  </conditionalFormatting>
  <conditionalFormatting sqref="AQ350:AQ351">
    <cfRule type="cellIs" dxfId="1554" priority="1551" operator="greaterThan">
      <formula>$AQ$6*1.22222222</formula>
    </cfRule>
    <cfRule type="cellIs" dxfId="1553" priority="1552" operator="between">
      <formula>$AQ$6</formula>
      <formula>$AQ$6*1.22222222</formula>
    </cfRule>
    <cfRule type="cellIs" dxfId="1552" priority="1553" operator="between">
      <formula>$AQ$6*0.81818182</formula>
      <formula>$AQ$6</formula>
    </cfRule>
    <cfRule type="cellIs" dxfId="1551" priority="1554" operator="lessThan">
      <formula>$AQ$6*0.81818182</formula>
    </cfRule>
  </conditionalFormatting>
  <conditionalFormatting sqref="AR350:AR351">
    <cfRule type="cellIs" dxfId="1550" priority="1547" operator="greaterThan">
      <formula>$AR$6*1.22222222</formula>
    </cfRule>
    <cfRule type="cellIs" dxfId="1549" priority="1548" operator="between">
      <formula>$AR$6</formula>
      <formula>$AR$6*1.22222222</formula>
    </cfRule>
    <cfRule type="cellIs" dxfId="1548" priority="1549" operator="between">
      <formula>$AR$6*0.81818182</formula>
      <formula>$AR$6</formula>
    </cfRule>
    <cfRule type="cellIs" dxfId="1547" priority="1550" operator="lessThan">
      <formula>$AR$6*0.81818182</formula>
    </cfRule>
  </conditionalFormatting>
  <conditionalFormatting sqref="AS350:AS351">
    <cfRule type="cellIs" dxfId="1546" priority="1543" operator="greaterThan">
      <formula>$AS$6*1.22222222</formula>
    </cfRule>
    <cfRule type="cellIs" dxfId="1545" priority="1544" operator="between">
      <formula>$AS$6</formula>
      <formula>$AS$6*1.22222222</formula>
    </cfRule>
    <cfRule type="cellIs" dxfId="1544" priority="1545" operator="between">
      <formula>$AS$6*0.81818182</formula>
      <formula>$AS$6</formula>
    </cfRule>
    <cfRule type="cellIs" dxfId="1543" priority="1546" operator="lessThan">
      <formula>$AS$6*0.81818182</formula>
    </cfRule>
  </conditionalFormatting>
  <conditionalFormatting sqref="AT350:AT351">
    <cfRule type="cellIs" dxfId="1542" priority="1539" operator="greaterThan">
      <formula>$AT$6*1.22222222</formula>
    </cfRule>
    <cfRule type="cellIs" dxfId="1541" priority="1540" operator="between">
      <formula>$AT$6</formula>
      <formula>$AT$6*1.22222222</formula>
    </cfRule>
    <cfRule type="cellIs" dxfId="1540" priority="1541" operator="between">
      <formula>$AT$6*0.81818182</formula>
      <formula>$AT$6</formula>
    </cfRule>
    <cfRule type="cellIs" dxfId="1539" priority="1542" operator="lessThan">
      <formula>$AT$6*0.81818182</formula>
    </cfRule>
  </conditionalFormatting>
  <conditionalFormatting sqref="AU350:AU351">
    <cfRule type="cellIs" dxfId="1538" priority="1535" operator="greaterThan">
      <formula>$AU$6*1.22222222</formula>
    </cfRule>
    <cfRule type="cellIs" dxfId="1537" priority="1536" operator="between">
      <formula>$AU$6</formula>
      <formula>$AU$6*1.22222222</formula>
    </cfRule>
    <cfRule type="cellIs" dxfId="1536" priority="1537" operator="between">
      <formula>$AU$6*0.81818182</formula>
      <formula>$AU$6</formula>
    </cfRule>
    <cfRule type="cellIs" dxfId="1535" priority="1538" operator="lessThan">
      <formula>$AU$6*0.81818182</formula>
    </cfRule>
  </conditionalFormatting>
  <conditionalFormatting sqref="AV350:AV351">
    <cfRule type="cellIs" dxfId="1534" priority="1531" operator="greaterThan">
      <formula>$AV$6*1.22222222</formula>
    </cfRule>
    <cfRule type="cellIs" dxfId="1533" priority="1532" operator="between">
      <formula>$AV$6</formula>
      <formula>$AV$6*1.22222222</formula>
    </cfRule>
    <cfRule type="cellIs" dxfId="1532" priority="1533" operator="between">
      <formula>$AV$6*0.81818182</formula>
      <formula>$AV$6</formula>
    </cfRule>
    <cfRule type="cellIs" dxfId="1531" priority="1534" operator="lessThan">
      <formula>$AV$6*0.81818182</formula>
    </cfRule>
  </conditionalFormatting>
  <conditionalFormatting sqref="AE353">
    <cfRule type="cellIs" dxfId="1530" priority="1527" operator="greaterThan">
      <formula>$AE$6*1.22222222</formula>
    </cfRule>
    <cfRule type="cellIs" dxfId="1529" priority="1528" operator="between">
      <formula>$AE$6</formula>
      <formula>$AE$6*1.22222222</formula>
    </cfRule>
    <cfRule type="cellIs" dxfId="1528" priority="1529" operator="between">
      <formula>$AE$6*0.81818182</formula>
      <formula>$AE$6</formula>
    </cfRule>
    <cfRule type="cellIs" dxfId="1527" priority="1530" operator="lessThan">
      <formula>$AE$6*0.81818182</formula>
    </cfRule>
  </conditionalFormatting>
  <conditionalFormatting sqref="AF353">
    <cfRule type="cellIs" dxfId="1526" priority="1523" operator="greaterThan">
      <formula>$AF$6*1.22222222</formula>
    </cfRule>
    <cfRule type="cellIs" dxfId="1525" priority="1524" operator="between">
      <formula>$AF$6</formula>
      <formula>$AF$6*1.22222222</formula>
    </cfRule>
    <cfRule type="cellIs" dxfId="1524" priority="1525" operator="between">
      <formula>$AF$6*0.81818182</formula>
      <formula>$AF$6</formula>
    </cfRule>
    <cfRule type="cellIs" dxfId="1523" priority="1526" operator="lessThan">
      <formula>$AF$6*0.81818182</formula>
    </cfRule>
  </conditionalFormatting>
  <conditionalFormatting sqref="AG353">
    <cfRule type="cellIs" dxfId="1522" priority="1519" operator="greaterThan">
      <formula>$AG$6*1.22222222</formula>
    </cfRule>
    <cfRule type="cellIs" dxfId="1521" priority="1520" operator="between">
      <formula>$AG$6</formula>
      <formula>$AG$6*1.22222222</formula>
    </cfRule>
    <cfRule type="cellIs" dxfId="1520" priority="1521" operator="between">
      <formula>$AG$6*0.81818182</formula>
      <formula>$AG$6</formula>
    </cfRule>
    <cfRule type="cellIs" dxfId="1519" priority="1522" operator="lessThan">
      <formula>$AG$6*0.81818182</formula>
    </cfRule>
  </conditionalFormatting>
  <conditionalFormatting sqref="AH353">
    <cfRule type="cellIs" dxfId="1518" priority="1515" operator="greaterThan">
      <formula>$AH$6*1.22222222</formula>
    </cfRule>
    <cfRule type="cellIs" dxfId="1517" priority="1516" operator="between">
      <formula>$AH$6</formula>
      <formula>$AH$6*1.22222222</formula>
    </cfRule>
    <cfRule type="cellIs" dxfId="1516" priority="1517" operator="between">
      <formula>$AH$6*0.81818182</formula>
      <formula>$AH$6</formula>
    </cfRule>
    <cfRule type="cellIs" dxfId="1515" priority="1518" operator="lessThan">
      <formula>$AH$6*0.81818182</formula>
    </cfRule>
  </conditionalFormatting>
  <conditionalFormatting sqref="AI353">
    <cfRule type="cellIs" dxfId="1514" priority="1511" operator="greaterThan">
      <formula>$AI$6*1.22222222</formula>
    </cfRule>
    <cfRule type="cellIs" dxfId="1513" priority="1512" operator="between">
      <formula>$AI$6</formula>
      <formula>$AI$6*1.22222222</formula>
    </cfRule>
    <cfRule type="cellIs" dxfId="1512" priority="1513" operator="between">
      <formula>$AI$6*0.81818182</formula>
      <formula>$AI$6</formula>
    </cfRule>
    <cfRule type="cellIs" dxfId="1511" priority="1514" operator="lessThan">
      <formula>$AI$6*0.81818182</formula>
    </cfRule>
  </conditionalFormatting>
  <conditionalFormatting sqref="AJ353">
    <cfRule type="cellIs" dxfId="1510" priority="1507" operator="greaterThan">
      <formula>$AJ$6*1.22222222</formula>
    </cfRule>
    <cfRule type="cellIs" dxfId="1509" priority="1508" operator="between">
      <formula>$AJ$6</formula>
      <formula>$AJ$6*1.22222222</formula>
    </cfRule>
    <cfRule type="cellIs" dxfId="1508" priority="1509" operator="between">
      <formula>$AJ$6*0.81818182</formula>
      <formula>$AJ$6</formula>
    </cfRule>
    <cfRule type="cellIs" dxfId="1507" priority="1510" operator="lessThan">
      <formula>$AJ$6*0.81818182</formula>
    </cfRule>
  </conditionalFormatting>
  <conditionalFormatting sqref="AK353">
    <cfRule type="cellIs" dxfId="1506" priority="1503" operator="greaterThan">
      <formula>$AK$6*1.22222222</formula>
    </cfRule>
    <cfRule type="cellIs" dxfId="1505" priority="1504" operator="between">
      <formula>$AK$6</formula>
      <formula>$AK$6*1.22222222</formula>
    </cfRule>
    <cfRule type="cellIs" dxfId="1504" priority="1505" operator="between">
      <formula>$AK$6*0.81818182</formula>
      <formula>$AK$6</formula>
    </cfRule>
    <cfRule type="cellIs" dxfId="1503" priority="1506" operator="lessThan">
      <formula>$AK$6*0.81818182</formula>
    </cfRule>
  </conditionalFormatting>
  <conditionalFormatting sqref="AL353">
    <cfRule type="cellIs" dxfId="1502" priority="1499" operator="greaterThan">
      <formula>$AL$6*1.22222222</formula>
    </cfRule>
    <cfRule type="cellIs" dxfId="1501" priority="1500" operator="between">
      <formula>$AL$6</formula>
      <formula>$AL$6*1.22222222</formula>
    </cfRule>
    <cfRule type="cellIs" dxfId="1500" priority="1501" operator="between">
      <formula>$AL$6*0.81818182</formula>
      <formula>$AL$6</formula>
    </cfRule>
    <cfRule type="cellIs" dxfId="1499" priority="1502" operator="lessThan">
      <formula>$AL$6*0.81818182</formula>
    </cfRule>
  </conditionalFormatting>
  <conditionalFormatting sqref="AM353">
    <cfRule type="cellIs" dxfId="1498" priority="1495" operator="greaterThan">
      <formula>$AM$6*1.22222222</formula>
    </cfRule>
    <cfRule type="cellIs" dxfId="1497" priority="1496" operator="between">
      <formula>$AM$6</formula>
      <formula>$AM$6*1.22222222</formula>
    </cfRule>
    <cfRule type="cellIs" dxfId="1496" priority="1497" operator="between">
      <formula>$AM$6*0.81818182</formula>
      <formula>$AM$6</formula>
    </cfRule>
    <cfRule type="cellIs" dxfId="1495" priority="1498" operator="lessThan">
      <formula>$AM$6*0.81818182</formula>
    </cfRule>
  </conditionalFormatting>
  <conditionalFormatting sqref="AN353">
    <cfRule type="cellIs" dxfId="1494" priority="1491" operator="greaterThan">
      <formula>$AN$6*1.22222222</formula>
    </cfRule>
    <cfRule type="cellIs" dxfId="1493" priority="1492" operator="between">
      <formula>$AN$6</formula>
      <formula>$AN$6*1.22222222</formula>
    </cfRule>
    <cfRule type="cellIs" dxfId="1492" priority="1493" operator="between">
      <formula>$AN$6*0.81818182</formula>
      <formula>$AN$6</formula>
    </cfRule>
    <cfRule type="cellIs" dxfId="1491" priority="1494" operator="lessThan">
      <formula>$AN$6*0.81818182</formula>
    </cfRule>
  </conditionalFormatting>
  <conditionalFormatting sqref="AO353">
    <cfRule type="cellIs" dxfId="1490" priority="1487" operator="greaterThan">
      <formula>$AO$6*1.22222222</formula>
    </cfRule>
    <cfRule type="cellIs" dxfId="1489" priority="1488" operator="between">
      <formula>$AO$6</formula>
      <formula>$AO$6*1.22222222</formula>
    </cfRule>
    <cfRule type="cellIs" dxfId="1488" priority="1489" operator="between">
      <formula>$AO$6*0.81818182</formula>
      <formula>$AO$6</formula>
    </cfRule>
    <cfRule type="cellIs" dxfId="1487" priority="1490" operator="lessThan">
      <formula>$AO$6*0.81818182</formula>
    </cfRule>
  </conditionalFormatting>
  <conditionalFormatting sqref="AP353">
    <cfRule type="cellIs" dxfId="1486" priority="1483" operator="greaterThan">
      <formula>$AP$6*1.22222222</formula>
    </cfRule>
    <cfRule type="cellIs" dxfId="1485" priority="1484" operator="between">
      <formula>$AP$6</formula>
      <formula>$AP$6*1.22222222</formula>
    </cfRule>
    <cfRule type="cellIs" dxfId="1484" priority="1485" operator="between">
      <formula>$AP$6*0.81818182</formula>
      <formula>$AP$6</formula>
    </cfRule>
    <cfRule type="cellIs" dxfId="1483" priority="1486" operator="lessThan">
      <formula>$AP$6*0.81818182</formula>
    </cfRule>
  </conditionalFormatting>
  <conditionalFormatting sqref="AQ353">
    <cfRule type="cellIs" dxfId="1482" priority="1479" operator="greaterThan">
      <formula>$AQ$6*1.22222222</formula>
    </cfRule>
    <cfRule type="cellIs" dxfId="1481" priority="1480" operator="between">
      <formula>$AQ$6</formula>
      <formula>$AQ$6*1.22222222</formula>
    </cfRule>
    <cfRule type="cellIs" dxfId="1480" priority="1481" operator="between">
      <formula>$AQ$6*0.81818182</formula>
      <formula>$AQ$6</formula>
    </cfRule>
    <cfRule type="cellIs" dxfId="1479" priority="1482" operator="lessThan">
      <formula>$AQ$6*0.81818182</formula>
    </cfRule>
  </conditionalFormatting>
  <conditionalFormatting sqref="AR353">
    <cfRule type="cellIs" dxfId="1478" priority="1475" operator="greaterThan">
      <formula>$AR$6*1.22222222</formula>
    </cfRule>
    <cfRule type="cellIs" dxfId="1477" priority="1476" operator="between">
      <formula>$AR$6</formula>
      <formula>$AR$6*1.22222222</formula>
    </cfRule>
    <cfRule type="cellIs" dxfId="1476" priority="1477" operator="between">
      <formula>$AR$6*0.81818182</formula>
      <formula>$AR$6</formula>
    </cfRule>
    <cfRule type="cellIs" dxfId="1475" priority="1478" operator="lessThan">
      <formula>$AR$6*0.81818182</formula>
    </cfRule>
  </conditionalFormatting>
  <conditionalFormatting sqref="AS353">
    <cfRule type="cellIs" dxfId="1474" priority="1471" operator="greaterThan">
      <formula>$AS$6*1.22222222</formula>
    </cfRule>
    <cfRule type="cellIs" dxfId="1473" priority="1472" operator="between">
      <formula>$AS$6</formula>
      <formula>$AS$6*1.22222222</formula>
    </cfRule>
    <cfRule type="cellIs" dxfId="1472" priority="1473" operator="between">
      <formula>$AS$6*0.81818182</formula>
      <formula>$AS$6</formula>
    </cfRule>
    <cfRule type="cellIs" dxfId="1471" priority="1474" operator="lessThan">
      <formula>$AS$6*0.81818182</formula>
    </cfRule>
  </conditionalFormatting>
  <conditionalFormatting sqref="AT353">
    <cfRule type="cellIs" dxfId="1470" priority="1467" operator="greaterThan">
      <formula>$AT$6*1.22222222</formula>
    </cfRule>
    <cfRule type="cellIs" dxfId="1469" priority="1468" operator="between">
      <formula>$AT$6</formula>
      <formula>$AT$6*1.22222222</formula>
    </cfRule>
    <cfRule type="cellIs" dxfId="1468" priority="1469" operator="between">
      <formula>$AT$6*0.81818182</formula>
      <formula>$AT$6</formula>
    </cfRule>
    <cfRule type="cellIs" dxfId="1467" priority="1470" operator="lessThan">
      <formula>$AT$6*0.81818182</formula>
    </cfRule>
  </conditionalFormatting>
  <conditionalFormatting sqref="AU353">
    <cfRule type="cellIs" dxfId="1466" priority="1463" operator="greaterThan">
      <formula>$AU$6*1.22222222</formula>
    </cfRule>
    <cfRule type="cellIs" dxfId="1465" priority="1464" operator="between">
      <formula>$AU$6</formula>
      <formula>$AU$6*1.22222222</formula>
    </cfRule>
    <cfRule type="cellIs" dxfId="1464" priority="1465" operator="between">
      <formula>$AU$6*0.81818182</formula>
      <formula>$AU$6</formula>
    </cfRule>
    <cfRule type="cellIs" dxfId="1463" priority="1466" operator="lessThan">
      <formula>$AU$6*0.81818182</formula>
    </cfRule>
  </conditionalFormatting>
  <conditionalFormatting sqref="AV353">
    <cfRule type="cellIs" dxfId="1462" priority="1459" operator="greaterThan">
      <formula>$AV$6*1.22222222</formula>
    </cfRule>
    <cfRule type="cellIs" dxfId="1461" priority="1460" operator="between">
      <formula>$AV$6</formula>
      <formula>$AV$6*1.22222222</formula>
    </cfRule>
    <cfRule type="cellIs" dxfId="1460" priority="1461" operator="between">
      <formula>$AV$6*0.81818182</formula>
      <formula>$AV$6</formula>
    </cfRule>
    <cfRule type="cellIs" dxfId="1459" priority="1462" operator="lessThan">
      <formula>$AV$6*0.81818182</formula>
    </cfRule>
  </conditionalFormatting>
  <conditionalFormatting sqref="AE352">
    <cfRule type="cellIs" dxfId="1458" priority="1455" operator="greaterThan">
      <formula>$AE$6*1.22222222</formula>
    </cfRule>
    <cfRule type="cellIs" dxfId="1457" priority="1456" operator="between">
      <formula>$AE$6</formula>
      <formula>$AE$6*1.22222222</formula>
    </cfRule>
    <cfRule type="cellIs" dxfId="1456" priority="1457" operator="between">
      <formula>$AE$6*0.81818182</formula>
      <formula>$AE$6</formula>
    </cfRule>
    <cfRule type="cellIs" dxfId="1455" priority="1458" operator="lessThan">
      <formula>$AE$6*0.81818182</formula>
    </cfRule>
  </conditionalFormatting>
  <conditionalFormatting sqref="AF352">
    <cfRule type="cellIs" dxfId="1454" priority="1451" operator="greaterThan">
      <formula>$AF$6*1.22222222</formula>
    </cfRule>
    <cfRule type="cellIs" dxfId="1453" priority="1452" operator="between">
      <formula>$AF$6</formula>
      <formula>$AF$6*1.22222222</formula>
    </cfRule>
    <cfRule type="cellIs" dxfId="1452" priority="1453" operator="between">
      <formula>$AF$6*0.81818182</formula>
      <formula>$AF$6</formula>
    </cfRule>
    <cfRule type="cellIs" dxfId="1451" priority="1454" operator="lessThan">
      <formula>$AF$6*0.81818182</formula>
    </cfRule>
  </conditionalFormatting>
  <conditionalFormatting sqref="AG352">
    <cfRule type="cellIs" dxfId="1450" priority="1447" operator="greaterThan">
      <formula>$AG$6*1.22222222</formula>
    </cfRule>
    <cfRule type="cellIs" dxfId="1449" priority="1448" operator="between">
      <formula>$AG$6</formula>
      <formula>$AG$6*1.22222222</formula>
    </cfRule>
    <cfRule type="cellIs" dxfId="1448" priority="1449" operator="between">
      <formula>$AG$6*0.81818182</formula>
      <formula>$AG$6</formula>
    </cfRule>
    <cfRule type="cellIs" dxfId="1447" priority="1450" operator="lessThan">
      <formula>$AG$6*0.81818182</formula>
    </cfRule>
  </conditionalFormatting>
  <conditionalFormatting sqref="AH352">
    <cfRule type="cellIs" dxfId="1446" priority="1443" operator="greaterThan">
      <formula>$AH$6*1.22222222</formula>
    </cfRule>
    <cfRule type="cellIs" dxfId="1445" priority="1444" operator="between">
      <formula>$AH$6</formula>
      <formula>$AH$6*1.22222222</formula>
    </cfRule>
    <cfRule type="cellIs" dxfId="1444" priority="1445" operator="between">
      <formula>$AH$6*0.81818182</formula>
      <formula>$AH$6</formula>
    </cfRule>
    <cfRule type="cellIs" dxfId="1443" priority="1446" operator="lessThan">
      <formula>$AH$6*0.81818182</formula>
    </cfRule>
  </conditionalFormatting>
  <conditionalFormatting sqref="AI352">
    <cfRule type="cellIs" dxfId="1442" priority="1439" operator="greaterThan">
      <formula>$AI$6*1.22222222</formula>
    </cfRule>
    <cfRule type="cellIs" dxfId="1441" priority="1440" operator="between">
      <formula>$AI$6</formula>
      <formula>$AI$6*1.22222222</formula>
    </cfRule>
    <cfRule type="cellIs" dxfId="1440" priority="1441" operator="between">
      <formula>$AI$6*0.81818182</formula>
      <formula>$AI$6</formula>
    </cfRule>
    <cfRule type="cellIs" dxfId="1439" priority="1442" operator="lessThan">
      <formula>$AI$6*0.81818182</formula>
    </cfRule>
  </conditionalFormatting>
  <conditionalFormatting sqref="AJ352">
    <cfRule type="cellIs" dxfId="1438" priority="1435" operator="greaterThan">
      <formula>$AJ$6*1.22222222</formula>
    </cfRule>
    <cfRule type="cellIs" dxfId="1437" priority="1436" operator="between">
      <formula>$AJ$6</formula>
      <formula>$AJ$6*1.22222222</formula>
    </cfRule>
    <cfRule type="cellIs" dxfId="1436" priority="1437" operator="between">
      <formula>$AJ$6*0.81818182</formula>
      <formula>$AJ$6</formula>
    </cfRule>
    <cfRule type="cellIs" dxfId="1435" priority="1438" operator="lessThan">
      <formula>$AJ$6*0.81818182</formula>
    </cfRule>
  </conditionalFormatting>
  <conditionalFormatting sqref="AK352">
    <cfRule type="cellIs" dxfId="1434" priority="1431" operator="greaterThan">
      <formula>$AK$6*1.22222222</formula>
    </cfRule>
    <cfRule type="cellIs" dxfId="1433" priority="1432" operator="between">
      <formula>$AK$6</formula>
      <formula>$AK$6*1.22222222</formula>
    </cfRule>
    <cfRule type="cellIs" dxfId="1432" priority="1433" operator="between">
      <formula>$AK$6*0.81818182</formula>
      <formula>$AK$6</formula>
    </cfRule>
    <cfRule type="cellIs" dxfId="1431" priority="1434" operator="lessThan">
      <formula>$AK$6*0.81818182</formula>
    </cfRule>
  </conditionalFormatting>
  <conditionalFormatting sqref="AL352">
    <cfRule type="cellIs" dxfId="1430" priority="1427" operator="greaterThan">
      <formula>$AL$6*1.22222222</formula>
    </cfRule>
    <cfRule type="cellIs" dxfId="1429" priority="1428" operator="between">
      <formula>$AL$6</formula>
      <formula>$AL$6*1.22222222</formula>
    </cfRule>
    <cfRule type="cellIs" dxfId="1428" priority="1429" operator="between">
      <formula>$AL$6*0.81818182</formula>
      <formula>$AL$6</formula>
    </cfRule>
    <cfRule type="cellIs" dxfId="1427" priority="1430" operator="lessThan">
      <formula>$AL$6*0.81818182</formula>
    </cfRule>
  </conditionalFormatting>
  <conditionalFormatting sqref="AM352">
    <cfRule type="cellIs" dxfId="1426" priority="1423" operator="greaterThan">
      <formula>$AM$6*1.22222222</formula>
    </cfRule>
    <cfRule type="cellIs" dxfId="1425" priority="1424" operator="between">
      <formula>$AM$6</formula>
      <formula>$AM$6*1.22222222</formula>
    </cfRule>
    <cfRule type="cellIs" dxfId="1424" priority="1425" operator="between">
      <formula>$AM$6*0.81818182</formula>
      <formula>$AM$6</formula>
    </cfRule>
    <cfRule type="cellIs" dxfId="1423" priority="1426" operator="lessThan">
      <formula>$AM$6*0.81818182</formula>
    </cfRule>
  </conditionalFormatting>
  <conditionalFormatting sqref="AN352">
    <cfRule type="cellIs" dxfId="1422" priority="1419" operator="greaterThan">
      <formula>$AN$6*1.22222222</formula>
    </cfRule>
    <cfRule type="cellIs" dxfId="1421" priority="1420" operator="between">
      <formula>$AN$6</formula>
      <formula>$AN$6*1.22222222</formula>
    </cfRule>
    <cfRule type="cellIs" dxfId="1420" priority="1421" operator="between">
      <formula>$AN$6*0.81818182</formula>
      <formula>$AN$6</formula>
    </cfRule>
    <cfRule type="cellIs" dxfId="1419" priority="1422" operator="lessThan">
      <formula>$AN$6*0.81818182</formula>
    </cfRule>
  </conditionalFormatting>
  <conditionalFormatting sqref="AO352">
    <cfRule type="cellIs" dxfId="1418" priority="1415" operator="greaterThan">
      <formula>$AO$6*1.22222222</formula>
    </cfRule>
    <cfRule type="cellIs" dxfId="1417" priority="1416" operator="between">
      <formula>$AO$6</formula>
      <formula>$AO$6*1.22222222</formula>
    </cfRule>
    <cfRule type="cellIs" dxfId="1416" priority="1417" operator="between">
      <formula>$AO$6*0.81818182</formula>
      <formula>$AO$6</formula>
    </cfRule>
    <cfRule type="cellIs" dxfId="1415" priority="1418" operator="lessThan">
      <formula>$AO$6*0.81818182</formula>
    </cfRule>
  </conditionalFormatting>
  <conditionalFormatting sqref="AP352">
    <cfRule type="cellIs" dxfId="1414" priority="1411" operator="greaterThan">
      <formula>$AP$6*1.22222222</formula>
    </cfRule>
    <cfRule type="cellIs" dxfId="1413" priority="1412" operator="between">
      <formula>$AP$6</formula>
      <formula>$AP$6*1.22222222</formula>
    </cfRule>
    <cfRule type="cellIs" dxfId="1412" priority="1413" operator="between">
      <formula>$AP$6*0.81818182</formula>
      <formula>$AP$6</formula>
    </cfRule>
    <cfRule type="cellIs" dxfId="1411" priority="1414" operator="lessThan">
      <formula>$AP$6*0.81818182</formula>
    </cfRule>
  </conditionalFormatting>
  <conditionalFormatting sqref="AQ352">
    <cfRule type="cellIs" dxfId="1410" priority="1407" operator="greaterThan">
      <formula>$AQ$6*1.22222222</formula>
    </cfRule>
    <cfRule type="cellIs" dxfId="1409" priority="1408" operator="between">
      <formula>$AQ$6</formula>
      <formula>$AQ$6*1.22222222</formula>
    </cfRule>
    <cfRule type="cellIs" dxfId="1408" priority="1409" operator="between">
      <formula>$AQ$6*0.81818182</formula>
      <formula>$AQ$6</formula>
    </cfRule>
    <cfRule type="cellIs" dxfId="1407" priority="1410" operator="lessThan">
      <formula>$AQ$6*0.81818182</formula>
    </cfRule>
  </conditionalFormatting>
  <conditionalFormatting sqref="AR352">
    <cfRule type="cellIs" dxfId="1406" priority="1403" operator="greaterThan">
      <formula>$AR$6*1.22222222</formula>
    </cfRule>
    <cfRule type="cellIs" dxfId="1405" priority="1404" operator="between">
      <formula>$AR$6</formula>
      <formula>$AR$6*1.22222222</formula>
    </cfRule>
    <cfRule type="cellIs" dxfId="1404" priority="1405" operator="between">
      <formula>$AR$6*0.81818182</formula>
      <formula>$AR$6</formula>
    </cfRule>
    <cfRule type="cellIs" dxfId="1403" priority="1406" operator="lessThan">
      <formula>$AR$6*0.81818182</formula>
    </cfRule>
  </conditionalFormatting>
  <conditionalFormatting sqref="AS352">
    <cfRule type="cellIs" dxfId="1402" priority="1399" operator="greaterThan">
      <formula>$AS$6*1.22222222</formula>
    </cfRule>
    <cfRule type="cellIs" dxfId="1401" priority="1400" operator="between">
      <formula>$AS$6</formula>
      <formula>$AS$6*1.22222222</formula>
    </cfRule>
    <cfRule type="cellIs" dxfId="1400" priority="1401" operator="between">
      <formula>$AS$6*0.81818182</formula>
      <formula>$AS$6</formula>
    </cfRule>
    <cfRule type="cellIs" dxfId="1399" priority="1402" operator="lessThan">
      <formula>$AS$6*0.81818182</formula>
    </cfRule>
  </conditionalFormatting>
  <conditionalFormatting sqref="AT352">
    <cfRule type="cellIs" dxfId="1398" priority="1395" operator="greaterThan">
      <formula>$AT$6*1.22222222</formula>
    </cfRule>
    <cfRule type="cellIs" dxfId="1397" priority="1396" operator="between">
      <formula>$AT$6</formula>
      <formula>$AT$6*1.22222222</formula>
    </cfRule>
    <cfRule type="cellIs" dxfId="1396" priority="1397" operator="between">
      <formula>$AT$6*0.81818182</formula>
      <formula>$AT$6</formula>
    </cfRule>
    <cfRule type="cellIs" dxfId="1395" priority="1398" operator="lessThan">
      <formula>$AT$6*0.81818182</formula>
    </cfRule>
  </conditionalFormatting>
  <conditionalFormatting sqref="AU352">
    <cfRule type="cellIs" dxfId="1394" priority="1391" operator="greaterThan">
      <formula>$AU$6*1.22222222</formula>
    </cfRule>
    <cfRule type="cellIs" dxfId="1393" priority="1392" operator="between">
      <formula>$AU$6</formula>
      <formula>$AU$6*1.22222222</formula>
    </cfRule>
    <cfRule type="cellIs" dxfId="1392" priority="1393" operator="between">
      <formula>$AU$6*0.81818182</formula>
      <formula>$AU$6</formula>
    </cfRule>
    <cfRule type="cellIs" dxfId="1391" priority="1394" operator="lessThan">
      <formula>$AU$6*0.81818182</formula>
    </cfRule>
  </conditionalFormatting>
  <conditionalFormatting sqref="AV352">
    <cfRule type="cellIs" dxfId="1390" priority="1387" operator="greaterThan">
      <formula>$AV$6*1.22222222</formula>
    </cfRule>
    <cfRule type="cellIs" dxfId="1389" priority="1388" operator="between">
      <formula>$AV$6</formula>
      <formula>$AV$6*1.22222222</formula>
    </cfRule>
    <cfRule type="cellIs" dxfId="1388" priority="1389" operator="between">
      <formula>$AV$6*0.81818182</formula>
      <formula>$AV$6</formula>
    </cfRule>
    <cfRule type="cellIs" dxfId="1387" priority="1390" operator="lessThan">
      <formula>$AV$6*0.81818182</formula>
    </cfRule>
  </conditionalFormatting>
  <conditionalFormatting sqref="AE354">
    <cfRule type="cellIs" dxfId="1386" priority="1383" operator="greaterThan">
      <formula>$AE$6*1.22222222</formula>
    </cfRule>
    <cfRule type="cellIs" dxfId="1385" priority="1384" operator="between">
      <formula>$AE$6</formula>
      <formula>$AE$6*1.22222222</formula>
    </cfRule>
    <cfRule type="cellIs" dxfId="1384" priority="1385" operator="between">
      <formula>$AE$6*0.81818182</formula>
      <formula>$AE$6</formula>
    </cfRule>
    <cfRule type="cellIs" dxfId="1383" priority="1386" operator="lessThan">
      <formula>$AE$6*0.81818182</formula>
    </cfRule>
  </conditionalFormatting>
  <conditionalFormatting sqref="AF354">
    <cfRule type="cellIs" dxfId="1382" priority="1379" operator="greaterThan">
      <formula>$AF$6*1.22222222</formula>
    </cfRule>
    <cfRule type="cellIs" dxfId="1381" priority="1380" operator="between">
      <formula>$AF$6</formula>
      <formula>$AF$6*1.22222222</formula>
    </cfRule>
    <cfRule type="cellIs" dxfId="1380" priority="1381" operator="between">
      <formula>$AF$6*0.81818182</formula>
      <formula>$AF$6</formula>
    </cfRule>
    <cfRule type="cellIs" dxfId="1379" priority="1382" operator="lessThan">
      <formula>$AF$6*0.81818182</formula>
    </cfRule>
  </conditionalFormatting>
  <conditionalFormatting sqref="AG354">
    <cfRule type="cellIs" dxfId="1378" priority="1375" operator="greaterThan">
      <formula>$AG$6*1.22222222</formula>
    </cfRule>
    <cfRule type="cellIs" dxfId="1377" priority="1376" operator="between">
      <formula>$AG$6</formula>
      <formula>$AG$6*1.22222222</formula>
    </cfRule>
    <cfRule type="cellIs" dxfId="1376" priority="1377" operator="between">
      <formula>$AG$6*0.81818182</formula>
      <formula>$AG$6</formula>
    </cfRule>
    <cfRule type="cellIs" dxfId="1375" priority="1378" operator="lessThan">
      <formula>$AG$6*0.81818182</formula>
    </cfRule>
  </conditionalFormatting>
  <conditionalFormatting sqref="AH354">
    <cfRule type="cellIs" dxfId="1374" priority="1371" operator="greaterThan">
      <formula>$AH$6*1.22222222</formula>
    </cfRule>
    <cfRule type="cellIs" dxfId="1373" priority="1372" operator="between">
      <formula>$AH$6</formula>
      <formula>$AH$6*1.22222222</formula>
    </cfRule>
    <cfRule type="cellIs" dxfId="1372" priority="1373" operator="between">
      <formula>$AH$6*0.81818182</formula>
      <formula>$AH$6</formula>
    </cfRule>
    <cfRule type="cellIs" dxfId="1371" priority="1374" operator="lessThan">
      <formula>$AH$6*0.81818182</formula>
    </cfRule>
  </conditionalFormatting>
  <conditionalFormatting sqref="AI354">
    <cfRule type="cellIs" dxfId="1370" priority="1367" operator="greaterThan">
      <formula>$AI$6*1.22222222</formula>
    </cfRule>
    <cfRule type="cellIs" dxfId="1369" priority="1368" operator="between">
      <formula>$AI$6</formula>
      <formula>$AI$6*1.22222222</formula>
    </cfRule>
    <cfRule type="cellIs" dxfId="1368" priority="1369" operator="between">
      <formula>$AI$6*0.81818182</formula>
      <formula>$AI$6</formula>
    </cfRule>
    <cfRule type="cellIs" dxfId="1367" priority="1370" operator="lessThan">
      <formula>$AI$6*0.81818182</formula>
    </cfRule>
  </conditionalFormatting>
  <conditionalFormatting sqref="AJ354">
    <cfRule type="cellIs" dxfId="1366" priority="1363" operator="greaterThan">
      <formula>$AJ$6*1.22222222</formula>
    </cfRule>
    <cfRule type="cellIs" dxfId="1365" priority="1364" operator="between">
      <formula>$AJ$6</formula>
      <formula>$AJ$6*1.22222222</formula>
    </cfRule>
    <cfRule type="cellIs" dxfId="1364" priority="1365" operator="between">
      <formula>$AJ$6*0.81818182</formula>
      <formula>$AJ$6</formula>
    </cfRule>
    <cfRule type="cellIs" dxfId="1363" priority="1366" operator="lessThan">
      <formula>$AJ$6*0.81818182</formula>
    </cfRule>
  </conditionalFormatting>
  <conditionalFormatting sqref="AK354">
    <cfRule type="cellIs" dxfId="1362" priority="1359" operator="greaterThan">
      <formula>$AK$6*1.22222222</formula>
    </cfRule>
    <cfRule type="cellIs" dxfId="1361" priority="1360" operator="between">
      <formula>$AK$6</formula>
      <formula>$AK$6*1.22222222</formula>
    </cfRule>
    <cfRule type="cellIs" dxfId="1360" priority="1361" operator="between">
      <formula>$AK$6*0.81818182</formula>
      <formula>$AK$6</formula>
    </cfRule>
    <cfRule type="cellIs" dxfId="1359" priority="1362" operator="lessThan">
      <formula>$AK$6*0.81818182</formula>
    </cfRule>
  </conditionalFormatting>
  <conditionalFormatting sqref="AL354">
    <cfRule type="cellIs" dxfId="1358" priority="1355" operator="greaterThan">
      <formula>$AL$6*1.22222222</formula>
    </cfRule>
    <cfRule type="cellIs" dxfId="1357" priority="1356" operator="between">
      <formula>$AL$6</formula>
      <formula>$AL$6*1.22222222</formula>
    </cfRule>
    <cfRule type="cellIs" dxfId="1356" priority="1357" operator="between">
      <formula>$AL$6*0.81818182</formula>
      <formula>$AL$6</formula>
    </cfRule>
    <cfRule type="cellIs" dxfId="1355" priority="1358" operator="lessThan">
      <formula>$AL$6*0.81818182</formula>
    </cfRule>
  </conditionalFormatting>
  <conditionalFormatting sqref="AM354">
    <cfRule type="cellIs" dxfId="1354" priority="1351" operator="greaterThan">
      <formula>$AM$6*1.22222222</formula>
    </cfRule>
    <cfRule type="cellIs" dxfId="1353" priority="1352" operator="between">
      <formula>$AM$6</formula>
      <formula>$AM$6*1.22222222</formula>
    </cfRule>
    <cfRule type="cellIs" dxfId="1352" priority="1353" operator="between">
      <formula>$AM$6*0.81818182</formula>
      <formula>$AM$6</formula>
    </cfRule>
    <cfRule type="cellIs" dxfId="1351" priority="1354" operator="lessThan">
      <formula>$AM$6*0.81818182</formula>
    </cfRule>
  </conditionalFormatting>
  <conditionalFormatting sqref="AN354">
    <cfRule type="cellIs" dxfId="1350" priority="1347" operator="greaterThan">
      <formula>$AN$6*1.22222222</formula>
    </cfRule>
    <cfRule type="cellIs" dxfId="1349" priority="1348" operator="between">
      <formula>$AN$6</formula>
      <formula>$AN$6*1.22222222</formula>
    </cfRule>
    <cfRule type="cellIs" dxfId="1348" priority="1349" operator="between">
      <formula>$AN$6*0.81818182</formula>
      <formula>$AN$6</formula>
    </cfRule>
    <cfRule type="cellIs" dxfId="1347" priority="1350" operator="lessThan">
      <formula>$AN$6*0.81818182</formula>
    </cfRule>
  </conditionalFormatting>
  <conditionalFormatting sqref="AO354">
    <cfRule type="cellIs" dxfId="1346" priority="1343" operator="greaterThan">
      <formula>$AO$6*1.22222222</formula>
    </cfRule>
    <cfRule type="cellIs" dxfId="1345" priority="1344" operator="between">
      <formula>$AO$6</formula>
      <formula>$AO$6*1.22222222</formula>
    </cfRule>
    <cfRule type="cellIs" dxfId="1344" priority="1345" operator="between">
      <formula>$AO$6*0.81818182</formula>
      <formula>$AO$6</formula>
    </cfRule>
    <cfRule type="cellIs" dxfId="1343" priority="1346" operator="lessThan">
      <formula>$AO$6*0.81818182</formula>
    </cfRule>
  </conditionalFormatting>
  <conditionalFormatting sqref="AP354">
    <cfRule type="cellIs" dxfId="1342" priority="1339" operator="greaterThan">
      <formula>$AP$6*1.22222222</formula>
    </cfRule>
    <cfRule type="cellIs" dxfId="1341" priority="1340" operator="between">
      <formula>$AP$6</formula>
      <formula>$AP$6*1.22222222</formula>
    </cfRule>
    <cfRule type="cellIs" dxfId="1340" priority="1341" operator="between">
      <formula>$AP$6*0.81818182</formula>
      <formula>$AP$6</formula>
    </cfRule>
    <cfRule type="cellIs" dxfId="1339" priority="1342" operator="lessThan">
      <formula>$AP$6*0.81818182</formula>
    </cfRule>
  </conditionalFormatting>
  <conditionalFormatting sqref="AQ354">
    <cfRule type="cellIs" dxfId="1338" priority="1335" operator="greaterThan">
      <formula>$AQ$6*1.22222222</formula>
    </cfRule>
    <cfRule type="cellIs" dxfId="1337" priority="1336" operator="between">
      <formula>$AQ$6</formula>
      <formula>$AQ$6*1.22222222</formula>
    </cfRule>
    <cfRule type="cellIs" dxfId="1336" priority="1337" operator="between">
      <formula>$AQ$6*0.81818182</formula>
      <formula>$AQ$6</formula>
    </cfRule>
    <cfRule type="cellIs" dxfId="1335" priority="1338" operator="lessThan">
      <formula>$AQ$6*0.81818182</formula>
    </cfRule>
  </conditionalFormatting>
  <conditionalFormatting sqref="AR354">
    <cfRule type="cellIs" dxfId="1334" priority="1331" operator="greaterThan">
      <formula>$AR$6*1.22222222</formula>
    </cfRule>
    <cfRule type="cellIs" dxfId="1333" priority="1332" operator="between">
      <formula>$AR$6</formula>
      <formula>$AR$6*1.22222222</formula>
    </cfRule>
    <cfRule type="cellIs" dxfId="1332" priority="1333" operator="between">
      <formula>$AR$6*0.81818182</formula>
      <formula>$AR$6</formula>
    </cfRule>
    <cfRule type="cellIs" dxfId="1331" priority="1334" operator="lessThan">
      <formula>$AR$6*0.81818182</formula>
    </cfRule>
  </conditionalFormatting>
  <conditionalFormatting sqref="AS354">
    <cfRule type="cellIs" dxfId="1330" priority="1327" operator="greaterThan">
      <formula>$AS$6*1.22222222</formula>
    </cfRule>
    <cfRule type="cellIs" dxfId="1329" priority="1328" operator="between">
      <formula>$AS$6</formula>
      <formula>$AS$6*1.22222222</formula>
    </cfRule>
    <cfRule type="cellIs" dxfId="1328" priority="1329" operator="between">
      <formula>$AS$6*0.81818182</formula>
      <formula>$AS$6</formula>
    </cfRule>
    <cfRule type="cellIs" dxfId="1327" priority="1330" operator="lessThan">
      <formula>$AS$6*0.81818182</formula>
    </cfRule>
  </conditionalFormatting>
  <conditionalFormatting sqref="AT354">
    <cfRule type="cellIs" dxfId="1326" priority="1323" operator="greaterThan">
      <formula>$AT$6*1.22222222</formula>
    </cfRule>
    <cfRule type="cellIs" dxfId="1325" priority="1324" operator="between">
      <formula>$AT$6</formula>
      <formula>$AT$6*1.22222222</formula>
    </cfRule>
    <cfRule type="cellIs" dxfId="1324" priority="1325" operator="between">
      <formula>$AT$6*0.81818182</formula>
      <formula>$AT$6</formula>
    </cfRule>
    <cfRule type="cellIs" dxfId="1323" priority="1326" operator="lessThan">
      <formula>$AT$6*0.81818182</formula>
    </cfRule>
  </conditionalFormatting>
  <conditionalFormatting sqref="AU354">
    <cfRule type="cellIs" dxfId="1322" priority="1319" operator="greaterThan">
      <formula>$AU$6*1.22222222</formula>
    </cfRule>
    <cfRule type="cellIs" dxfId="1321" priority="1320" operator="between">
      <formula>$AU$6</formula>
      <formula>$AU$6*1.22222222</formula>
    </cfRule>
    <cfRule type="cellIs" dxfId="1320" priority="1321" operator="between">
      <formula>$AU$6*0.81818182</formula>
      <formula>$AU$6</formula>
    </cfRule>
    <cfRule type="cellIs" dxfId="1319" priority="1322" operator="lessThan">
      <formula>$AU$6*0.81818182</formula>
    </cfRule>
  </conditionalFormatting>
  <conditionalFormatting sqref="AV354">
    <cfRule type="cellIs" dxfId="1318" priority="1315" operator="greaterThan">
      <formula>$AV$6*1.22222222</formula>
    </cfRule>
    <cfRule type="cellIs" dxfId="1317" priority="1316" operator="between">
      <formula>$AV$6</formula>
      <formula>$AV$6*1.22222222</formula>
    </cfRule>
    <cfRule type="cellIs" dxfId="1316" priority="1317" operator="between">
      <formula>$AV$6*0.81818182</formula>
      <formula>$AV$6</formula>
    </cfRule>
    <cfRule type="cellIs" dxfId="1315" priority="1318" operator="lessThan">
      <formula>$AV$6*0.81818182</formula>
    </cfRule>
  </conditionalFormatting>
  <conditionalFormatting sqref="AE356">
    <cfRule type="cellIs" dxfId="1314" priority="1311" operator="greaterThan">
      <formula>$AE$6*1.22222222</formula>
    </cfRule>
    <cfRule type="cellIs" dxfId="1313" priority="1312" operator="between">
      <formula>$AE$6</formula>
      <formula>$AE$6*1.22222222</formula>
    </cfRule>
    <cfRule type="cellIs" dxfId="1312" priority="1313" operator="between">
      <formula>$AE$6*0.81818182</formula>
      <formula>$AE$6</formula>
    </cfRule>
    <cfRule type="cellIs" dxfId="1311" priority="1314" operator="lessThan">
      <formula>$AE$6*0.81818182</formula>
    </cfRule>
  </conditionalFormatting>
  <conditionalFormatting sqref="AF356">
    <cfRule type="cellIs" dxfId="1310" priority="1307" operator="greaterThan">
      <formula>$AF$6*1.22222222</formula>
    </cfRule>
    <cfRule type="cellIs" dxfId="1309" priority="1308" operator="between">
      <formula>$AF$6</formula>
      <formula>$AF$6*1.22222222</formula>
    </cfRule>
    <cfRule type="cellIs" dxfId="1308" priority="1309" operator="between">
      <formula>$AF$6*0.81818182</formula>
      <formula>$AF$6</formula>
    </cfRule>
    <cfRule type="cellIs" dxfId="1307" priority="1310" operator="lessThan">
      <formula>$AF$6*0.81818182</formula>
    </cfRule>
  </conditionalFormatting>
  <conditionalFormatting sqref="AG356">
    <cfRule type="cellIs" dxfId="1306" priority="1303" operator="greaterThan">
      <formula>$AG$6*1.22222222</formula>
    </cfRule>
    <cfRule type="cellIs" dxfId="1305" priority="1304" operator="between">
      <formula>$AG$6</formula>
      <formula>$AG$6*1.22222222</formula>
    </cfRule>
    <cfRule type="cellIs" dxfId="1304" priority="1305" operator="between">
      <formula>$AG$6*0.81818182</formula>
      <formula>$AG$6</formula>
    </cfRule>
    <cfRule type="cellIs" dxfId="1303" priority="1306" operator="lessThan">
      <formula>$AG$6*0.81818182</formula>
    </cfRule>
  </conditionalFormatting>
  <conditionalFormatting sqref="AH356">
    <cfRule type="cellIs" dxfId="1302" priority="1299" operator="greaterThan">
      <formula>$AH$6*1.22222222</formula>
    </cfRule>
    <cfRule type="cellIs" dxfId="1301" priority="1300" operator="between">
      <formula>$AH$6</formula>
      <formula>$AH$6*1.22222222</formula>
    </cfRule>
    <cfRule type="cellIs" dxfId="1300" priority="1301" operator="between">
      <formula>$AH$6*0.81818182</formula>
      <formula>$AH$6</formula>
    </cfRule>
    <cfRule type="cellIs" dxfId="1299" priority="1302" operator="lessThan">
      <formula>$AH$6*0.81818182</formula>
    </cfRule>
  </conditionalFormatting>
  <conditionalFormatting sqref="AI356">
    <cfRule type="cellIs" dxfId="1298" priority="1295" operator="greaterThan">
      <formula>$AI$6*1.22222222</formula>
    </cfRule>
    <cfRule type="cellIs" dxfId="1297" priority="1296" operator="between">
      <formula>$AI$6</formula>
      <formula>$AI$6*1.22222222</formula>
    </cfRule>
    <cfRule type="cellIs" dxfId="1296" priority="1297" operator="between">
      <formula>$AI$6*0.81818182</formula>
      <formula>$AI$6</formula>
    </cfRule>
    <cfRule type="cellIs" dxfId="1295" priority="1298" operator="lessThan">
      <formula>$AI$6*0.81818182</formula>
    </cfRule>
  </conditionalFormatting>
  <conditionalFormatting sqref="AJ356">
    <cfRule type="cellIs" dxfId="1294" priority="1291" operator="greaterThan">
      <formula>$AJ$6*1.22222222</formula>
    </cfRule>
    <cfRule type="cellIs" dxfId="1293" priority="1292" operator="between">
      <formula>$AJ$6</formula>
      <formula>$AJ$6*1.22222222</formula>
    </cfRule>
    <cfRule type="cellIs" dxfId="1292" priority="1293" operator="between">
      <formula>$AJ$6*0.81818182</formula>
      <formula>$AJ$6</formula>
    </cfRule>
    <cfRule type="cellIs" dxfId="1291" priority="1294" operator="lessThan">
      <formula>$AJ$6*0.81818182</formula>
    </cfRule>
  </conditionalFormatting>
  <conditionalFormatting sqref="AK356">
    <cfRule type="cellIs" dxfId="1290" priority="1287" operator="greaterThan">
      <formula>$AK$6*1.22222222</formula>
    </cfRule>
    <cfRule type="cellIs" dxfId="1289" priority="1288" operator="between">
      <formula>$AK$6</formula>
      <formula>$AK$6*1.22222222</formula>
    </cfRule>
    <cfRule type="cellIs" dxfId="1288" priority="1289" operator="between">
      <formula>$AK$6*0.81818182</formula>
      <formula>$AK$6</formula>
    </cfRule>
    <cfRule type="cellIs" dxfId="1287" priority="1290" operator="lessThan">
      <formula>$AK$6*0.81818182</formula>
    </cfRule>
  </conditionalFormatting>
  <conditionalFormatting sqref="AL356">
    <cfRule type="cellIs" dxfId="1286" priority="1283" operator="greaterThan">
      <formula>$AL$6*1.22222222</formula>
    </cfRule>
    <cfRule type="cellIs" dxfId="1285" priority="1284" operator="between">
      <formula>$AL$6</formula>
      <formula>$AL$6*1.22222222</formula>
    </cfRule>
    <cfRule type="cellIs" dxfId="1284" priority="1285" operator="between">
      <formula>$AL$6*0.81818182</formula>
      <formula>$AL$6</formula>
    </cfRule>
    <cfRule type="cellIs" dxfId="1283" priority="1286" operator="lessThan">
      <formula>$AL$6*0.81818182</formula>
    </cfRule>
  </conditionalFormatting>
  <conditionalFormatting sqref="AM356">
    <cfRule type="cellIs" dxfId="1282" priority="1279" operator="greaterThan">
      <formula>$AM$6*1.22222222</formula>
    </cfRule>
    <cfRule type="cellIs" dxfId="1281" priority="1280" operator="between">
      <formula>$AM$6</formula>
      <formula>$AM$6*1.22222222</formula>
    </cfRule>
    <cfRule type="cellIs" dxfId="1280" priority="1281" operator="between">
      <formula>$AM$6*0.81818182</formula>
      <formula>$AM$6</formula>
    </cfRule>
    <cfRule type="cellIs" dxfId="1279" priority="1282" operator="lessThan">
      <formula>$AM$6*0.81818182</formula>
    </cfRule>
  </conditionalFormatting>
  <conditionalFormatting sqref="AN356">
    <cfRule type="cellIs" dxfId="1278" priority="1275" operator="greaterThan">
      <formula>$AN$6*1.22222222</formula>
    </cfRule>
    <cfRule type="cellIs" dxfId="1277" priority="1276" operator="between">
      <formula>$AN$6</formula>
      <formula>$AN$6*1.22222222</formula>
    </cfRule>
    <cfRule type="cellIs" dxfId="1276" priority="1277" operator="between">
      <formula>$AN$6*0.81818182</formula>
      <formula>$AN$6</formula>
    </cfRule>
    <cfRule type="cellIs" dxfId="1275" priority="1278" operator="lessThan">
      <formula>$AN$6*0.81818182</formula>
    </cfRule>
  </conditionalFormatting>
  <conditionalFormatting sqref="AO356">
    <cfRule type="cellIs" dxfId="1274" priority="1271" operator="greaterThan">
      <formula>$AO$6*1.22222222</formula>
    </cfRule>
    <cfRule type="cellIs" dxfId="1273" priority="1272" operator="between">
      <formula>$AO$6</formula>
      <formula>$AO$6*1.22222222</formula>
    </cfRule>
    <cfRule type="cellIs" dxfId="1272" priority="1273" operator="between">
      <formula>$AO$6*0.81818182</formula>
      <formula>$AO$6</formula>
    </cfRule>
    <cfRule type="cellIs" dxfId="1271" priority="1274" operator="lessThan">
      <formula>$AO$6*0.81818182</formula>
    </cfRule>
  </conditionalFormatting>
  <conditionalFormatting sqref="AP356">
    <cfRule type="cellIs" dxfId="1270" priority="1267" operator="greaterThan">
      <formula>$AP$6*1.22222222</formula>
    </cfRule>
    <cfRule type="cellIs" dxfId="1269" priority="1268" operator="between">
      <formula>$AP$6</formula>
      <formula>$AP$6*1.22222222</formula>
    </cfRule>
    <cfRule type="cellIs" dxfId="1268" priority="1269" operator="between">
      <formula>$AP$6*0.81818182</formula>
      <formula>$AP$6</formula>
    </cfRule>
    <cfRule type="cellIs" dxfId="1267" priority="1270" operator="lessThan">
      <formula>$AP$6*0.81818182</formula>
    </cfRule>
  </conditionalFormatting>
  <conditionalFormatting sqref="AQ356">
    <cfRule type="cellIs" dxfId="1266" priority="1263" operator="greaterThan">
      <formula>$AQ$6*1.22222222</formula>
    </cfRule>
    <cfRule type="cellIs" dxfId="1265" priority="1264" operator="between">
      <formula>$AQ$6</formula>
      <formula>$AQ$6*1.22222222</formula>
    </cfRule>
    <cfRule type="cellIs" dxfId="1264" priority="1265" operator="between">
      <formula>$AQ$6*0.81818182</formula>
      <formula>$AQ$6</formula>
    </cfRule>
    <cfRule type="cellIs" dxfId="1263" priority="1266" operator="lessThan">
      <formula>$AQ$6*0.81818182</formula>
    </cfRule>
  </conditionalFormatting>
  <conditionalFormatting sqref="AR356">
    <cfRule type="cellIs" dxfId="1262" priority="1259" operator="greaterThan">
      <formula>$AR$6*1.22222222</formula>
    </cfRule>
    <cfRule type="cellIs" dxfId="1261" priority="1260" operator="between">
      <formula>$AR$6</formula>
      <formula>$AR$6*1.22222222</formula>
    </cfRule>
    <cfRule type="cellIs" dxfId="1260" priority="1261" operator="between">
      <formula>$AR$6*0.81818182</formula>
      <formula>$AR$6</formula>
    </cfRule>
    <cfRule type="cellIs" dxfId="1259" priority="1262" operator="lessThan">
      <formula>$AR$6*0.81818182</formula>
    </cfRule>
  </conditionalFormatting>
  <conditionalFormatting sqref="AS356">
    <cfRule type="cellIs" dxfId="1258" priority="1255" operator="greaterThan">
      <formula>$AS$6*1.22222222</formula>
    </cfRule>
    <cfRule type="cellIs" dxfId="1257" priority="1256" operator="between">
      <formula>$AS$6</formula>
      <formula>$AS$6*1.22222222</formula>
    </cfRule>
    <cfRule type="cellIs" dxfId="1256" priority="1257" operator="between">
      <formula>$AS$6*0.81818182</formula>
      <formula>$AS$6</formula>
    </cfRule>
    <cfRule type="cellIs" dxfId="1255" priority="1258" operator="lessThan">
      <formula>$AS$6*0.81818182</formula>
    </cfRule>
  </conditionalFormatting>
  <conditionalFormatting sqref="AT356">
    <cfRule type="cellIs" dxfId="1254" priority="1251" operator="greaterThan">
      <formula>$AT$6*1.22222222</formula>
    </cfRule>
    <cfRule type="cellIs" dxfId="1253" priority="1252" operator="between">
      <formula>$AT$6</formula>
      <formula>$AT$6*1.22222222</formula>
    </cfRule>
    <cfRule type="cellIs" dxfId="1252" priority="1253" operator="between">
      <formula>$AT$6*0.81818182</formula>
      <formula>$AT$6</formula>
    </cfRule>
    <cfRule type="cellIs" dxfId="1251" priority="1254" operator="lessThan">
      <formula>$AT$6*0.81818182</formula>
    </cfRule>
  </conditionalFormatting>
  <conditionalFormatting sqref="AU356">
    <cfRule type="cellIs" dxfId="1250" priority="1247" operator="greaterThan">
      <formula>$AU$6*1.22222222</formula>
    </cfRule>
    <cfRule type="cellIs" dxfId="1249" priority="1248" operator="between">
      <formula>$AU$6</formula>
      <formula>$AU$6*1.22222222</formula>
    </cfRule>
    <cfRule type="cellIs" dxfId="1248" priority="1249" operator="between">
      <formula>$AU$6*0.81818182</formula>
      <formula>$AU$6</formula>
    </cfRule>
    <cfRule type="cellIs" dxfId="1247" priority="1250" operator="lessThan">
      <formula>$AU$6*0.81818182</formula>
    </cfRule>
  </conditionalFormatting>
  <conditionalFormatting sqref="AV356">
    <cfRule type="cellIs" dxfId="1246" priority="1243" operator="greaterThan">
      <formula>$AV$6*1.22222222</formula>
    </cfRule>
    <cfRule type="cellIs" dxfId="1245" priority="1244" operator="between">
      <formula>$AV$6</formula>
      <formula>$AV$6*1.22222222</formula>
    </cfRule>
    <cfRule type="cellIs" dxfId="1244" priority="1245" operator="between">
      <formula>$AV$6*0.81818182</formula>
      <formula>$AV$6</formula>
    </cfRule>
    <cfRule type="cellIs" dxfId="1243" priority="1246" operator="lessThan">
      <formula>$AV$6*0.81818182</formula>
    </cfRule>
  </conditionalFormatting>
  <conditionalFormatting sqref="AE355">
    <cfRule type="cellIs" dxfId="1242" priority="1239" operator="greaterThan">
      <formula>$AE$6*1.22222222</formula>
    </cfRule>
    <cfRule type="cellIs" dxfId="1241" priority="1240" operator="between">
      <formula>$AE$6</formula>
      <formula>$AE$6*1.22222222</formula>
    </cfRule>
    <cfRule type="cellIs" dxfId="1240" priority="1241" operator="between">
      <formula>$AE$6*0.81818182</formula>
      <formula>$AE$6</formula>
    </cfRule>
    <cfRule type="cellIs" dxfId="1239" priority="1242" operator="lessThan">
      <formula>$AE$6*0.81818182</formula>
    </cfRule>
  </conditionalFormatting>
  <conditionalFormatting sqref="AF355">
    <cfRule type="cellIs" dxfId="1238" priority="1235" operator="greaterThan">
      <formula>$AF$6*1.22222222</formula>
    </cfRule>
    <cfRule type="cellIs" dxfId="1237" priority="1236" operator="between">
      <formula>$AF$6</formula>
      <formula>$AF$6*1.22222222</formula>
    </cfRule>
    <cfRule type="cellIs" dxfId="1236" priority="1237" operator="between">
      <formula>$AF$6*0.81818182</formula>
      <formula>$AF$6</formula>
    </cfRule>
    <cfRule type="cellIs" dxfId="1235" priority="1238" operator="lessThan">
      <formula>$AF$6*0.81818182</formula>
    </cfRule>
  </conditionalFormatting>
  <conditionalFormatting sqref="AG355">
    <cfRule type="cellIs" dxfId="1234" priority="1231" operator="greaterThan">
      <formula>$AG$6*1.22222222</formula>
    </cfRule>
    <cfRule type="cellIs" dxfId="1233" priority="1232" operator="between">
      <formula>$AG$6</formula>
      <formula>$AG$6*1.22222222</formula>
    </cfRule>
    <cfRule type="cellIs" dxfId="1232" priority="1233" operator="between">
      <formula>$AG$6*0.81818182</formula>
      <formula>$AG$6</formula>
    </cfRule>
    <cfRule type="cellIs" dxfId="1231" priority="1234" operator="lessThan">
      <formula>$AG$6*0.81818182</formula>
    </cfRule>
  </conditionalFormatting>
  <conditionalFormatting sqref="AH355">
    <cfRule type="cellIs" dxfId="1230" priority="1227" operator="greaterThan">
      <formula>$AH$6*1.22222222</formula>
    </cfRule>
    <cfRule type="cellIs" dxfId="1229" priority="1228" operator="between">
      <formula>$AH$6</formula>
      <formula>$AH$6*1.22222222</formula>
    </cfRule>
    <cfRule type="cellIs" dxfId="1228" priority="1229" operator="between">
      <formula>$AH$6*0.81818182</formula>
      <formula>$AH$6</formula>
    </cfRule>
    <cfRule type="cellIs" dxfId="1227" priority="1230" operator="lessThan">
      <formula>$AH$6*0.81818182</formula>
    </cfRule>
  </conditionalFormatting>
  <conditionalFormatting sqref="AI355">
    <cfRule type="cellIs" dxfId="1226" priority="1223" operator="greaterThan">
      <formula>$AI$6*1.22222222</formula>
    </cfRule>
    <cfRule type="cellIs" dxfId="1225" priority="1224" operator="between">
      <formula>$AI$6</formula>
      <formula>$AI$6*1.22222222</formula>
    </cfRule>
    <cfRule type="cellIs" dxfId="1224" priority="1225" operator="between">
      <formula>$AI$6*0.81818182</formula>
      <formula>$AI$6</formula>
    </cfRule>
    <cfRule type="cellIs" dxfId="1223" priority="1226" operator="lessThan">
      <formula>$AI$6*0.81818182</formula>
    </cfRule>
  </conditionalFormatting>
  <conditionalFormatting sqref="AJ355">
    <cfRule type="cellIs" dxfId="1222" priority="1219" operator="greaterThan">
      <formula>$AJ$6*1.22222222</formula>
    </cfRule>
    <cfRule type="cellIs" dxfId="1221" priority="1220" operator="between">
      <formula>$AJ$6</formula>
      <formula>$AJ$6*1.22222222</formula>
    </cfRule>
    <cfRule type="cellIs" dxfId="1220" priority="1221" operator="between">
      <formula>$AJ$6*0.81818182</formula>
      <formula>$AJ$6</formula>
    </cfRule>
    <cfRule type="cellIs" dxfId="1219" priority="1222" operator="lessThan">
      <formula>$AJ$6*0.81818182</formula>
    </cfRule>
  </conditionalFormatting>
  <conditionalFormatting sqref="AK355">
    <cfRule type="cellIs" dxfId="1218" priority="1215" operator="greaterThan">
      <formula>$AK$6*1.22222222</formula>
    </cfRule>
    <cfRule type="cellIs" dxfId="1217" priority="1216" operator="between">
      <formula>$AK$6</formula>
      <formula>$AK$6*1.22222222</formula>
    </cfRule>
    <cfRule type="cellIs" dxfId="1216" priority="1217" operator="between">
      <formula>$AK$6*0.81818182</formula>
      <formula>$AK$6</formula>
    </cfRule>
    <cfRule type="cellIs" dxfId="1215" priority="1218" operator="lessThan">
      <formula>$AK$6*0.81818182</formula>
    </cfRule>
  </conditionalFormatting>
  <conditionalFormatting sqref="AL355">
    <cfRule type="cellIs" dxfId="1214" priority="1211" operator="greaterThan">
      <formula>$AL$6*1.22222222</formula>
    </cfRule>
    <cfRule type="cellIs" dxfId="1213" priority="1212" operator="between">
      <formula>$AL$6</formula>
      <formula>$AL$6*1.22222222</formula>
    </cfRule>
    <cfRule type="cellIs" dxfId="1212" priority="1213" operator="between">
      <formula>$AL$6*0.81818182</formula>
      <formula>$AL$6</formula>
    </cfRule>
    <cfRule type="cellIs" dxfId="1211" priority="1214" operator="lessThan">
      <formula>$AL$6*0.81818182</formula>
    </cfRule>
  </conditionalFormatting>
  <conditionalFormatting sqref="AM355">
    <cfRule type="cellIs" dxfId="1210" priority="1207" operator="greaterThan">
      <formula>$AM$6*1.22222222</formula>
    </cfRule>
    <cfRule type="cellIs" dxfId="1209" priority="1208" operator="between">
      <formula>$AM$6</formula>
      <formula>$AM$6*1.22222222</formula>
    </cfRule>
    <cfRule type="cellIs" dxfId="1208" priority="1209" operator="between">
      <formula>$AM$6*0.81818182</formula>
      <formula>$AM$6</formula>
    </cfRule>
    <cfRule type="cellIs" dxfId="1207" priority="1210" operator="lessThan">
      <formula>$AM$6*0.81818182</formula>
    </cfRule>
  </conditionalFormatting>
  <conditionalFormatting sqref="AN355">
    <cfRule type="cellIs" dxfId="1206" priority="1203" operator="greaterThan">
      <formula>$AN$6*1.22222222</formula>
    </cfRule>
    <cfRule type="cellIs" dxfId="1205" priority="1204" operator="between">
      <formula>$AN$6</formula>
      <formula>$AN$6*1.22222222</formula>
    </cfRule>
    <cfRule type="cellIs" dxfId="1204" priority="1205" operator="between">
      <formula>$AN$6*0.81818182</formula>
      <formula>$AN$6</formula>
    </cfRule>
    <cfRule type="cellIs" dxfId="1203" priority="1206" operator="lessThan">
      <formula>$AN$6*0.81818182</formula>
    </cfRule>
  </conditionalFormatting>
  <conditionalFormatting sqref="AO355">
    <cfRule type="cellIs" dxfId="1202" priority="1199" operator="greaterThan">
      <formula>$AO$6*1.22222222</formula>
    </cfRule>
    <cfRule type="cellIs" dxfId="1201" priority="1200" operator="between">
      <formula>$AO$6</formula>
      <formula>$AO$6*1.22222222</formula>
    </cfRule>
    <cfRule type="cellIs" dxfId="1200" priority="1201" operator="between">
      <formula>$AO$6*0.81818182</formula>
      <formula>$AO$6</formula>
    </cfRule>
    <cfRule type="cellIs" dxfId="1199" priority="1202" operator="lessThan">
      <formula>$AO$6*0.81818182</formula>
    </cfRule>
  </conditionalFormatting>
  <conditionalFormatting sqref="AP355">
    <cfRule type="cellIs" dxfId="1198" priority="1195" operator="greaterThan">
      <formula>$AP$6*1.22222222</formula>
    </cfRule>
    <cfRule type="cellIs" dxfId="1197" priority="1196" operator="between">
      <formula>$AP$6</formula>
      <formula>$AP$6*1.22222222</formula>
    </cfRule>
    <cfRule type="cellIs" dxfId="1196" priority="1197" operator="between">
      <formula>$AP$6*0.81818182</formula>
      <formula>$AP$6</formula>
    </cfRule>
    <cfRule type="cellIs" dxfId="1195" priority="1198" operator="lessThan">
      <formula>$AP$6*0.81818182</formula>
    </cfRule>
  </conditionalFormatting>
  <conditionalFormatting sqref="AQ355">
    <cfRule type="cellIs" dxfId="1194" priority="1191" operator="greaterThan">
      <formula>$AQ$6*1.22222222</formula>
    </cfRule>
    <cfRule type="cellIs" dxfId="1193" priority="1192" operator="between">
      <formula>$AQ$6</formula>
      <formula>$AQ$6*1.22222222</formula>
    </cfRule>
    <cfRule type="cellIs" dxfId="1192" priority="1193" operator="between">
      <formula>$AQ$6*0.81818182</formula>
      <formula>$AQ$6</formula>
    </cfRule>
    <cfRule type="cellIs" dxfId="1191" priority="1194" operator="lessThan">
      <formula>$AQ$6*0.81818182</formula>
    </cfRule>
  </conditionalFormatting>
  <conditionalFormatting sqref="AR355">
    <cfRule type="cellIs" dxfId="1190" priority="1187" operator="greaterThan">
      <formula>$AR$6*1.22222222</formula>
    </cfRule>
    <cfRule type="cellIs" dxfId="1189" priority="1188" operator="between">
      <formula>$AR$6</formula>
      <formula>$AR$6*1.22222222</formula>
    </cfRule>
    <cfRule type="cellIs" dxfId="1188" priority="1189" operator="between">
      <formula>$AR$6*0.81818182</formula>
      <formula>$AR$6</formula>
    </cfRule>
    <cfRule type="cellIs" dxfId="1187" priority="1190" operator="lessThan">
      <formula>$AR$6*0.81818182</formula>
    </cfRule>
  </conditionalFormatting>
  <conditionalFormatting sqref="AS355">
    <cfRule type="cellIs" dxfId="1186" priority="1183" operator="greaterThan">
      <formula>$AS$6*1.22222222</formula>
    </cfRule>
    <cfRule type="cellIs" dxfId="1185" priority="1184" operator="between">
      <formula>$AS$6</formula>
      <formula>$AS$6*1.22222222</formula>
    </cfRule>
    <cfRule type="cellIs" dxfId="1184" priority="1185" operator="between">
      <formula>$AS$6*0.81818182</formula>
      <formula>$AS$6</formula>
    </cfRule>
    <cfRule type="cellIs" dxfId="1183" priority="1186" operator="lessThan">
      <formula>$AS$6*0.81818182</formula>
    </cfRule>
  </conditionalFormatting>
  <conditionalFormatting sqref="AT355">
    <cfRule type="cellIs" dxfId="1182" priority="1179" operator="greaterThan">
      <formula>$AT$6*1.22222222</formula>
    </cfRule>
    <cfRule type="cellIs" dxfId="1181" priority="1180" operator="between">
      <formula>$AT$6</formula>
      <formula>$AT$6*1.22222222</formula>
    </cfRule>
    <cfRule type="cellIs" dxfId="1180" priority="1181" operator="between">
      <formula>$AT$6*0.81818182</formula>
      <formula>$AT$6</formula>
    </cfRule>
    <cfRule type="cellIs" dxfId="1179" priority="1182" operator="lessThan">
      <formula>$AT$6*0.81818182</formula>
    </cfRule>
  </conditionalFormatting>
  <conditionalFormatting sqref="AU355">
    <cfRule type="cellIs" dxfId="1178" priority="1175" operator="greaterThan">
      <formula>$AU$6*1.22222222</formula>
    </cfRule>
    <cfRule type="cellIs" dxfId="1177" priority="1176" operator="between">
      <formula>$AU$6</formula>
      <formula>$AU$6*1.22222222</formula>
    </cfRule>
    <cfRule type="cellIs" dxfId="1176" priority="1177" operator="between">
      <formula>$AU$6*0.81818182</formula>
      <formula>$AU$6</formula>
    </cfRule>
    <cfRule type="cellIs" dxfId="1175" priority="1178" operator="lessThan">
      <formula>$AU$6*0.81818182</formula>
    </cfRule>
  </conditionalFormatting>
  <conditionalFormatting sqref="AV355">
    <cfRule type="cellIs" dxfId="1174" priority="1171" operator="greaterThan">
      <formula>$AV$6*1.22222222</formula>
    </cfRule>
    <cfRule type="cellIs" dxfId="1173" priority="1172" operator="between">
      <formula>$AV$6</formula>
      <formula>$AV$6*1.22222222</formula>
    </cfRule>
    <cfRule type="cellIs" dxfId="1172" priority="1173" operator="between">
      <formula>$AV$6*0.81818182</formula>
      <formula>$AV$6</formula>
    </cfRule>
    <cfRule type="cellIs" dxfId="1171" priority="1174" operator="lessThan">
      <formula>$AV$6*0.81818182</formula>
    </cfRule>
  </conditionalFormatting>
  <conditionalFormatting sqref="AE357">
    <cfRule type="cellIs" dxfId="1170" priority="1167" operator="greaterThan">
      <formula>$AE$6*1.22222222</formula>
    </cfRule>
    <cfRule type="cellIs" dxfId="1169" priority="1168" operator="between">
      <formula>$AE$6</formula>
      <formula>$AE$6*1.22222222</formula>
    </cfRule>
    <cfRule type="cellIs" dxfId="1168" priority="1169" operator="between">
      <formula>$AE$6*0.81818182</formula>
      <formula>$AE$6</formula>
    </cfRule>
    <cfRule type="cellIs" dxfId="1167" priority="1170" operator="lessThan">
      <formula>$AE$6*0.81818182</formula>
    </cfRule>
  </conditionalFormatting>
  <conditionalFormatting sqref="AF357">
    <cfRule type="cellIs" dxfId="1166" priority="1163" operator="greaterThan">
      <formula>$AF$6*1.22222222</formula>
    </cfRule>
    <cfRule type="cellIs" dxfId="1165" priority="1164" operator="between">
      <formula>$AF$6</formula>
      <formula>$AF$6*1.22222222</formula>
    </cfRule>
    <cfRule type="cellIs" dxfId="1164" priority="1165" operator="between">
      <formula>$AF$6*0.81818182</formula>
      <formula>$AF$6</formula>
    </cfRule>
    <cfRule type="cellIs" dxfId="1163" priority="1166" operator="lessThan">
      <formula>$AF$6*0.81818182</formula>
    </cfRule>
  </conditionalFormatting>
  <conditionalFormatting sqref="AG357">
    <cfRule type="cellIs" dxfId="1162" priority="1159" operator="greaterThan">
      <formula>$AG$6*1.22222222</formula>
    </cfRule>
    <cfRule type="cellIs" dxfId="1161" priority="1160" operator="between">
      <formula>$AG$6</formula>
      <formula>$AG$6*1.22222222</formula>
    </cfRule>
    <cfRule type="cellIs" dxfId="1160" priority="1161" operator="between">
      <formula>$AG$6*0.81818182</formula>
      <formula>$AG$6</formula>
    </cfRule>
    <cfRule type="cellIs" dxfId="1159" priority="1162" operator="lessThan">
      <formula>$AG$6*0.81818182</formula>
    </cfRule>
  </conditionalFormatting>
  <conditionalFormatting sqref="AH357">
    <cfRule type="cellIs" dxfId="1158" priority="1155" operator="greaterThan">
      <formula>$AH$6*1.22222222</formula>
    </cfRule>
    <cfRule type="cellIs" dxfId="1157" priority="1156" operator="between">
      <formula>$AH$6</formula>
      <formula>$AH$6*1.22222222</formula>
    </cfRule>
    <cfRule type="cellIs" dxfId="1156" priority="1157" operator="between">
      <formula>$AH$6*0.81818182</formula>
      <formula>$AH$6</formula>
    </cfRule>
    <cfRule type="cellIs" dxfId="1155" priority="1158" operator="lessThan">
      <formula>$AH$6*0.81818182</formula>
    </cfRule>
  </conditionalFormatting>
  <conditionalFormatting sqref="AI357">
    <cfRule type="cellIs" dxfId="1154" priority="1151" operator="greaterThan">
      <formula>$AI$6*1.22222222</formula>
    </cfRule>
    <cfRule type="cellIs" dxfId="1153" priority="1152" operator="between">
      <formula>$AI$6</formula>
      <formula>$AI$6*1.22222222</formula>
    </cfRule>
    <cfRule type="cellIs" dxfId="1152" priority="1153" operator="between">
      <formula>$AI$6*0.81818182</formula>
      <formula>$AI$6</formula>
    </cfRule>
    <cfRule type="cellIs" dxfId="1151" priority="1154" operator="lessThan">
      <formula>$AI$6*0.81818182</formula>
    </cfRule>
  </conditionalFormatting>
  <conditionalFormatting sqref="AJ357">
    <cfRule type="cellIs" dxfId="1150" priority="1147" operator="greaterThan">
      <formula>$AJ$6*1.22222222</formula>
    </cfRule>
    <cfRule type="cellIs" dxfId="1149" priority="1148" operator="between">
      <formula>$AJ$6</formula>
      <formula>$AJ$6*1.22222222</formula>
    </cfRule>
    <cfRule type="cellIs" dxfId="1148" priority="1149" operator="between">
      <formula>$AJ$6*0.81818182</formula>
      <formula>$AJ$6</formula>
    </cfRule>
    <cfRule type="cellIs" dxfId="1147" priority="1150" operator="lessThan">
      <formula>$AJ$6*0.81818182</formula>
    </cfRule>
  </conditionalFormatting>
  <conditionalFormatting sqref="AK357">
    <cfRule type="cellIs" dxfId="1146" priority="1143" operator="greaterThan">
      <formula>$AK$6*1.22222222</formula>
    </cfRule>
    <cfRule type="cellIs" dxfId="1145" priority="1144" operator="between">
      <formula>$AK$6</formula>
      <formula>$AK$6*1.22222222</formula>
    </cfRule>
    <cfRule type="cellIs" dxfId="1144" priority="1145" operator="between">
      <formula>$AK$6*0.81818182</formula>
      <formula>$AK$6</formula>
    </cfRule>
    <cfRule type="cellIs" dxfId="1143" priority="1146" operator="lessThan">
      <formula>$AK$6*0.81818182</formula>
    </cfRule>
  </conditionalFormatting>
  <conditionalFormatting sqref="AL357">
    <cfRule type="cellIs" dxfId="1142" priority="1139" operator="greaterThan">
      <formula>$AL$6*1.22222222</formula>
    </cfRule>
    <cfRule type="cellIs" dxfId="1141" priority="1140" operator="between">
      <formula>$AL$6</formula>
      <formula>$AL$6*1.22222222</formula>
    </cfRule>
    <cfRule type="cellIs" dxfId="1140" priority="1141" operator="between">
      <formula>$AL$6*0.81818182</formula>
      <formula>$AL$6</formula>
    </cfRule>
    <cfRule type="cellIs" dxfId="1139" priority="1142" operator="lessThan">
      <formula>$AL$6*0.81818182</formula>
    </cfRule>
  </conditionalFormatting>
  <conditionalFormatting sqref="AM357">
    <cfRule type="cellIs" dxfId="1138" priority="1135" operator="greaterThan">
      <formula>$AM$6*1.22222222</formula>
    </cfRule>
    <cfRule type="cellIs" dxfId="1137" priority="1136" operator="between">
      <formula>$AM$6</formula>
      <formula>$AM$6*1.22222222</formula>
    </cfRule>
    <cfRule type="cellIs" dxfId="1136" priority="1137" operator="between">
      <formula>$AM$6*0.81818182</formula>
      <formula>$AM$6</formula>
    </cfRule>
    <cfRule type="cellIs" dxfId="1135" priority="1138" operator="lessThan">
      <formula>$AM$6*0.81818182</formula>
    </cfRule>
  </conditionalFormatting>
  <conditionalFormatting sqref="AN357">
    <cfRule type="cellIs" dxfId="1134" priority="1131" operator="greaterThan">
      <formula>$AN$6*1.22222222</formula>
    </cfRule>
    <cfRule type="cellIs" dxfId="1133" priority="1132" operator="between">
      <formula>$AN$6</formula>
      <formula>$AN$6*1.22222222</formula>
    </cfRule>
    <cfRule type="cellIs" dxfId="1132" priority="1133" operator="between">
      <formula>$AN$6*0.81818182</formula>
      <formula>$AN$6</formula>
    </cfRule>
    <cfRule type="cellIs" dxfId="1131" priority="1134" operator="lessThan">
      <formula>$AN$6*0.81818182</formula>
    </cfRule>
  </conditionalFormatting>
  <conditionalFormatting sqref="AO357">
    <cfRule type="cellIs" dxfId="1130" priority="1127" operator="greaterThan">
      <formula>$AO$6*1.22222222</formula>
    </cfRule>
    <cfRule type="cellIs" dxfId="1129" priority="1128" operator="between">
      <formula>$AO$6</formula>
      <formula>$AO$6*1.22222222</formula>
    </cfRule>
    <cfRule type="cellIs" dxfId="1128" priority="1129" operator="between">
      <formula>$AO$6*0.81818182</formula>
      <formula>$AO$6</formula>
    </cfRule>
    <cfRule type="cellIs" dxfId="1127" priority="1130" operator="lessThan">
      <formula>$AO$6*0.81818182</formula>
    </cfRule>
  </conditionalFormatting>
  <conditionalFormatting sqref="AP357">
    <cfRule type="cellIs" dxfId="1126" priority="1123" operator="greaterThan">
      <formula>$AP$6*1.22222222</formula>
    </cfRule>
    <cfRule type="cellIs" dxfId="1125" priority="1124" operator="between">
      <formula>$AP$6</formula>
      <formula>$AP$6*1.22222222</formula>
    </cfRule>
    <cfRule type="cellIs" dxfId="1124" priority="1125" operator="between">
      <formula>$AP$6*0.81818182</formula>
      <formula>$AP$6</formula>
    </cfRule>
    <cfRule type="cellIs" dxfId="1123" priority="1126" operator="lessThan">
      <formula>$AP$6*0.81818182</formula>
    </cfRule>
  </conditionalFormatting>
  <conditionalFormatting sqref="AQ357">
    <cfRule type="cellIs" dxfId="1122" priority="1119" operator="greaterThan">
      <formula>$AQ$6*1.22222222</formula>
    </cfRule>
    <cfRule type="cellIs" dxfId="1121" priority="1120" operator="between">
      <formula>$AQ$6</formula>
      <formula>$AQ$6*1.22222222</formula>
    </cfRule>
    <cfRule type="cellIs" dxfId="1120" priority="1121" operator="between">
      <formula>$AQ$6*0.81818182</formula>
      <formula>$AQ$6</formula>
    </cfRule>
    <cfRule type="cellIs" dxfId="1119" priority="1122" operator="lessThan">
      <formula>$AQ$6*0.81818182</formula>
    </cfRule>
  </conditionalFormatting>
  <conditionalFormatting sqref="AR357">
    <cfRule type="cellIs" dxfId="1118" priority="1115" operator="greaterThan">
      <formula>$AR$6*1.22222222</formula>
    </cfRule>
    <cfRule type="cellIs" dxfId="1117" priority="1116" operator="between">
      <formula>$AR$6</formula>
      <formula>$AR$6*1.22222222</formula>
    </cfRule>
    <cfRule type="cellIs" dxfId="1116" priority="1117" operator="between">
      <formula>$AR$6*0.81818182</formula>
      <formula>$AR$6</formula>
    </cfRule>
    <cfRule type="cellIs" dxfId="1115" priority="1118" operator="lessThan">
      <formula>$AR$6*0.81818182</formula>
    </cfRule>
  </conditionalFormatting>
  <conditionalFormatting sqref="AS357">
    <cfRule type="cellIs" dxfId="1114" priority="1111" operator="greaterThan">
      <formula>$AS$6*1.22222222</formula>
    </cfRule>
    <cfRule type="cellIs" dxfId="1113" priority="1112" operator="between">
      <formula>$AS$6</formula>
      <formula>$AS$6*1.22222222</formula>
    </cfRule>
    <cfRule type="cellIs" dxfId="1112" priority="1113" operator="between">
      <formula>$AS$6*0.81818182</formula>
      <formula>$AS$6</formula>
    </cfRule>
    <cfRule type="cellIs" dxfId="1111" priority="1114" operator="lessThan">
      <formula>$AS$6*0.81818182</formula>
    </cfRule>
  </conditionalFormatting>
  <conditionalFormatting sqref="AT357">
    <cfRule type="cellIs" dxfId="1110" priority="1107" operator="greaterThan">
      <formula>$AT$6*1.22222222</formula>
    </cfRule>
    <cfRule type="cellIs" dxfId="1109" priority="1108" operator="between">
      <formula>$AT$6</formula>
      <formula>$AT$6*1.22222222</formula>
    </cfRule>
    <cfRule type="cellIs" dxfId="1108" priority="1109" operator="between">
      <formula>$AT$6*0.81818182</formula>
      <formula>$AT$6</formula>
    </cfRule>
    <cfRule type="cellIs" dxfId="1107" priority="1110" operator="lessThan">
      <formula>$AT$6*0.81818182</formula>
    </cfRule>
  </conditionalFormatting>
  <conditionalFormatting sqref="AU357">
    <cfRule type="cellIs" dxfId="1106" priority="1103" operator="greaterThan">
      <formula>$AU$6*1.22222222</formula>
    </cfRule>
    <cfRule type="cellIs" dxfId="1105" priority="1104" operator="between">
      <formula>$AU$6</formula>
      <formula>$AU$6*1.22222222</formula>
    </cfRule>
    <cfRule type="cellIs" dxfId="1104" priority="1105" operator="between">
      <formula>$AU$6*0.81818182</formula>
      <formula>$AU$6</formula>
    </cfRule>
    <cfRule type="cellIs" dxfId="1103" priority="1106" operator="lessThan">
      <formula>$AU$6*0.81818182</formula>
    </cfRule>
  </conditionalFormatting>
  <conditionalFormatting sqref="AV357">
    <cfRule type="cellIs" dxfId="1102" priority="1099" operator="greaterThan">
      <formula>$AV$6*1.22222222</formula>
    </cfRule>
    <cfRule type="cellIs" dxfId="1101" priority="1100" operator="between">
      <formula>$AV$6</formula>
      <formula>$AV$6*1.22222222</formula>
    </cfRule>
    <cfRule type="cellIs" dxfId="1100" priority="1101" operator="between">
      <formula>$AV$6*0.81818182</formula>
      <formula>$AV$6</formula>
    </cfRule>
    <cfRule type="cellIs" dxfId="1099" priority="1102" operator="lessThan">
      <formula>$AV$6*0.81818182</formula>
    </cfRule>
  </conditionalFormatting>
  <conditionalFormatting sqref="AE358">
    <cfRule type="cellIs" dxfId="1098" priority="1095" operator="greaterThan">
      <formula>$AE$6*1.22222222</formula>
    </cfRule>
    <cfRule type="cellIs" dxfId="1097" priority="1096" operator="between">
      <formula>$AE$6</formula>
      <formula>$AE$6*1.22222222</formula>
    </cfRule>
    <cfRule type="cellIs" dxfId="1096" priority="1097" operator="between">
      <formula>$AE$6*0.81818182</formula>
      <formula>$AE$6</formula>
    </cfRule>
    <cfRule type="cellIs" dxfId="1095" priority="1098" operator="lessThan">
      <formula>$AE$6*0.81818182</formula>
    </cfRule>
  </conditionalFormatting>
  <conditionalFormatting sqref="AF358">
    <cfRule type="cellIs" dxfId="1094" priority="1091" operator="greaterThan">
      <formula>$AF$6*1.22222222</formula>
    </cfRule>
    <cfRule type="cellIs" dxfId="1093" priority="1092" operator="between">
      <formula>$AF$6</formula>
      <formula>$AF$6*1.22222222</formula>
    </cfRule>
    <cfRule type="cellIs" dxfId="1092" priority="1093" operator="between">
      <formula>$AF$6*0.81818182</formula>
      <formula>$AF$6</formula>
    </cfRule>
    <cfRule type="cellIs" dxfId="1091" priority="1094" operator="lessThan">
      <formula>$AF$6*0.81818182</formula>
    </cfRule>
  </conditionalFormatting>
  <conditionalFormatting sqref="AG358">
    <cfRule type="cellIs" dxfId="1090" priority="1087" operator="greaterThan">
      <formula>$AG$6*1.22222222</formula>
    </cfRule>
    <cfRule type="cellIs" dxfId="1089" priority="1088" operator="between">
      <formula>$AG$6</formula>
      <formula>$AG$6*1.22222222</formula>
    </cfRule>
    <cfRule type="cellIs" dxfId="1088" priority="1089" operator="between">
      <formula>$AG$6*0.81818182</formula>
      <formula>$AG$6</formula>
    </cfRule>
    <cfRule type="cellIs" dxfId="1087" priority="1090" operator="lessThan">
      <formula>$AG$6*0.81818182</formula>
    </cfRule>
  </conditionalFormatting>
  <conditionalFormatting sqref="AH358">
    <cfRule type="cellIs" dxfId="1086" priority="1083" operator="greaterThan">
      <formula>$AH$6*1.22222222</formula>
    </cfRule>
    <cfRule type="cellIs" dxfId="1085" priority="1084" operator="between">
      <formula>$AH$6</formula>
      <formula>$AH$6*1.22222222</formula>
    </cfRule>
    <cfRule type="cellIs" dxfId="1084" priority="1085" operator="between">
      <formula>$AH$6*0.81818182</formula>
      <formula>$AH$6</formula>
    </cfRule>
    <cfRule type="cellIs" dxfId="1083" priority="1086" operator="lessThan">
      <formula>$AH$6*0.81818182</formula>
    </cfRule>
  </conditionalFormatting>
  <conditionalFormatting sqref="AI358">
    <cfRule type="cellIs" dxfId="1082" priority="1079" operator="greaterThan">
      <formula>$AI$6*1.22222222</formula>
    </cfRule>
    <cfRule type="cellIs" dxfId="1081" priority="1080" operator="between">
      <formula>$AI$6</formula>
      <formula>$AI$6*1.22222222</formula>
    </cfRule>
    <cfRule type="cellIs" dxfId="1080" priority="1081" operator="between">
      <formula>$AI$6*0.81818182</formula>
      <formula>$AI$6</formula>
    </cfRule>
    <cfRule type="cellIs" dxfId="1079" priority="1082" operator="lessThan">
      <formula>$AI$6*0.81818182</formula>
    </cfRule>
  </conditionalFormatting>
  <conditionalFormatting sqref="AJ358">
    <cfRule type="cellIs" dxfId="1078" priority="1075" operator="greaterThan">
      <formula>$AJ$6*1.22222222</formula>
    </cfRule>
    <cfRule type="cellIs" dxfId="1077" priority="1076" operator="between">
      <formula>$AJ$6</formula>
      <formula>$AJ$6*1.22222222</formula>
    </cfRule>
    <cfRule type="cellIs" dxfId="1076" priority="1077" operator="between">
      <formula>$AJ$6*0.81818182</formula>
      <formula>$AJ$6</formula>
    </cfRule>
    <cfRule type="cellIs" dxfId="1075" priority="1078" operator="lessThan">
      <formula>$AJ$6*0.81818182</formula>
    </cfRule>
  </conditionalFormatting>
  <conditionalFormatting sqref="AK358">
    <cfRule type="cellIs" dxfId="1074" priority="1071" operator="greaterThan">
      <formula>$AK$6*1.22222222</formula>
    </cfRule>
    <cfRule type="cellIs" dxfId="1073" priority="1072" operator="between">
      <formula>$AK$6</formula>
      <formula>$AK$6*1.22222222</formula>
    </cfRule>
    <cfRule type="cellIs" dxfId="1072" priority="1073" operator="between">
      <formula>$AK$6*0.81818182</formula>
      <formula>$AK$6</formula>
    </cfRule>
    <cfRule type="cellIs" dxfId="1071" priority="1074" operator="lessThan">
      <formula>$AK$6*0.81818182</formula>
    </cfRule>
  </conditionalFormatting>
  <conditionalFormatting sqref="AL358">
    <cfRule type="cellIs" dxfId="1070" priority="1067" operator="greaterThan">
      <formula>$AL$6*1.22222222</formula>
    </cfRule>
    <cfRule type="cellIs" dxfId="1069" priority="1068" operator="between">
      <formula>$AL$6</formula>
      <formula>$AL$6*1.22222222</formula>
    </cfRule>
    <cfRule type="cellIs" dxfId="1068" priority="1069" operator="between">
      <formula>$AL$6*0.81818182</formula>
      <formula>$AL$6</formula>
    </cfRule>
    <cfRule type="cellIs" dxfId="1067" priority="1070" operator="lessThan">
      <formula>$AL$6*0.81818182</formula>
    </cfRule>
  </conditionalFormatting>
  <conditionalFormatting sqref="AM358">
    <cfRule type="cellIs" dxfId="1066" priority="1063" operator="greaterThan">
      <formula>$AM$6*1.22222222</formula>
    </cfRule>
    <cfRule type="cellIs" dxfId="1065" priority="1064" operator="between">
      <formula>$AM$6</formula>
      <formula>$AM$6*1.22222222</formula>
    </cfRule>
    <cfRule type="cellIs" dxfId="1064" priority="1065" operator="between">
      <formula>$AM$6*0.81818182</formula>
      <formula>$AM$6</formula>
    </cfRule>
    <cfRule type="cellIs" dxfId="1063" priority="1066" operator="lessThan">
      <formula>$AM$6*0.81818182</formula>
    </cfRule>
  </conditionalFormatting>
  <conditionalFormatting sqref="AN358">
    <cfRule type="cellIs" dxfId="1062" priority="1059" operator="greaterThan">
      <formula>$AN$6*1.22222222</formula>
    </cfRule>
    <cfRule type="cellIs" dxfId="1061" priority="1060" operator="between">
      <formula>$AN$6</formula>
      <formula>$AN$6*1.22222222</formula>
    </cfRule>
    <cfRule type="cellIs" dxfId="1060" priority="1061" operator="between">
      <formula>$AN$6*0.81818182</formula>
      <formula>$AN$6</formula>
    </cfRule>
    <cfRule type="cellIs" dxfId="1059" priority="1062" operator="lessThan">
      <formula>$AN$6*0.81818182</formula>
    </cfRule>
  </conditionalFormatting>
  <conditionalFormatting sqref="AO358">
    <cfRule type="cellIs" dxfId="1058" priority="1055" operator="greaterThan">
      <formula>$AO$6*1.22222222</formula>
    </cfRule>
    <cfRule type="cellIs" dxfId="1057" priority="1056" operator="between">
      <formula>$AO$6</formula>
      <formula>$AO$6*1.22222222</formula>
    </cfRule>
    <cfRule type="cellIs" dxfId="1056" priority="1057" operator="between">
      <formula>$AO$6*0.81818182</formula>
      <formula>$AO$6</formula>
    </cfRule>
    <cfRule type="cellIs" dxfId="1055" priority="1058" operator="lessThan">
      <formula>$AO$6*0.81818182</formula>
    </cfRule>
  </conditionalFormatting>
  <conditionalFormatting sqref="AP358">
    <cfRule type="cellIs" dxfId="1054" priority="1051" operator="greaterThan">
      <formula>$AP$6*1.22222222</formula>
    </cfRule>
    <cfRule type="cellIs" dxfId="1053" priority="1052" operator="between">
      <formula>$AP$6</formula>
      <formula>$AP$6*1.22222222</formula>
    </cfRule>
    <cfRule type="cellIs" dxfId="1052" priority="1053" operator="between">
      <formula>$AP$6*0.81818182</formula>
      <formula>$AP$6</formula>
    </cfRule>
    <cfRule type="cellIs" dxfId="1051" priority="1054" operator="lessThan">
      <formula>$AP$6*0.81818182</formula>
    </cfRule>
  </conditionalFormatting>
  <conditionalFormatting sqref="AQ358">
    <cfRule type="cellIs" dxfId="1050" priority="1047" operator="greaterThan">
      <formula>$AQ$6*1.22222222</formula>
    </cfRule>
    <cfRule type="cellIs" dxfId="1049" priority="1048" operator="between">
      <formula>$AQ$6</formula>
      <formula>$AQ$6*1.22222222</formula>
    </cfRule>
    <cfRule type="cellIs" dxfId="1048" priority="1049" operator="between">
      <formula>$AQ$6*0.81818182</formula>
      <formula>$AQ$6</formula>
    </cfRule>
    <cfRule type="cellIs" dxfId="1047" priority="1050" operator="lessThan">
      <formula>$AQ$6*0.81818182</formula>
    </cfRule>
  </conditionalFormatting>
  <conditionalFormatting sqref="AR358">
    <cfRule type="cellIs" dxfId="1046" priority="1043" operator="greaterThan">
      <formula>$AR$6*1.22222222</formula>
    </cfRule>
    <cfRule type="cellIs" dxfId="1045" priority="1044" operator="between">
      <formula>$AR$6</formula>
      <formula>$AR$6*1.22222222</formula>
    </cfRule>
    <cfRule type="cellIs" dxfId="1044" priority="1045" operator="between">
      <formula>$AR$6*0.81818182</formula>
      <formula>$AR$6</formula>
    </cfRule>
    <cfRule type="cellIs" dxfId="1043" priority="1046" operator="lessThan">
      <formula>$AR$6*0.81818182</formula>
    </cfRule>
  </conditionalFormatting>
  <conditionalFormatting sqref="AS358">
    <cfRule type="cellIs" dxfId="1042" priority="1039" operator="greaterThan">
      <formula>$AS$6*1.22222222</formula>
    </cfRule>
    <cfRule type="cellIs" dxfId="1041" priority="1040" operator="between">
      <formula>$AS$6</formula>
      <formula>$AS$6*1.22222222</formula>
    </cfRule>
    <cfRule type="cellIs" dxfId="1040" priority="1041" operator="between">
      <formula>$AS$6*0.81818182</formula>
      <formula>$AS$6</formula>
    </cfRule>
    <cfRule type="cellIs" dxfId="1039" priority="1042" operator="lessThan">
      <formula>$AS$6*0.81818182</formula>
    </cfRule>
  </conditionalFormatting>
  <conditionalFormatting sqref="AT358">
    <cfRule type="cellIs" dxfId="1038" priority="1035" operator="greaterThan">
      <formula>$AT$6*1.22222222</formula>
    </cfRule>
    <cfRule type="cellIs" dxfId="1037" priority="1036" operator="between">
      <formula>$AT$6</formula>
      <formula>$AT$6*1.22222222</formula>
    </cfRule>
    <cfRule type="cellIs" dxfId="1036" priority="1037" operator="between">
      <formula>$AT$6*0.81818182</formula>
      <formula>$AT$6</formula>
    </cfRule>
    <cfRule type="cellIs" dxfId="1035" priority="1038" operator="lessThan">
      <formula>$AT$6*0.81818182</formula>
    </cfRule>
  </conditionalFormatting>
  <conditionalFormatting sqref="AU358">
    <cfRule type="cellIs" dxfId="1034" priority="1031" operator="greaterThan">
      <formula>$AU$6*1.22222222</formula>
    </cfRule>
    <cfRule type="cellIs" dxfId="1033" priority="1032" operator="between">
      <formula>$AU$6</formula>
      <formula>$AU$6*1.22222222</formula>
    </cfRule>
    <cfRule type="cellIs" dxfId="1032" priority="1033" operator="between">
      <formula>$AU$6*0.81818182</formula>
      <formula>$AU$6</formula>
    </cfRule>
    <cfRule type="cellIs" dxfId="1031" priority="1034" operator="lessThan">
      <formula>$AU$6*0.81818182</formula>
    </cfRule>
  </conditionalFormatting>
  <conditionalFormatting sqref="AV358">
    <cfRule type="cellIs" dxfId="1030" priority="1027" operator="greaterThan">
      <formula>$AV$6*1.22222222</formula>
    </cfRule>
    <cfRule type="cellIs" dxfId="1029" priority="1028" operator="between">
      <formula>$AV$6</formula>
      <formula>$AV$6*1.22222222</formula>
    </cfRule>
    <cfRule type="cellIs" dxfId="1028" priority="1029" operator="between">
      <formula>$AV$6*0.81818182</formula>
      <formula>$AV$6</formula>
    </cfRule>
    <cfRule type="cellIs" dxfId="1027" priority="1030" operator="lessThan">
      <formula>$AV$6*0.81818182</formula>
    </cfRule>
  </conditionalFormatting>
  <conditionalFormatting sqref="AE360">
    <cfRule type="cellIs" dxfId="1026" priority="1023" operator="greaterThan">
      <formula>$AE$6*1.22222222</formula>
    </cfRule>
    <cfRule type="cellIs" dxfId="1025" priority="1024" operator="between">
      <formula>$AE$6</formula>
      <formula>$AE$6*1.22222222</formula>
    </cfRule>
    <cfRule type="cellIs" dxfId="1024" priority="1025" operator="between">
      <formula>$AE$6*0.81818182</formula>
      <formula>$AE$6</formula>
    </cfRule>
    <cfRule type="cellIs" dxfId="1023" priority="1026" operator="lessThan">
      <formula>$AE$6*0.81818182</formula>
    </cfRule>
  </conditionalFormatting>
  <conditionalFormatting sqref="AF360">
    <cfRule type="cellIs" dxfId="1022" priority="1019" operator="greaterThan">
      <formula>$AF$6*1.22222222</formula>
    </cfRule>
    <cfRule type="cellIs" dxfId="1021" priority="1020" operator="between">
      <formula>$AF$6</formula>
      <formula>$AF$6*1.22222222</formula>
    </cfRule>
    <cfRule type="cellIs" dxfId="1020" priority="1021" operator="between">
      <formula>$AF$6*0.81818182</formula>
      <formula>$AF$6</formula>
    </cfRule>
    <cfRule type="cellIs" dxfId="1019" priority="1022" operator="lessThan">
      <formula>$AF$6*0.81818182</formula>
    </cfRule>
  </conditionalFormatting>
  <conditionalFormatting sqref="AG360">
    <cfRule type="cellIs" dxfId="1018" priority="1015" operator="greaterThan">
      <formula>$AG$6*1.22222222</formula>
    </cfRule>
    <cfRule type="cellIs" dxfId="1017" priority="1016" operator="between">
      <formula>$AG$6</formula>
      <formula>$AG$6*1.22222222</formula>
    </cfRule>
    <cfRule type="cellIs" dxfId="1016" priority="1017" operator="between">
      <formula>$AG$6*0.81818182</formula>
      <formula>$AG$6</formula>
    </cfRule>
    <cfRule type="cellIs" dxfId="1015" priority="1018" operator="lessThan">
      <formula>$AG$6*0.81818182</formula>
    </cfRule>
  </conditionalFormatting>
  <conditionalFormatting sqref="AH360">
    <cfRule type="cellIs" dxfId="1014" priority="1011" operator="greaterThan">
      <formula>$AH$6*1.22222222</formula>
    </cfRule>
    <cfRule type="cellIs" dxfId="1013" priority="1012" operator="between">
      <formula>$AH$6</formula>
      <formula>$AH$6*1.22222222</formula>
    </cfRule>
    <cfRule type="cellIs" dxfId="1012" priority="1013" operator="between">
      <formula>$AH$6*0.81818182</formula>
      <formula>$AH$6</formula>
    </cfRule>
    <cfRule type="cellIs" dxfId="1011" priority="1014" operator="lessThan">
      <formula>$AH$6*0.81818182</formula>
    </cfRule>
  </conditionalFormatting>
  <conditionalFormatting sqref="AI360">
    <cfRule type="cellIs" dxfId="1010" priority="1007" operator="greaterThan">
      <formula>$AI$6*1.22222222</formula>
    </cfRule>
    <cfRule type="cellIs" dxfId="1009" priority="1008" operator="between">
      <formula>$AI$6</formula>
      <formula>$AI$6*1.22222222</formula>
    </cfRule>
    <cfRule type="cellIs" dxfId="1008" priority="1009" operator="between">
      <formula>$AI$6*0.81818182</formula>
      <formula>$AI$6</formula>
    </cfRule>
    <cfRule type="cellIs" dxfId="1007" priority="1010" operator="lessThan">
      <formula>$AI$6*0.81818182</formula>
    </cfRule>
  </conditionalFormatting>
  <conditionalFormatting sqref="AJ360">
    <cfRule type="cellIs" dxfId="1006" priority="1003" operator="greaterThan">
      <formula>$AJ$6*1.22222222</formula>
    </cfRule>
    <cfRule type="cellIs" dxfId="1005" priority="1004" operator="between">
      <formula>$AJ$6</formula>
      <formula>$AJ$6*1.22222222</formula>
    </cfRule>
    <cfRule type="cellIs" dxfId="1004" priority="1005" operator="between">
      <formula>$AJ$6*0.81818182</formula>
      <formula>$AJ$6</formula>
    </cfRule>
    <cfRule type="cellIs" dxfId="1003" priority="1006" operator="lessThan">
      <formula>$AJ$6*0.81818182</formula>
    </cfRule>
  </conditionalFormatting>
  <conditionalFormatting sqref="AK360">
    <cfRule type="cellIs" dxfId="1002" priority="999" operator="greaterThan">
      <formula>$AK$6*1.22222222</formula>
    </cfRule>
    <cfRule type="cellIs" dxfId="1001" priority="1000" operator="between">
      <formula>$AK$6</formula>
      <formula>$AK$6*1.22222222</formula>
    </cfRule>
    <cfRule type="cellIs" dxfId="1000" priority="1001" operator="between">
      <formula>$AK$6*0.81818182</formula>
      <formula>$AK$6</formula>
    </cfRule>
    <cfRule type="cellIs" dxfId="999" priority="1002" operator="lessThan">
      <formula>$AK$6*0.81818182</formula>
    </cfRule>
  </conditionalFormatting>
  <conditionalFormatting sqref="AL360">
    <cfRule type="cellIs" dxfId="998" priority="995" operator="greaterThan">
      <formula>$AL$6*1.22222222</formula>
    </cfRule>
    <cfRule type="cellIs" dxfId="997" priority="996" operator="between">
      <formula>$AL$6</formula>
      <formula>$AL$6*1.22222222</formula>
    </cfRule>
    <cfRule type="cellIs" dxfId="996" priority="997" operator="between">
      <formula>$AL$6*0.81818182</formula>
      <formula>$AL$6</formula>
    </cfRule>
    <cfRule type="cellIs" dxfId="995" priority="998" operator="lessThan">
      <formula>$AL$6*0.81818182</formula>
    </cfRule>
  </conditionalFormatting>
  <conditionalFormatting sqref="AM360">
    <cfRule type="cellIs" dxfId="994" priority="991" operator="greaterThan">
      <formula>$AM$6*1.22222222</formula>
    </cfRule>
    <cfRule type="cellIs" dxfId="993" priority="992" operator="between">
      <formula>$AM$6</formula>
      <formula>$AM$6*1.22222222</formula>
    </cfRule>
    <cfRule type="cellIs" dxfId="992" priority="993" operator="between">
      <formula>$AM$6*0.81818182</formula>
      <formula>$AM$6</formula>
    </cfRule>
    <cfRule type="cellIs" dxfId="991" priority="994" operator="lessThan">
      <formula>$AM$6*0.81818182</formula>
    </cfRule>
  </conditionalFormatting>
  <conditionalFormatting sqref="AN360">
    <cfRule type="cellIs" dxfId="990" priority="987" operator="greaterThan">
      <formula>$AN$6*1.22222222</formula>
    </cfRule>
    <cfRule type="cellIs" dxfId="989" priority="988" operator="between">
      <formula>$AN$6</formula>
      <formula>$AN$6*1.22222222</formula>
    </cfRule>
    <cfRule type="cellIs" dxfId="988" priority="989" operator="between">
      <formula>$AN$6*0.81818182</formula>
      <formula>$AN$6</formula>
    </cfRule>
    <cfRule type="cellIs" dxfId="987" priority="990" operator="lessThan">
      <formula>$AN$6*0.81818182</formula>
    </cfRule>
  </conditionalFormatting>
  <conditionalFormatting sqref="AO360">
    <cfRule type="cellIs" dxfId="986" priority="983" operator="greaterThan">
      <formula>$AO$6*1.22222222</formula>
    </cfRule>
    <cfRule type="cellIs" dxfId="985" priority="984" operator="between">
      <formula>$AO$6</formula>
      <formula>$AO$6*1.22222222</formula>
    </cfRule>
    <cfRule type="cellIs" dxfId="984" priority="985" operator="between">
      <formula>$AO$6*0.81818182</formula>
      <formula>$AO$6</formula>
    </cfRule>
    <cfRule type="cellIs" dxfId="983" priority="986" operator="lessThan">
      <formula>$AO$6*0.81818182</formula>
    </cfRule>
  </conditionalFormatting>
  <conditionalFormatting sqref="AP360">
    <cfRule type="cellIs" dxfId="982" priority="979" operator="greaterThan">
      <formula>$AP$6*1.22222222</formula>
    </cfRule>
    <cfRule type="cellIs" dxfId="981" priority="980" operator="between">
      <formula>$AP$6</formula>
      <formula>$AP$6*1.22222222</formula>
    </cfRule>
    <cfRule type="cellIs" dxfId="980" priority="981" operator="between">
      <formula>$AP$6*0.81818182</formula>
      <formula>$AP$6</formula>
    </cfRule>
    <cfRule type="cellIs" dxfId="979" priority="982" operator="lessThan">
      <formula>$AP$6*0.81818182</formula>
    </cfRule>
  </conditionalFormatting>
  <conditionalFormatting sqref="AQ360">
    <cfRule type="cellIs" dxfId="978" priority="975" operator="greaterThan">
      <formula>$AQ$6*1.22222222</formula>
    </cfRule>
    <cfRule type="cellIs" dxfId="977" priority="976" operator="between">
      <formula>$AQ$6</formula>
      <formula>$AQ$6*1.22222222</formula>
    </cfRule>
    <cfRule type="cellIs" dxfId="976" priority="977" operator="between">
      <formula>$AQ$6*0.81818182</formula>
      <formula>$AQ$6</formula>
    </cfRule>
    <cfRule type="cellIs" dxfId="975" priority="978" operator="lessThan">
      <formula>$AQ$6*0.81818182</formula>
    </cfRule>
  </conditionalFormatting>
  <conditionalFormatting sqref="AR360">
    <cfRule type="cellIs" dxfId="974" priority="971" operator="greaterThan">
      <formula>$AR$6*1.22222222</formula>
    </cfRule>
    <cfRule type="cellIs" dxfId="973" priority="972" operator="between">
      <formula>$AR$6</formula>
      <formula>$AR$6*1.22222222</formula>
    </cfRule>
    <cfRule type="cellIs" dxfId="972" priority="973" operator="between">
      <formula>$AR$6*0.81818182</formula>
      <formula>$AR$6</formula>
    </cfRule>
    <cfRule type="cellIs" dxfId="971" priority="974" operator="lessThan">
      <formula>$AR$6*0.81818182</formula>
    </cfRule>
  </conditionalFormatting>
  <conditionalFormatting sqref="AS360">
    <cfRule type="cellIs" dxfId="970" priority="967" operator="greaterThan">
      <formula>$AS$6*1.22222222</formula>
    </cfRule>
    <cfRule type="cellIs" dxfId="969" priority="968" operator="between">
      <formula>$AS$6</formula>
      <formula>$AS$6*1.22222222</formula>
    </cfRule>
    <cfRule type="cellIs" dxfId="968" priority="969" operator="between">
      <formula>$AS$6*0.81818182</formula>
      <formula>$AS$6</formula>
    </cfRule>
    <cfRule type="cellIs" dxfId="967" priority="970" operator="lessThan">
      <formula>$AS$6*0.81818182</formula>
    </cfRule>
  </conditionalFormatting>
  <conditionalFormatting sqref="AT360">
    <cfRule type="cellIs" dxfId="966" priority="963" operator="greaterThan">
      <formula>$AT$6*1.22222222</formula>
    </cfRule>
    <cfRule type="cellIs" dxfId="965" priority="964" operator="between">
      <formula>$AT$6</formula>
      <formula>$AT$6*1.22222222</formula>
    </cfRule>
    <cfRule type="cellIs" dxfId="964" priority="965" operator="between">
      <formula>$AT$6*0.81818182</formula>
      <formula>$AT$6</formula>
    </cfRule>
    <cfRule type="cellIs" dxfId="963" priority="966" operator="lessThan">
      <formula>$AT$6*0.81818182</formula>
    </cfRule>
  </conditionalFormatting>
  <conditionalFormatting sqref="AU360">
    <cfRule type="cellIs" dxfId="962" priority="959" operator="greaterThan">
      <formula>$AU$6*1.22222222</formula>
    </cfRule>
    <cfRule type="cellIs" dxfId="961" priority="960" operator="between">
      <formula>$AU$6</formula>
      <formula>$AU$6*1.22222222</formula>
    </cfRule>
    <cfRule type="cellIs" dxfId="960" priority="961" operator="between">
      <formula>$AU$6*0.81818182</formula>
      <formula>$AU$6</formula>
    </cfRule>
    <cfRule type="cellIs" dxfId="959" priority="962" operator="lessThan">
      <formula>$AU$6*0.81818182</formula>
    </cfRule>
  </conditionalFormatting>
  <conditionalFormatting sqref="AV360">
    <cfRule type="cellIs" dxfId="958" priority="955" operator="greaterThan">
      <formula>$AV$6*1.22222222</formula>
    </cfRule>
    <cfRule type="cellIs" dxfId="957" priority="956" operator="between">
      <formula>$AV$6</formula>
      <formula>$AV$6*1.22222222</formula>
    </cfRule>
    <cfRule type="cellIs" dxfId="956" priority="957" operator="between">
      <formula>$AV$6*0.81818182</formula>
      <formula>$AV$6</formula>
    </cfRule>
    <cfRule type="cellIs" dxfId="955" priority="958" operator="lessThan">
      <formula>$AV$6*0.81818182</formula>
    </cfRule>
  </conditionalFormatting>
  <conditionalFormatting sqref="AE359">
    <cfRule type="cellIs" dxfId="954" priority="951" operator="greaterThan">
      <formula>$AE$6*1.22222222</formula>
    </cfRule>
    <cfRule type="cellIs" dxfId="953" priority="952" operator="between">
      <formula>$AE$6</formula>
      <formula>$AE$6*1.22222222</formula>
    </cfRule>
    <cfRule type="cellIs" dxfId="952" priority="953" operator="between">
      <formula>$AE$6*0.81818182</formula>
      <formula>$AE$6</formula>
    </cfRule>
    <cfRule type="cellIs" dxfId="951" priority="954" operator="lessThan">
      <formula>$AE$6*0.81818182</formula>
    </cfRule>
  </conditionalFormatting>
  <conditionalFormatting sqref="AF359">
    <cfRule type="cellIs" dxfId="950" priority="947" operator="greaterThan">
      <formula>$AF$6*1.22222222</formula>
    </cfRule>
    <cfRule type="cellIs" dxfId="949" priority="948" operator="between">
      <formula>$AF$6</formula>
      <formula>$AF$6*1.22222222</formula>
    </cfRule>
    <cfRule type="cellIs" dxfId="948" priority="949" operator="between">
      <formula>$AF$6*0.81818182</formula>
      <formula>$AF$6</formula>
    </cfRule>
    <cfRule type="cellIs" dxfId="947" priority="950" operator="lessThan">
      <formula>$AF$6*0.81818182</formula>
    </cfRule>
  </conditionalFormatting>
  <conditionalFormatting sqref="AG359">
    <cfRule type="cellIs" dxfId="946" priority="943" operator="greaterThan">
      <formula>$AG$6*1.22222222</formula>
    </cfRule>
    <cfRule type="cellIs" dxfId="945" priority="944" operator="between">
      <formula>$AG$6</formula>
      <formula>$AG$6*1.22222222</formula>
    </cfRule>
    <cfRule type="cellIs" dxfId="944" priority="945" operator="between">
      <formula>$AG$6*0.81818182</formula>
      <formula>$AG$6</formula>
    </cfRule>
    <cfRule type="cellIs" dxfId="943" priority="946" operator="lessThan">
      <formula>$AG$6*0.81818182</formula>
    </cfRule>
  </conditionalFormatting>
  <conditionalFormatting sqref="AH359">
    <cfRule type="cellIs" dxfId="942" priority="939" operator="greaterThan">
      <formula>$AH$6*1.22222222</formula>
    </cfRule>
    <cfRule type="cellIs" dxfId="941" priority="940" operator="between">
      <formula>$AH$6</formula>
      <formula>$AH$6*1.22222222</formula>
    </cfRule>
    <cfRule type="cellIs" dxfId="940" priority="941" operator="between">
      <formula>$AH$6*0.81818182</formula>
      <formula>$AH$6</formula>
    </cfRule>
    <cfRule type="cellIs" dxfId="939" priority="942" operator="lessThan">
      <formula>$AH$6*0.81818182</formula>
    </cfRule>
  </conditionalFormatting>
  <conditionalFormatting sqref="AI359">
    <cfRule type="cellIs" dxfId="938" priority="935" operator="greaterThan">
      <formula>$AI$6*1.22222222</formula>
    </cfRule>
    <cfRule type="cellIs" dxfId="937" priority="936" operator="between">
      <formula>$AI$6</formula>
      <formula>$AI$6*1.22222222</formula>
    </cfRule>
    <cfRule type="cellIs" dxfId="936" priority="937" operator="between">
      <formula>$AI$6*0.81818182</formula>
      <formula>$AI$6</formula>
    </cfRule>
    <cfRule type="cellIs" dxfId="935" priority="938" operator="lessThan">
      <formula>$AI$6*0.81818182</formula>
    </cfRule>
  </conditionalFormatting>
  <conditionalFormatting sqref="AJ359">
    <cfRule type="cellIs" dxfId="934" priority="931" operator="greaterThan">
      <formula>$AJ$6*1.22222222</formula>
    </cfRule>
    <cfRule type="cellIs" dxfId="933" priority="932" operator="between">
      <formula>$AJ$6</formula>
      <formula>$AJ$6*1.22222222</formula>
    </cfRule>
    <cfRule type="cellIs" dxfId="932" priority="933" operator="between">
      <formula>$AJ$6*0.81818182</formula>
      <formula>$AJ$6</formula>
    </cfRule>
    <cfRule type="cellIs" dxfId="931" priority="934" operator="lessThan">
      <formula>$AJ$6*0.81818182</formula>
    </cfRule>
  </conditionalFormatting>
  <conditionalFormatting sqref="AK359">
    <cfRule type="cellIs" dxfId="930" priority="927" operator="greaterThan">
      <formula>$AK$6*1.22222222</formula>
    </cfRule>
    <cfRule type="cellIs" dxfId="929" priority="928" operator="between">
      <formula>$AK$6</formula>
      <formula>$AK$6*1.22222222</formula>
    </cfRule>
    <cfRule type="cellIs" dxfId="928" priority="929" operator="between">
      <formula>$AK$6*0.81818182</formula>
      <formula>$AK$6</formula>
    </cfRule>
    <cfRule type="cellIs" dxfId="927" priority="930" operator="lessThan">
      <formula>$AK$6*0.81818182</formula>
    </cfRule>
  </conditionalFormatting>
  <conditionalFormatting sqref="AL359">
    <cfRule type="cellIs" dxfId="926" priority="923" operator="greaterThan">
      <formula>$AL$6*1.22222222</formula>
    </cfRule>
    <cfRule type="cellIs" dxfId="925" priority="924" operator="between">
      <formula>$AL$6</formula>
      <formula>$AL$6*1.22222222</formula>
    </cfRule>
    <cfRule type="cellIs" dxfId="924" priority="925" operator="between">
      <formula>$AL$6*0.81818182</formula>
      <formula>$AL$6</formula>
    </cfRule>
    <cfRule type="cellIs" dxfId="923" priority="926" operator="lessThan">
      <formula>$AL$6*0.81818182</formula>
    </cfRule>
  </conditionalFormatting>
  <conditionalFormatting sqref="AM359">
    <cfRule type="cellIs" dxfId="922" priority="919" operator="greaterThan">
      <formula>$AM$6*1.22222222</formula>
    </cfRule>
    <cfRule type="cellIs" dxfId="921" priority="920" operator="between">
      <formula>$AM$6</formula>
      <formula>$AM$6*1.22222222</formula>
    </cfRule>
    <cfRule type="cellIs" dxfId="920" priority="921" operator="between">
      <formula>$AM$6*0.81818182</formula>
      <formula>$AM$6</formula>
    </cfRule>
    <cfRule type="cellIs" dxfId="919" priority="922" operator="lessThan">
      <formula>$AM$6*0.81818182</formula>
    </cfRule>
  </conditionalFormatting>
  <conditionalFormatting sqref="AN359">
    <cfRule type="cellIs" dxfId="918" priority="915" operator="greaterThan">
      <formula>$AN$6*1.22222222</formula>
    </cfRule>
    <cfRule type="cellIs" dxfId="917" priority="916" operator="between">
      <formula>$AN$6</formula>
      <formula>$AN$6*1.22222222</formula>
    </cfRule>
    <cfRule type="cellIs" dxfId="916" priority="917" operator="between">
      <formula>$AN$6*0.81818182</formula>
      <formula>$AN$6</formula>
    </cfRule>
    <cfRule type="cellIs" dxfId="915" priority="918" operator="lessThan">
      <formula>$AN$6*0.81818182</formula>
    </cfRule>
  </conditionalFormatting>
  <conditionalFormatting sqref="AO359">
    <cfRule type="cellIs" dxfId="914" priority="911" operator="greaterThan">
      <formula>$AO$6*1.22222222</formula>
    </cfRule>
    <cfRule type="cellIs" dxfId="913" priority="912" operator="between">
      <formula>$AO$6</formula>
      <formula>$AO$6*1.22222222</formula>
    </cfRule>
    <cfRule type="cellIs" dxfId="912" priority="913" operator="between">
      <formula>$AO$6*0.81818182</formula>
      <formula>$AO$6</formula>
    </cfRule>
    <cfRule type="cellIs" dxfId="911" priority="914" operator="lessThan">
      <formula>$AO$6*0.81818182</formula>
    </cfRule>
  </conditionalFormatting>
  <conditionalFormatting sqref="AP359">
    <cfRule type="cellIs" dxfId="910" priority="907" operator="greaterThan">
      <formula>$AP$6*1.22222222</formula>
    </cfRule>
    <cfRule type="cellIs" dxfId="909" priority="908" operator="between">
      <formula>$AP$6</formula>
      <formula>$AP$6*1.22222222</formula>
    </cfRule>
    <cfRule type="cellIs" dxfId="908" priority="909" operator="between">
      <formula>$AP$6*0.81818182</formula>
      <formula>$AP$6</formula>
    </cfRule>
    <cfRule type="cellIs" dxfId="907" priority="910" operator="lessThan">
      <formula>$AP$6*0.81818182</formula>
    </cfRule>
  </conditionalFormatting>
  <conditionalFormatting sqref="AQ359">
    <cfRule type="cellIs" dxfId="906" priority="903" operator="greaterThan">
      <formula>$AQ$6*1.22222222</formula>
    </cfRule>
    <cfRule type="cellIs" dxfId="905" priority="904" operator="between">
      <formula>$AQ$6</formula>
      <formula>$AQ$6*1.22222222</formula>
    </cfRule>
    <cfRule type="cellIs" dxfId="904" priority="905" operator="between">
      <formula>$AQ$6*0.81818182</formula>
      <formula>$AQ$6</formula>
    </cfRule>
    <cfRule type="cellIs" dxfId="903" priority="906" operator="lessThan">
      <formula>$AQ$6*0.81818182</formula>
    </cfRule>
  </conditionalFormatting>
  <conditionalFormatting sqref="AR359">
    <cfRule type="cellIs" dxfId="902" priority="899" operator="greaterThan">
      <formula>$AR$6*1.22222222</formula>
    </cfRule>
    <cfRule type="cellIs" dxfId="901" priority="900" operator="between">
      <formula>$AR$6</formula>
      <formula>$AR$6*1.22222222</formula>
    </cfRule>
    <cfRule type="cellIs" dxfId="900" priority="901" operator="between">
      <formula>$AR$6*0.81818182</formula>
      <formula>$AR$6</formula>
    </cfRule>
    <cfRule type="cellIs" dxfId="899" priority="902" operator="lessThan">
      <formula>$AR$6*0.81818182</formula>
    </cfRule>
  </conditionalFormatting>
  <conditionalFormatting sqref="AS359">
    <cfRule type="cellIs" dxfId="898" priority="895" operator="greaterThan">
      <formula>$AS$6*1.22222222</formula>
    </cfRule>
    <cfRule type="cellIs" dxfId="897" priority="896" operator="between">
      <formula>$AS$6</formula>
      <formula>$AS$6*1.22222222</formula>
    </cfRule>
    <cfRule type="cellIs" dxfId="896" priority="897" operator="between">
      <formula>$AS$6*0.81818182</formula>
      <formula>$AS$6</formula>
    </cfRule>
    <cfRule type="cellIs" dxfId="895" priority="898" operator="lessThan">
      <formula>$AS$6*0.81818182</formula>
    </cfRule>
  </conditionalFormatting>
  <conditionalFormatting sqref="AT359">
    <cfRule type="cellIs" dxfId="894" priority="891" operator="greaterThan">
      <formula>$AT$6*1.22222222</formula>
    </cfRule>
    <cfRule type="cellIs" dxfId="893" priority="892" operator="between">
      <formula>$AT$6</formula>
      <formula>$AT$6*1.22222222</formula>
    </cfRule>
    <cfRule type="cellIs" dxfId="892" priority="893" operator="between">
      <formula>$AT$6*0.81818182</formula>
      <formula>$AT$6</formula>
    </cfRule>
    <cfRule type="cellIs" dxfId="891" priority="894" operator="lessThan">
      <formula>$AT$6*0.81818182</formula>
    </cfRule>
  </conditionalFormatting>
  <conditionalFormatting sqref="AU359">
    <cfRule type="cellIs" dxfId="890" priority="887" operator="greaterThan">
      <formula>$AU$6*1.22222222</formula>
    </cfRule>
    <cfRule type="cellIs" dxfId="889" priority="888" operator="between">
      <formula>$AU$6</formula>
      <formula>$AU$6*1.22222222</formula>
    </cfRule>
    <cfRule type="cellIs" dxfId="888" priority="889" operator="between">
      <formula>$AU$6*0.81818182</formula>
      <formula>$AU$6</formula>
    </cfRule>
    <cfRule type="cellIs" dxfId="887" priority="890" operator="lessThan">
      <formula>$AU$6*0.81818182</formula>
    </cfRule>
  </conditionalFormatting>
  <conditionalFormatting sqref="AV359">
    <cfRule type="cellIs" dxfId="886" priority="883" operator="greaterThan">
      <formula>$AV$6*1.22222222</formula>
    </cfRule>
    <cfRule type="cellIs" dxfId="885" priority="884" operator="between">
      <formula>$AV$6</formula>
      <formula>$AV$6*1.22222222</formula>
    </cfRule>
    <cfRule type="cellIs" dxfId="884" priority="885" operator="between">
      <formula>$AV$6*0.81818182</formula>
      <formula>$AV$6</formula>
    </cfRule>
    <cfRule type="cellIs" dxfId="883" priority="886" operator="lessThan">
      <formula>$AV$6*0.81818182</formula>
    </cfRule>
  </conditionalFormatting>
  <conditionalFormatting sqref="AC177:AC182">
    <cfRule type="cellIs" dxfId="882" priority="879" operator="greaterThan">
      <formula>$AE$6*1.22222222</formula>
    </cfRule>
    <cfRule type="cellIs" dxfId="881" priority="880" operator="between">
      <formula>$AE$6</formula>
      <formula>$AE$6*1.22222222</formula>
    </cfRule>
    <cfRule type="cellIs" dxfId="880" priority="881" operator="between">
      <formula>$AE$6*0.81818182</formula>
      <formula>$AE$6</formula>
    </cfRule>
    <cfRule type="cellIs" dxfId="879" priority="882" operator="lessThan">
      <formula>$AE$6*0.81818182</formula>
    </cfRule>
  </conditionalFormatting>
  <conditionalFormatting sqref="AD177:AD182">
    <cfRule type="cellIs" dxfId="878" priority="875" operator="greaterThan">
      <formula>$AN$6*1.22222222</formula>
    </cfRule>
    <cfRule type="cellIs" dxfId="877" priority="876" operator="between">
      <formula>$AN$6</formula>
      <formula>$AN$6*1.22222222</formula>
    </cfRule>
    <cfRule type="cellIs" dxfId="876" priority="877" operator="between">
      <formula>$AN$6*0.81818182</formula>
      <formula>$AN$6</formula>
    </cfRule>
    <cfRule type="cellIs" dxfId="875" priority="878" operator="lessThan">
      <formula>$AN$6*0.81818182</formula>
    </cfRule>
  </conditionalFormatting>
  <conditionalFormatting sqref="AE177:AE182">
    <cfRule type="cellIs" dxfId="874" priority="871" operator="greaterThan">
      <formula>$AE$6*1.22222222</formula>
    </cfRule>
    <cfRule type="cellIs" dxfId="873" priority="872" operator="between">
      <formula>$AE$6</formula>
      <formula>$AE$6*1.22222222</formula>
    </cfRule>
    <cfRule type="cellIs" dxfId="872" priority="873" operator="between">
      <formula>$AE$6*0.81818182</formula>
      <formula>$AE$6</formula>
    </cfRule>
    <cfRule type="cellIs" dxfId="871" priority="874" operator="lessThan">
      <formula>$AE$6*0.81818182</formula>
    </cfRule>
  </conditionalFormatting>
  <conditionalFormatting sqref="AF177:AF182">
    <cfRule type="cellIs" dxfId="870" priority="867" operator="greaterThan">
      <formula>$AF$6*1.22222222</formula>
    </cfRule>
    <cfRule type="cellIs" dxfId="869" priority="868" operator="between">
      <formula>$AF$6</formula>
      <formula>$AF$6*1.22222222</formula>
    </cfRule>
    <cfRule type="cellIs" dxfId="868" priority="869" operator="between">
      <formula>$AF$6*0.81818182</formula>
      <formula>$AF$6</formula>
    </cfRule>
    <cfRule type="cellIs" dxfId="867" priority="870" operator="lessThan">
      <formula>$AF$6*0.81818182</formula>
    </cfRule>
  </conditionalFormatting>
  <conditionalFormatting sqref="AG177:AG182">
    <cfRule type="cellIs" dxfId="866" priority="863" operator="greaterThan">
      <formula>$AG$6*1.22222222</formula>
    </cfRule>
    <cfRule type="cellIs" dxfId="865" priority="864" operator="between">
      <formula>$AG$6</formula>
      <formula>$AG$6*1.22222222</formula>
    </cfRule>
    <cfRule type="cellIs" dxfId="864" priority="865" operator="between">
      <formula>$AG$6*0.81818182</formula>
      <formula>$AG$6</formula>
    </cfRule>
    <cfRule type="cellIs" dxfId="863" priority="866" operator="lessThan">
      <formula>$AG$6*0.81818182</formula>
    </cfRule>
  </conditionalFormatting>
  <conditionalFormatting sqref="AH177:AH182">
    <cfRule type="cellIs" dxfId="862" priority="859" operator="greaterThan">
      <formula>$AH$6*1.22222222</formula>
    </cfRule>
    <cfRule type="cellIs" dxfId="861" priority="860" operator="between">
      <formula>$AH$6</formula>
      <formula>$AH$6*1.22222222</formula>
    </cfRule>
    <cfRule type="cellIs" dxfId="860" priority="861" operator="between">
      <formula>$AH$6*0.81818182</formula>
      <formula>$AH$6</formula>
    </cfRule>
    <cfRule type="cellIs" dxfId="859" priority="862" operator="lessThan">
      <formula>$AH$6*0.81818182</formula>
    </cfRule>
  </conditionalFormatting>
  <conditionalFormatting sqref="AI177:AI182">
    <cfRule type="cellIs" dxfId="858" priority="855" operator="greaterThan">
      <formula>$AI$6*1.22222222</formula>
    </cfRule>
    <cfRule type="cellIs" dxfId="857" priority="856" operator="between">
      <formula>$AI$6</formula>
      <formula>$AI$6*1.22222222</formula>
    </cfRule>
    <cfRule type="cellIs" dxfId="856" priority="857" operator="between">
      <formula>$AI$6*0.81818182</formula>
      <formula>$AI$6</formula>
    </cfRule>
    <cfRule type="cellIs" dxfId="855" priority="858" operator="lessThan">
      <formula>$AI$6*0.81818182</formula>
    </cfRule>
  </conditionalFormatting>
  <conditionalFormatting sqref="AJ177:AJ182">
    <cfRule type="cellIs" dxfId="854" priority="851" operator="greaterThan">
      <formula>$AJ$6*1.22222222</formula>
    </cfRule>
    <cfRule type="cellIs" dxfId="853" priority="852" operator="between">
      <formula>$AJ$6</formula>
      <formula>$AJ$6*1.22222222</formula>
    </cfRule>
    <cfRule type="cellIs" dxfId="852" priority="853" operator="between">
      <formula>$AJ$6*0.81818182</formula>
      <formula>$AJ$6</formula>
    </cfRule>
    <cfRule type="cellIs" dxfId="851" priority="854" operator="lessThan">
      <formula>$AJ$6*0.81818182</formula>
    </cfRule>
  </conditionalFormatting>
  <conditionalFormatting sqref="AK177:AK182">
    <cfRule type="cellIs" dxfId="850" priority="847" operator="greaterThan">
      <formula>$AK$6*1.22222222</formula>
    </cfRule>
    <cfRule type="cellIs" dxfId="849" priority="848" operator="between">
      <formula>$AK$6</formula>
      <formula>$AK$6*1.22222222</formula>
    </cfRule>
    <cfRule type="cellIs" dxfId="848" priority="849" operator="between">
      <formula>$AK$6*0.81818182</formula>
      <formula>$AK$6</formula>
    </cfRule>
    <cfRule type="cellIs" dxfId="847" priority="850" operator="lessThan">
      <formula>$AK$6*0.81818182</formula>
    </cfRule>
  </conditionalFormatting>
  <conditionalFormatting sqref="AL177:AL182">
    <cfRule type="cellIs" dxfId="846" priority="843" operator="greaterThan">
      <formula>$AL$6*1.22222222</formula>
    </cfRule>
    <cfRule type="cellIs" dxfId="845" priority="844" operator="between">
      <formula>$AL$6</formula>
      <formula>$AL$6*1.22222222</formula>
    </cfRule>
    <cfRule type="cellIs" dxfId="844" priority="845" operator="between">
      <formula>$AL$6*0.81818182</formula>
      <formula>$AL$6</formula>
    </cfRule>
    <cfRule type="cellIs" dxfId="843" priority="846" operator="lessThan">
      <formula>$AL$6*0.81818182</formula>
    </cfRule>
  </conditionalFormatting>
  <conditionalFormatting sqref="AM177:AM182">
    <cfRule type="cellIs" dxfId="842" priority="839" operator="greaterThan">
      <formula>$AM$6*1.22222222</formula>
    </cfRule>
    <cfRule type="cellIs" dxfId="841" priority="840" operator="between">
      <formula>$AM$6</formula>
      <formula>$AM$6*1.22222222</formula>
    </cfRule>
    <cfRule type="cellIs" dxfId="840" priority="841" operator="between">
      <formula>$AM$6*0.81818182</formula>
      <formula>$AM$6</formula>
    </cfRule>
    <cfRule type="cellIs" dxfId="839" priority="842" operator="lessThan">
      <formula>$AM$6*0.81818182</formula>
    </cfRule>
  </conditionalFormatting>
  <conditionalFormatting sqref="AN177:AN182">
    <cfRule type="cellIs" dxfId="838" priority="835" operator="greaterThan">
      <formula>$AN$6*1.22222222</formula>
    </cfRule>
    <cfRule type="cellIs" dxfId="837" priority="836" operator="between">
      <formula>$AN$6</formula>
      <formula>$AN$6*1.22222222</formula>
    </cfRule>
    <cfRule type="cellIs" dxfId="836" priority="837" operator="between">
      <formula>$AN$6*0.81818182</formula>
      <formula>$AN$6</formula>
    </cfRule>
    <cfRule type="cellIs" dxfId="835" priority="838" operator="lessThan">
      <formula>$AN$6*0.81818182</formula>
    </cfRule>
  </conditionalFormatting>
  <conditionalFormatting sqref="AO177:AO182">
    <cfRule type="cellIs" dxfId="834" priority="831" operator="greaterThan">
      <formula>$AO$6*1.22222222</formula>
    </cfRule>
    <cfRule type="cellIs" dxfId="833" priority="832" operator="between">
      <formula>$AO$6</formula>
      <formula>$AO$6*1.22222222</formula>
    </cfRule>
    <cfRule type="cellIs" dxfId="832" priority="833" operator="between">
      <formula>$AO$6*0.81818182</formula>
      <formula>$AO$6</formula>
    </cfRule>
    <cfRule type="cellIs" dxfId="831" priority="834" operator="lessThan">
      <formula>$AO$6*0.81818182</formula>
    </cfRule>
  </conditionalFormatting>
  <conditionalFormatting sqref="AP177:AP182">
    <cfRule type="cellIs" dxfId="830" priority="827" operator="greaterThan">
      <formula>$AP$6*1.22222222</formula>
    </cfRule>
    <cfRule type="cellIs" dxfId="829" priority="828" operator="between">
      <formula>$AP$6</formula>
      <formula>$AP$6*1.22222222</formula>
    </cfRule>
    <cfRule type="cellIs" dxfId="828" priority="829" operator="between">
      <formula>$AP$6*0.81818182</formula>
      <formula>$AP$6</formula>
    </cfRule>
    <cfRule type="cellIs" dxfId="827" priority="830" operator="lessThan">
      <formula>$AP$6*0.81818182</formula>
    </cfRule>
  </conditionalFormatting>
  <conditionalFormatting sqref="AQ177:AQ182">
    <cfRule type="cellIs" dxfId="826" priority="823" operator="greaterThan">
      <formula>$AQ$6*1.22222222</formula>
    </cfRule>
    <cfRule type="cellIs" dxfId="825" priority="824" operator="between">
      <formula>$AQ$6</formula>
      <formula>$AQ$6*1.22222222</formula>
    </cfRule>
    <cfRule type="cellIs" dxfId="824" priority="825" operator="between">
      <formula>$AQ$6*0.81818182</formula>
      <formula>$AQ$6</formula>
    </cfRule>
    <cfRule type="cellIs" dxfId="823" priority="826" operator="lessThan">
      <formula>$AQ$6*0.81818182</formula>
    </cfRule>
  </conditionalFormatting>
  <conditionalFormatting sqref="AR177:AR182">
    <cfRule type="cellIs" dxfId="822" priority="819" operator="greaterThan">
      <formula>$AR$6*1.22222222</formula>
    </cfRule>
    <cfRule type="cellIs" dxfId="821" priority="820" operator="between">
      <formula>$AR$6</formula>
      <formula>$AR$6*1.22222222</formula>
    </cfRule>
    <cfRule type="cellIs" dxfId="820" priority="821" operator="between">
      <formula>$AR$6*0.81818182</formula>
      <formula>$AR$6</formula>
    </cfRule>
    <cfRule type="cellIs" dxfId="819" priority="822" operator="lessThan">
      <formula>$AR$6*0.81818182</formula>
    </cfRule>
  </conditionalFormatting>
  <conditionalFormatting sqref="AS177:AS182">
    <cfRule type="cellIs" dxfId="818" priority="815" operator="greaterThan">
      <formula>$AS$6*1.22222222</formula>
    </cfRule>
    <cfRule type="cellIs" dxfId="817" priority="816" operator="between">
      <formula>$AS$6</formula>
      <formula>$AS$6*1.22222222</formula>
    </cfRule>
    <cfRule type="cellIs" dxfId="816" priority="817" operator="between">
      <formula>$AS$6*0.81818182</formula>
      <formula>$AS$6</formula>
    </cfRule>
    <cfRule type="cellIs" dxfId="815" priority="818" operator="lessThan">
      <formula>$AS$6*0.81818182</formula>
    </cfRule>
  </conditionalFormatting>
  <conditionalFormatting sqref="AT177:AT182">
    <cfRule type="cellIs" dxfId="814" priority="811" operator="greaterThan">
      <formula>$AT$6*1.22222222</formula>
    </cfRule>
    <cfRule type="cellIs" dxfId="813" priority="812" operator="between">
      <formula>$AT$6</formula>
      <formula>$AT$6*1.22222222</formula>
    </cfRule>
    <cfRule type="cellIs" dxfId="812" priority="813" operator="between">
      <formula>$AT$6*0.81818182</formula>
      <formula>$AT$6</formula>
    </cfRule>
    <cfRule type="cellIs" dxfId="811" priority="814" operator="lessThan">
      <formula>$AT$6*0.81818182</formula>
    </cfRule>
  </conditionalFormatting>
  <conditionalFormatting sqref="AU177:AU182">
    <cfRule type="cellIs" dxfId="810" priority="807" operator="greaterThan">
      <formula>$AU$6*1.22222222</formula>
    </cfRule>
    <cfRule type="cellIs" dxfId="809" priority="808" operator="between">
      <formula>$AU$6</formula>
      <formula>$AU$6*1.22222222</formula>
    </cfRule>
    <cfRule type="cellIs" dxfId="808" priority="809" operator="between">
      <formula>$AU$6*0.81818182</formula>
      <formula>$AU$6</formula>
    </cfRule>
    <cfRule type="cellIs" dxfId="807" priority="810" operator="lessThan">
      <formula>$AU$6*0.81818182</formula>
    </cfRule>
  </conditionalFormatting>
  <conditionalFormatting sqref="AV177:AV182">
    <cfRule type="cellIs" dxfId="806" priority="803" operator="greaterThan">
      <formula>$AV$6*1.22222222</formula>
    </cfRule>
    <cfRule type="cellIs" dxfId="805" priority="804" operator="between">
      <formula>$AV$6</formula>
      <formula>$AV$6*1.22222222</formula>
    </cfRule>
    <cfRule type="cellIs" dxfId="804" priority="805" operator="between">
      <formula>$AV$6*0.81818182</formula>
      <formula>$AV$6</formula>
    </cfRule>
    <cfRule type="cellIs" dxfId="803" priority="806" operator="lessThan">
      <formula>$AV$6*0.81818182</formula>
    </cfRule>
  </conditionalFormatting>
  <conditionalFormatting sqref="AC190:AC204">
    <cfRule type="cellIs" dxfId="802" priority="799" operator="greaterThan">
      <formula>$AE$6*1.22222222</formula>
    </cfRule>
    <cfRule type="cellIs" dxfId="801" priority="800" operator="between">
      <formula>$AE$6</formula>
      <formula>$AE$6*1.22222222</formula>
    </cfRule>
    <cfRule type="cellIs" dxfId="800" priority="801" operator="between">
      <formula>$AE$6*0.81818182</formula>
      <formula>$AE$6</formula>
    </cfRule>
    <cfRule type="cellIs" dxfId="799" priority="802" operator="lessThan">
      <formula>$AE$6*0.81818182</formula>
    </cfRule>
  </conditionalFormatting>
  <conditionalFormatting sqref="AD190:AD204">
    <cfRule type="cellIs" dxfId="798" priority="795" operator="greaterThan">
      <formula>$AN$6*1.22222222</formula>
    </cfRule>
    <cfRule type="cellIs" dxfId="797" priority="796" operator="between">
      <formula>$AN$6</formula>
      <formula>$AN$6*1.22222222</formula>
    </cfRule>
    <cfRule type="cellIs" dxfId="796" priority="797" operator="between">
      <formula>$AN$6*0.81818182</formula>
      <formula>$AN$6</formula>
    </cfRule>
    <cfRule type="cellIs" dxfId="795" priority="798" operator="lessThan">
      <formula>$AN$6*0.81818182</formula>
    </cfRule>
  </conditionalFormatting>
  <conditionalFormatting sqref="AE190:AE193">
    <cfRule type="cellIs" dxfId="794" priority="791" operator="greaterThan">
      <formula>$AE$6*1.22222222</formula>
    </cfRule>
    <cfRule type="cellIs" dxfId="793" priority="792" operator="between">
      <formula>$AE$6</formula>
      <formula>$AE$6*1.22222222</formula>
    </cfRule>
    <cfRule type="cellIs" dxfId="792" priority="793" operator="between">
      <formula>$AE$6*0.81818182</formula>
      <formula>$AE$6</formula>
    </cfRule>
    <cfRule type="cellIs" dxfId="791" priority="794" operator="lessThan">
      <formula>$AE$6*0.81818182</formula>
    </cfRule>
  </conditionalFormatting>
  <conditionalFormatting sqref="AF190:AF193">
    <cfRule type="cellIs" dxfId="790" priority="787" operator="greaterThan">
      <formula>$AF$6*1.22222222</formula>
    </cfRule>
    <cfRule type="cellIs" dxfId="789" priority="788" operator="between">
      <formula>$AF$6</formula>
      <formula>$AF$6*1.22222222</formula>
    </cfRule>
    <cfRule type="cellIs" dxfId="788" priority="789" operator="between">
      <formula>$AF$6*0.81818182</formula>
      <formula>$AF$6</formula>
    </cfRule>
    <cfRule type="cellIs" dxfId="787" priority="790" operator="lessThan">
      <formula>$AF$6*0.81818182</formula>
    </cfRule>
  </conditionalFormatting>
  <conditionalFormatting sqref="AG190:AG193">
    <cfRule type="cellIs" dxfId="786" priority="783" operator="greaterThan">
      <formula>$AG$6*1.22222222</formula>
    </cfRule>
    <cfRule type="cellIs" dxfId="785" priority="784" operator="between">
      <formula>$AG$6</formula>
      <formula>$AG$6*1.22222222</formula>
    </cfRule>
    <cfRule type="cellIs" dxfId="784" priority="785" operator="between">
      <formula>$AG$6*0.81818182</formula>
      <formula>$AG$6</formula>
    </cfRule>
    <cfRule type="cellIs" dxfId="783" priority="786" operator="lessThan">
      <formula>$AG$6*0.81818182</formula>
    </cfRule>
  </conditionalFormatting>
  <conditionalFormatting sqref="AH190:AH193">
    <cfRule type="cellIs" dxfId="782" priority="779" operator="greaterThan">
      <formula>$AH$6*1.22222222</formula>
    </cfRule>
    <cfRule type="cellIs" dxfId="781" priority="780" operator="between">
      <formula>$AH$6</formula>
      <formula>$AH$6*1.22222222</formula>
    </cfRule>
    <cfRule type="cellIs" dxfId="780" priority="781" operator="between">
      <formula>$AH$6*0.81818182</formula>
      <formula>$AH$6</formula>
    </cfRule>
    <cfRule type="cellIs" dxfId="779" priority="782" operator="lessThan">
      <formula>$AH$6*0.81818182</formula>
    </cfRule>
  </conditionalFormatting>
  <conditionalFormatting sqref="AI190:AI193">
    <cfRule type="cellIs" dxfId="778" priority="775" operator="greaterThan">
      <formula>$AI$6*1.22222222</formula>
    </cfRule>
    <cfRule type="cellIs" dxfId="777" priority="776" operator="between">
      <formula>$AI$6</formula>
      <formula>$AI$6*1.22222222</formula>
    </cfRule>
    <cfRule type="cellIs" dxfId="776" priority="777" operator="between">
      <formula>$AI$6*0.81818182</formula>
      <formula>$AI$6</formula>
    </cfRule>
    <cfRule type="cellIs" dxfId="775" priority="778" operator="lessThan">
      <formula>$AI$6*0.81818182</formula>
    </cfRule>
  </conditionalFormatting>
  <conditionalFormatting sqref="AJ190:AJ193">
    <cfRule type="cellIs" dxfId="774" priority="771" operator="greaterThan">
      <formula>$AJ$6*1.22222222</formula>
    </cfRule>
    <cfRule type="cellIs" dxfId="773" priority="772" operator="between">
      <formula>$AJ$6</formula>
      <formula>$AJ$6*1.22222222</formula>
    </cfRule>
    <cfRule type="cellIs" dxfId="772" priority="773" operator="between">
      <formula>$AJ$6*0.81818182</formula>
      <formula>$AJ$6</formula>
    </cfRule>
    <cfRule type="cellIs" dxfId="771" priority="774" operator="lessThan">
      <formula>$AJ$6*0.81818182</formula>
    </cfRule>
  </conditionalFormatting>
  <conditionalFormatting sqref="AK190:AK193">
    <cfRule type="cellIs" dxfId="770" priority="767" operator="greaterThan">
      <formula>$AK$6*1.22222222</formula>
    </cfRule>
    <cfRule type="cellIs" dxfId="769" priority="768" operator="between">
      <formula>$AK$6</formula>
      <formula>$AK$6*1.22222222</formula>
    </cfRule>
    <cfRule type="cellIs" dxfId="768" priority="769" operator="between">
      <formula>$AK$6*0.81818182</formula>
      <formula>$AK$6</formula>
    </cfRule>
    <cfRule type="cellIs" dxfId="767" priority="770" operator="lessThan">
      <formula>$AK$6*0.81818182</formula>
    </cfRule>
  </conditionalFormatting>
  <conditionalFormatting sqref="AL190:AL193">
    <cfRule type="cellIs" dxfId="766" priority="763" operator="greaterThan">
      <formula>$AL$6*1.22222222</formula>
    </cfRule>
    <cfRule type="cellIs" dxfId="765" priority="764" operator="between">
      <formula>$AL$6</formula>
      <formula>$AL$6*1.22222222</formula>
    </cfRule>
    <cfRule type="cellIs" dxfId="764" priority="765" operator="between">
      <formula>$AL$6*0.81818182</formula>
      <formula>$AL$6</formula>
    </cfRule>
    <cfRule type="cellIs" dxfId="763" priority="766" operator="lessThan">
      <formula>$AL$6*0.81818182</formula>
    </cfRule>
  </conditionalFormatting>
  <conditionalFormatting sqref="AM190:AM193">
    <cfRule type="cellIs" dxfId="762" priority="759" operator="greaterThan">
      <formula>$AM$6*1.22222222</formula>
    </cfRule>
    <cfRule type="cellIs" dxfId="761" priority="760" operator="between">
      <formula>$AM$6</formula>
      <formula>$AM$6*1.22222222</formula>
    </cfRule>
    <cfRule type="cellIs" dxfId="760" priority="761" operator="between">
      <formula>$AM$6*0.81818182</formula>
      <formula>$AM$6</formula>
    </cfRule>
    <cfRule type="cellIs" dxfId="759" priority="762" operator="lessThan">
      <formula>$AM$6*0.81818182</formula>
    </cfRule>
  </conditionalFormatting>
  <conditionalFormatting sqref="AN190:AN193">
    <cfRule type="cellIs" dxfId="758" priority="755" operator="greaterThan">
      <formula>$AN$6*1.22222222</formula>
    </cfRule>
    <cfRule type="cellIs" dxfId="757" priority="756" operator="between">
      <formula>$AN$6</formula>
      <formula>$AN$6*1.22222222</formula>
    </cfRule>
    <cfRule type="cellIs" dxfId="756" priority="757" operator="between">
      <formula>$AN$6*0.81818182</formula>
      <formula>$AN$6</formula>
    </cfRule>
    <cfRule type="cellIs" dxfId="755" priority="758" operator="lessThan">
      <formula>$AN$6*0.81818182</formula>
    </cfRule>
  </conditionalFormatting>
  <conditionalFormatting sqref="AO190:AO193">
    <cfRule type="cellIs" dxfId="754" priority="751" operator="greaterThan">
      <formula>$AO$6*1.22222222</formula>
    </cfRule>
    <cfRule type="cellIs" dxfId="753" priority="752" operator="between">
      <formula>$AO$6</formula>
      <formula>$AO$6*1.22222222</formula>
    </cfRule>
    <cfRule type="cellIs" dxfId="752" priority="753" operator="between">
      <formula>$AO$6*0.81818182</formula>
      <formula>$AO$6</formula>
    </cfRule>
    <cfRule type="cellIs" dxfId="751" priority="754" operator="lessThan">
      <formula>$AO$6*0.81818182</formula>
    </cfRule>
  </conditionalFormatting>
  <conditionalFormatting sqref="AP190:AP193">
    <cfRule type="cellIs" dxfId="750" priority="747" operator="greaterThan">
      <formula>$AP$6*1.22222222</formula>
    </cfRule>
    <cfRule type="cellIs" dxfId="749" priority="748" operator="between">
      <formula>$AP$6</formula>
      <formula>$AP$6*1.22222222</formula>
    </cfRule>
    <cfRule type="cellIs" dxfId="748" priority="749" operator="between">
      <formula>$AP$6*0.81818182</formula>
      <formula>$AP$6</formula>
    </cfRule>
    <cfRule type="cellIs" dxfId="747" priority="750" operator="lessThan">
      <formula>$AP$6*0.81818182</formula>
    </cfRule>
  </conditionalFormatting>
  <conditionalFormatting sqref="AQ190:AQ193">
    <cfRule type="cellIs" dxfId="746" priority="743" operator="greaterThan">
      <formula>$AQ$6*1.22222222</formula>
    </cfRule>
    <cfRule type="cellIs" dxfId="745" priority="744" operator="between">
      <formula>$AQ$6</formula>
      <formula>$AQ$6*1.22222222</formula>
    </cfRule>
    <cfRule type="cellIs" dxfId="744" priority="745" operator="between">
      <formula>$AQ$6*0.81818182</formula>
      <formula>$AQ$6</formula>
    </cfRule>
    <cfRule type="cellIs" dxfId="743" priority="746" operator="lessThan">
      <formula>$AQ$6*0.81818182</formula>
    </cfRule>
  </conditionalFormatting>
  <conditionalFormatting sqref="AR190:AR193">
    <cfRule type="cellIs" dxfId="742" priority="739" operator="greaterThan">
      <formula>$AR$6*1.22222222</formula>
    </cfRule>
    <cfRule type="cellIs" dxfId="741" priority="740" operator="between">
      <formula>$AR$6</formula>
      <formula>$AR$6*1.22222222</formula>
    </cfRule>
    <cfRule type="cellIs" dxfId="740" priority="741" operator="between">
      <formula>$AR$6*0.81818182</formula>
      <formula>$AR$6</formula>
    </cfRule>
    <cfRule type="cellIs" dxfId="739" priority="742" operator="lessThan">
      <formula>$AR$6*0.81818182</formula>
    </cfRule>
  </conditionalFormatting>
  <conditionalFormatting sqref="AS190:AS193">
    <cfRule type="cellIs" dxfId="738" priority="735" operator="greaterThan">
      <formula>$AS$6*1.22222222</formula>
    </cfRule>
    <cfRule type="cellIs" dxfId="737" priority="736" operator="between">
      <formula>$AS$6</formula>
      <formula>$AS$6*1.22222222</formula>
    </cfRule>
    <cfRule type="cellIs" dxfId="736" priority="737" operator="between">
      <formula>$AS$6*0.81818182</formula>
      <formula>$AS$6</formula>
    </cfRule>
    <cfRule type="cellIs" dxfId="735" priority="738" operator="lessThan">
      <formula>$AS$6*0.81818182</formula>
    </cfRule>
  </conditionalFormatting>
  <conditionalFormatting sqref="AT190:AT193">
    <cfRule type="cellIs" dxfId="734" priority="731" operator="greaterThan">
      <formula>$AT$6*1.22222222</formula>
    </cfRule>
    <cfRule type="cellIs" dxfId="733" priority="732" operator="between">
      <formula>$AT$6</formula>
      <formula>$AT$6*1.22222222</formula>
    </cfRule>
    <cfRule type="cellIs" dxfId="732" priority="733" operator="between">
      <formula>$AT$6*0.81818182</formula>
      <formula>$AT$6</formula>
    </cfRule>
    <cfRule type="cellIs" dxfId="731" priority="734" operator="lessThan">
      <formula>$AT$6*0.81818182</formula>
    </cfRule>
  </conditionalFormatting>
  <conditionalFormatting sqref="AU190:AU193">
    <cfRule type="cellIs" dxfId="730" priority="727" operator="greaterThan">
      <formula>$AU$6*1.22222222</formula>
    </cfRule>
    <cfRule type="cellIs" dxfId="729" priority="728" operator="between">
      <formula>$AU$6</formula>
      <formula>$AU$6*1.22222222</formula>
    </cfRule>
    <cfRule type="cellIs" dxfId="728" priority="729" operator="between">
      <formula>$AU$6*0.81818182</formula>
      <formula>$AU$6</formula>
    </cfRule>
    <cfRule type="cellIs" dxfId="727" priority="730" operator="lessThan">
      <formula>$AU$6*0.81818182</formula>
    </cfRule>
  </conditionalFormatting>
  <conditionalFormatting sqref="AV190:AV193">
    <cfRule type="cellIs" dxfId="726" priority="723" operator="greaterThan">
      <formula>$AV$6*1.22222222</formula>
    </cfRule>
    <cfRule type="cellIs" dxfId="725" priority="724" operator="between">
      <formula>$AV$6</formula>
      <formula>$AV$6*1.22222222</formula>
    </cfRule>
    <cfRule type="cellIs" dxfId="724" priority="725" operator="between">
      <formula>$AV$6*0.81818182</formula>
      <formula>$AV$6</formula>
    </cfRule>
    <cfRule type="cellIs" dxfId="723" priority="726" operator="lessThan">
      <formula>$AV$6*0.81818182</formula>
    </cfRule>
  </conditionalFormatting>
  <conditionalFormatting sqref="AE194:AE195">
    <cfRule type="cellIs" dxfId="722" priority="719" operator="greaterThan">
      <formula>$AE$6*1.22222222</formula>
    </cfRule>
    <cfRule type="cellIs" dxfId="721" priority="720" operator="between">
      <formula>$AE$6</formula>
      <formula>$AE$6*1.22222222</formula>
    </cfRule>
    <cfRule type="cellIs" dxfId="720" priority="721" operator="between">
      <formula>$AE$6*0.81818182</formula>
      <formula>$AE$6</formula>
    </cfRule>
    <cfRule type="cellIs" dxfId="719" priority="722" operator="lessThan">
      <formula>$AE$6*0.81818182</formula>
    </cfRule>
  </conditionalFormatting>
  <conditionalFormatting sqref="AF194:AF195">
    <cfRule type="cellIs" dxfId="718" priority="715" operator="greaterThan">
      <formula>$AF$6*1.22222222</formula>
    </cfRule>
    <cfRule type="cellIs" dxfId="717" priority="716" operator="between">
      <formula>$AF$6</formula>
      <formula>$AF$6*1.22222222</formula>
    </cfRule>
    <cfRule type="cellIs" dxfId="716" priority="717" operator="between">
      <formula>$AF$6*0.81818182</formula>
      <formula>$AF$6</formula>
    </cfRule>
    <cfRule type="cellIs" dxfId="715" priority="718" operator="lessThan">
      <formula>$AF$6*0.81818182</formula>
    </cfRule>
  </conditionalFormatting>
  <conditionalFormatting sqref="AG194:AG195">
    <cfRule type="cellIs" dxfId="714" priority="711" operator="greaterThan">
      <formula>$AG$6*1.22222222</formula>
    </cfRule>
    <cfRule type="cellIs" dxfId="713" priority="712" operator="between">
      <formula>$AG$6</formula>
      <formula>$AG$6*1.22222222</formula>
    </cfRule>
    <cfRule type="cellIs" dxfId="712" priority="713" operator="between">
      <formula>$AG$6*0.81818182</formula>
      <formula>$AG$6</formula>
    </cfRule>
    <cfRule type="cellIs" dxfId="711" priority="714" operator="lessThan">
      <formula>$AG$6*0.81818182</formula>
    </cfRule>
  </conditionalFormatting>
  <conditionalFormatting sqref="AH194:AH195">
    <cfRule type="cellIs" dxfId="710" priority="707" operator="greaterThan">
      <formula>$AH$6*1.22222222</formula>
    </cfRule>
    <cfRule type="cellIs" dxfId="709" priority="708" operator="between">
      <formula>$AH$6</formula>
      <formula>$AH$6*1.22222222</formula>
    </cfRule>
    <cfRule type="cellIs" dxfId="708" priority="709" operator="between">
      <formula>$AH$6*0.81818182</formula>
      <formula>$AH$6</formula>
    </cfRule>
    <cfRule type="cellIs" dxfId="707" priority="710" operator="lessThan">
      <formula>$AH$6*0.81818182</formula>
    </cfRule>
  </conditionalFormatting>
  <conditionalFormatting sqref="AI194:AI195">
    <cfRule type="cellIs" dxfId="706" priority="703" operator="greaterThan">
      <formula>$AI$6*1.22222222</formula>
    </cfRule>
    <cfRule type="cellIs" dxfId="705" priority="704" operator="between">
      <formula>$AI$6</formula>
      <formula>$AI$6*1.22222222</formula>
    </cfRule>
    <cfRule type="cellIs" dxfId="704" priority="705" operator="between">
      <formula>$AI$6*0.81818182</formula>
      <formula>$AI$6</formula>
    </cfRule>
    <cfRule type="cellIs" dxfId="703" priority="706" operator="lessThan">
      <formula>$AI$6*0.81818182</formula>
    </cfRule>
  </conditionalFormatting>
  <conditionalFormatting sqref="AJ194:AJ195">
    <cfRule type="cellIs" dxfId="702" priority="699" operator="greaterThan">
      <formula>$AJ$6*1.22222222</formula>
    </cfRule>
    <cfRule type="cellIs" dxfId="701" priority="700" operator="between">
      <formula>$AJ$6</formula>
      <formula>$AJ$6*1.22222222</formula>
    </cfRule>
    <cfRule type="cellIs" dxfId="700" priority="701" operator="between">
      <formula>$AJ$6*0.81818182</formula>
      <formula>$AJ$6</formula>
    </cfRule>
    <cfRule type="cellIs" dxfId="699" priority="702" operator="lessThan">
      <formula>$AJ$6*0.81818182</formula>
    </cfRule>
  </conditionalFormatting>
  <conditionalFormatting sqref="AK194:AK195">
    <cfRule type="cellIs" dxfId="698" priority="695" operator="greaterThan">
      <formula>$AK$6*1.22222222</formula>
    </cfRule>
    <cfRule type="cellIs" dxfId="697" priority="696" operator="between">
      <formula>$AK$6</formula>
      <formula>$AK$6*1.22222222</formula>
    </cfRule>
    <cfRule type="cellIs" dxfId="696" priority="697" operator="between">
      <formula>$AK$6*0.81818182</formula>
      <formula>$AK$6</formula>
    </cfRule>
    <cfRule type="cellIs" dxfId="695" priority="698" operator="lessThan">
      <formula>$AK$6*0.81818182</formula>
    </cfRule>
  </conditionalFormatting>
  <conditionalFormatting sqref="AL194:AL195">
    <cfRule type="cellIs" dxfId="694" priority="691" operator="greaterThan">
      <formula>$AL$6*1.22222222</formula>
    </cfRule>
    <cfRule type="cellIs" dxfId="693" priority="692" operator="between">
      <formula>$AL$6</formula>
      <formula>$AL$6*1.22222222</formula>
    </cfRule>
    <cfRule type="cellIs" dxfId="692" priority="693" operator="between">
      <formula>$AL$6*0.81818182</formula>
      <formula>$AL$6</formula>
    </cfRule>
    <cfRule type="cellIs" dxfId="691" priority="694" operator="lessThan">
      <formula>$AL$6*0.81818182</formula>
    </cfRule>
  </conditionalFormatting>
  <conditionalFormatting sqref="AM194:AM195">
    <cfRule type="cellIs" dxfId="690" priority="687" operator="greaterThan">
      <formula>$AM$6*1.22222222</formula>
    </cfRule>
    <cfRule type="cellIs" dxfId="689" priority="688" operator="between">
      <formula>$AM$6</formula>
      <formula>$AM$6*1.22222222</formula>
    </cfRule>
    <cfRule type="cellIs" dxfId="688" priority="689" operator="between">
      <formula>$AM$6*0.81818182</formula>
      <formula>$AM$6</formula>
    </cfRule>
    <cfRule type="cellIs" dxfId="687" priority="690" operator="lessThan">
      <formula>$AM$6*0.81818182</formula>
    </cfRule>
  </conditionalFormatting>
  <conditionalFormatting sqref="AN194:AN195">
    <cfRule type="cellIs" dxfId="686" priority="683" operator="greaterThan">
      <formula>$AN$6*1.22222222</formula>
    </cfRule>
    <cfRule type="cellIs" dxfId="685" priority="684" operator="between">
      <formula>$AN$6</formula>
      <formula>$AN$6*1.22222222</formula>
    </cfRule>
    <cfRule type="cellIs" dxfId="684" priority="685" operator="between">
      <formula>$AN$6*0.81818182</formula>
      <formula>$AN$6</formula>
    </cfRule>
    <cfRule type="cellIs" dxfId="683" priority="686" operator="lessThan">
      <formula>$AN$6*0.81818182</formula>
    </cfRule>
  </conditionalFormatting>
  <conditionalFormatting sqref="AO194:AO195">
    <cfRule type="cellIs" dxfId="682" priority="679" operator="greaterThan">
      <formula>$AO$6*1.22222222</formula>
    </cfRule>
    <cfRule type="cellIs" dxfId="681" priority="680" operator="between">
      <formula>$AO$6</formula>
      <formula>$AO$6*1.22222222</formula>
    </cfRule>
    <cfRule type="cellIs" dxfId="680" priority="681" operator="between">
      <formula>$AO$6*0.81818182</formula>
      <formula>$AO$6</formula>
    </cfRule>
    <cfRule type="cellIs" dxfId="679" priority="682" operator="lessThan">
      <formula>$AO$6*0.81818182</formula>
    </cfRule>
  </conditionalFormatting>
  <conditionalFormatting sqref="AP194:AP195">
    <cfRule type="cellIs" dxfId="678" priority="675" operator="greaterThan">
      <formula>$AP$6*1.22222222</formula>
    </cfRule>
    <cfRule type="cellIs" dxfId="677" priority="676" operator="between">
      <formula>$AP$6</formula>
      <formula>$AP$6*1.22222222</formula>
    </cfRule>
    <cfRule type="cellIs" dxfId="676" priority="677" operator="between">
      <formula>$AP$6*0.81818182</formula>
      <formula>$AP$6</formula>
    </cfRule>
    <cfRule type="cellIs" dxfId="675" priority="678" operator="lessThan">
      <formula>$AP$6*0.81818182</formula>
    </cfRule>
  </conditionalFormatting>
  <conditionalFormatting sqref="AQ194:AQ195">
    <cfRule type="cellIs" dxfId="674" priority="671" operator="greaterThan">
      <formula>$AQ$6*1.22222222</formula>
    </cfRule>
    <cfRule type="cellIs" dxfId="673" priority="672" operator="between">
      <formula>$AQ$6</formula>
      <formula>$AQ$6*1.22222222</formula>
    </cfRule>
    <cfRule type="cellIs" dxfId="672" priority="673" operator="between">
      <formula>$AQ$6*0.81818182</formula>
      <formula>$AQ$6</formula>
    </cfRule>
    <cfRule type="cellIs" dxfId="671" priority="674" operator="lessThan">
      <formula>$AQ$6*0.81818182</formula>
    </cfRule>
  </conditionalFormatting>
  <conditionalFormatting sqref="AR194:AR195">
    <cfRule type="cellIs" dxfId="670" priority="667" operator="greaterThan">
      <formula>$AR$6*1.22222222</formula>
    </cfRule>
    <cfRule type="cellIs" dxfId="669" priority="668" operator="between">
      <formula>$AR$6</formula>
      <formula>$AR$6*1.22222222</formula>
    </cfRule>
    <cfRule type="cellIs" dxfId="668" priority="669" operator="between">
      <formula>$AR$6*0.81818182</formula>
      <formula>$AR$6</formula>
    </cfRule>
    <cfRule type="cellIs" dxfId="667" priority="670" operator="lessThan">
      <formula>$AR$6*0.81818182</formula>
    </cfRule>
  </conditionalFormatting>
  <conditionalFormatting sqref="AS194:AS195">
    <cfRule type="cellIs" dxfId="666" priority="663" operator="greaterThan">
      <formula>$AS$6*1.22222222</formula>
    </cfRule>
    <cfRule type="cellIs" dxfId="665" priority="664" operator="between">
      <formula>$AS$6</formula>
      <formula>$AS$6*1.22222222</formula>
    </cfRule>
    <cfRule type="cellIs" dxfId="664" priority="665" operator="between">
      <formula>$AS$6*0.81818182</formula>
      <formula>$AS$6</formula>
    </cfRule>
    <cfRule type="cellIs" dxfId="663" priority="666" operator="lessThan">
      <formula>$AS$6*0.81818182</formula>
    </cfRule>
  </conditionalFormatting>
  <conditionalFormatting sqref="AT194:AT195">
    <cfRule type="cellIs" dxfId="662" priority="659" operator="greaterThan">
      <formula>$AT$6*1.22222222</formula>
    </cfRule>
    <cfRule type="cellIs" dxfId="661" priority="660" operator="between">
      <formula>$AT$6</formula>
      <formula>$AT$6*1.22222222</formula>
    </cfRule>
    <cfRule type="cellIs" dxfId="660" priority="661" operator="between">
      <formula>$AT$6*0.81818182</formula>
      <formula>$AT$6</formula>
    </cfRule>
    <cfRule type="cellIs" dxfId="659" priority="662" operator="lessThan">
      <formula>$AT$6*0.81818182</formula>
    </cfRule>
  </conditionalFormatting>
  <conditionalFormatting sqref="AU194:AU195">
    <cfRule type="cellIs" dxfId="658" priority="655" operator="greaterThan">
      <formula>$AU$6*1.22222222</formula>
    </cfRule>
    <cfRule type="cellIs" dxfId="657" priority="656" operator="between">
      <formula>$AU$6</formula>
      <formula>$AU$6*1.22222222</formula>
    </cfRule>
    <cfRule type="cellIs" dxfId="656" priority="657" operator="between">
      <formula>$AU$6*0.81818182</formula>
      <formula>$AU$6</formula>
    </cfRule>
    <cfRule type="cellIs" dxfId="655" priority="658" operator="lessThan">
      <formula>$AU$6*0.81818182</formula>
    </cfRule>
  </conditionalFormatting>
  <conditionalFormatting sqref="AV194:AV195">
    <cfRule type="cellIs" dxfId="654" priority="651" operator="greaterThan">
      <formula>$AV$6*1.22222222</formula>
    </cfRule>
    <cfRule type="cellIs" dxfId="653" priority="652" operator="between">
      <formula>$AV$6</formula>
      <formula>$AV$6*1.22222222</formula>
    </cfRule>
    <cfRule type="cellIs" dxfId="652" priority="653" operator="between">
      <formula>$AV$6*0.81818182</formula>
      <formula>$AV$6</formula>
    </cfRule>
    <cfRule type="cellIs" dxfId="651" priority="654" operator="lessThan">
      <formula>$AV$6*0.81818182</formula>
    </cfRule>
  </conditionalFormatting>
  <conditionalFormatting sqref="AE197">
    <cfRule type="cellIs" dxfId="650" priority="647" operator="greaterThan">
      <formula>$AE$6*1.22222222</formula>
    </cfRule>
    <cfRule type="cellIs" dxfId="649" priority="648" operator="between">
      <formula>$AE$6</formula>
      <formula>$AE$6*1.22222222</formula>
    </cfRule>
    <cfRule type="cellIs" dxfId="648" priority="649" operator="between">
      <formula>$AE$6*0.81818182</formula>
      <formula>$AE$6</formula>
    </cfRule>
    <cfRule type="cellIs" dxfId="647" priority="650" operator="lessThan">
      <formula>$AE$6*0.81818182</formula>
    </cfRule>
  </conditionalFormatting>
  <conditionalFormatting sqref="AF197">
    <cfRule type="cellIs" dxfId="646" priority="643" operator="greaterThan">
      <formula>$AF$6*1.22222222</formula>
    </cfRule>
    <cfRule type="cellIs" dxfId="645" priority="644" operator="between">
      <formula>$AF$6</formula>
      <formula>$AF$6*1.22222222</formula>
    </cfRule>
    <cfRule type="cellIs" dxfId="644" priority="645" operator="between">
      <formula>$AF$6*0.81818182</formula>
      <formula>$AF$6</formula>
    </cfRule>
    <cfRule type="cellIs" dxfId="643" priority="646" operator="lessThan">
      <formula>$AF$6*0.81818182</formula>
    </cfRule>
  </conditionalFormatting>
  <conditionalFormatting sqref="AG197">
    <cfRule type="cellIs" dxfId="642" priority="639" operator="greaterThan">
      <formula>$AG$6*1.22222222</formula>
    </cfRule>
    <cfRule type="cellIs" dxfId="641" priority="640" operator="between">
      <formula>$AG$6</formula>
      <formula>$AG$6*1.22222222</formula>
    </cfRule>
    <cfRule type="cellIs" dxfId="640" priority="641" operator="between">
      <formula>$AG$6*0.81818182</formula>
      <formula>$AG$6</formula>
    </cfRule>
    <cfRule type="cellIs" dxfId="639" priority="642" operator="lessThan">
      <formula>$AG$6*0.81818182</formula>
    </cfRule>
  </conditionalFormatting>
  <conditionalFormatting sqref="AH197">
    <cfRule type="cellIs" dxfId="638" priority="635" operator="greaterThan">
      <formula>$AH$6*1.22222222</formula>
    </cfRule>
    <cfRule type="cellIs" dxfId="637" priority="636" operator="between">
      <formula>$AH$6</formula>
      <formula>$AH$6*1.22222222</formula>
    </cfRule>
    <cfRule type="cellIs" dxfId="636" priority="637" operator="between">
      <formula>$AH$6*0.81818182</formula>
      <formula>$AH$6</formula>
    </cfRule>
    <cfRule type="cellIs" dxfId="635" priority="638" operator="lessThan">
      <formula>$AH$6*0.81818182</formula>
    </cfRule>
  </conditionalFormatting>
  <conditionalFormatting sqref="AI197">
    <cfRule type="cellIs" dxfId="634" priority="631" operator="greaterThan">
      <formula>$AI$6*1.22222222</formula>
    </cfRule>
    <cfRule type="cellIs" dxfId="633" priority="632" operator="between">
      <formula>$AI$6</formula>
      <formula>$AI$6*1.22222222</formula>
    </cfRule>
    <cfRule type="cellIs" dxfId="632" priority="633" operator="between">
      <formula>$AI$6*0.81818182</formula>
      <formula>$AI$6</formula>
    </cfRule>
    <cfRule type="cellIs" dxfId="631" priority="634" operator="lessThan">
      <formula>$AI$6*0.81818182</formula>
    </cfRule>
  </conditionalFormatting>
  <conditionalFormatting sqref="AJ197">
    <cfRule type="cellIs" dxfId="630" priority="627" operator="greaterThan">
      <formula>$AJ$6*1.22222222</formula>
    </cfRule>
    <cfRule type="cellIs" dxfId="629" priority="628" operator="between">
      <formula>$AJ$6</formula>
      <formula>$AJ$6*1.22222222</formula>
    </cfRule>
    <cfRule type="cellIs" dxfId="628" priority="629" operator="between">
      <formula>$AJ$6*0.81818182</formula>
      <formula>$AJ$6</formula>
    </cfRule>
    <cfRule type="cellIs" dxfId="627" priority="630" operator="lessThan">
      <formula>$AJ$6*0.81818182</formula>
    </cfRule>
  </conditionalFormatting>
  <conditionalFormatting sqref="AK197">
    <cfRule type="cellIs" dxfId="626" priority="623" operator="greaterThan">
      <formula>$AK$6*1.22222222</formula>
    </cfRule>
    <cfRule type="cellIs" dxfId="625" priority="624" operator="between">
      <formula>$AK$6</formula>
      <formula>$AK$6*1.22222222</formula>
    </cfRule>
    <cfRule type="cellIs" dxfId="624" priority="625" operator="between">
      <formula>$AK$6*0.81818182</formula>
      <formula>$AK$6</formula>
    </cfRule>
    <cfRule type="cellIs" dxfId="623" priority="626" operator="lessThan">
      <formula>$AK$6*0.81818182</formula>
    </cfRule>
  </conditionalFormatting>
  <conditionalFormatting sqref="AL197">
    <cfRule type="cellIs" dxfId="622" priority="619" operator="greaterThan">
      <formula>$AL$6*1.22222222</formula>
    </cfRule>
    <cfRule type="cellIs" dxfId="621" priority="620" operator="between">
      <formula>$AL$6</formula>
      <formula>$AL$6*1.22222222</formula>
    </cfRule>
    <cfRule type="cellIs" dxfId="620" priority="621" operator="between">
      <formula>$AL$6*0.81818182</formula>
      <formula>$AL$6</formula>
    </cfRule>
    <cfRule type="cellIs" dxfId="619" priority="622" operator="lessThan">
      <formula>$AL$6*0.81818182</formula>
    </cfRule>
  </conditionalFormatting>
  <conditionalFormatting sqref="AM197">
    <cfRule type="cellIs" dxfId="618" priority="615" operator="greaterThan">
      <formula>$AM$6*1.22222222</formula>
    </cfRule>
    <cfRule type="cellIs" dxfId="617" priority="616" operator="between">
      <formula>$AM$6</formula>
      <formula>$AM$6*1.22222222</formula>
    </cfRule>
    <cfRule type="cellIs" dxfId="616" priority="617" operator="between">
      <formula>$AM$6*0.81818182</formula>
      <formula>$AM$6</formula>
    </cfRule>
    <cfRule type="cellIs" dxfId="615" priority="618" operator="lessThan">
      <formula>$AM$6*0.81818182</formula>
    </cfRule>
  </conditionalFormatting>
  <conditionalFormatting sqref="AN197">
    <cfRule type="cellIs" dxfId="614" priority="611" operator="greaterThan">
      <formula>$AN$6*1.22222222</formula>
    </cfRule>
    <cfRule type="cellIs" dxfId="613" priority="612" operator="between">
      <formula>$AN$6</formula>
      <formula>$AN$6*1.22222222</formula>
    </cfRule>
    <cfRule type="cellIs" dxfId="612" priority="613" operator="between">
      <formula>$AN$6*0.81818182</formula>
      <formula>$AN$6</formula>
    </cfRule>
    <cfRule type="cellIs" dxfId="611" priority="614" operator="lessThan">
      <formula>$AN$6*0.81818182</formula>
    </cfRule>
  </conditionalFormatting>
  <conditionalFormatting sqref="AO197">
    <cfRule type="cellIs" dxfId="610" priority="607" operator="greaterThan">
      <formula>$AO$6*1.22222222</formula>
    </cfRule>
    <cfRule type="cellIs" dxfId="609" priority="608" operator="between">
      <formula>$AO$6</formula>
      <formula>$AO$6*1.22222222</formula>
    </cfRule>
    <cfRule type="cellIs" dxfId="608" priority="609" operator="between">
      <formula>$AO$6*0.81818182</formula>
      <formula>$AO$6</formula>
    </cfRule>
    <cfRule type="cellIs" dxfId="607" priority="610" operator="lessThan">
      <formula>$AO$6*0.81818182</formula>
    </cfRule>
  </conditionalFormatting>
  <conditionalFormatting sqref="AP197">
    <cfRule type="cellIs" dxfId="606" priority="603" operator="greaterThan">
      <formula>$AP$6*1.22222222</formula>
    </cfRule>
    <cfRule type="cellIs" dxfId="605" priority="604" operator="between">
      <formula>$AP$6</formula>
      <formula>$AP$6*1.22222222</formula>
    </cfRule>
    <cfRule type="cellIs" dxfId="604" priority="605" operator="between">
      <formula>$AP$6*0.81818182</formula>
      <formula>$AP$6</formula>
    </cfRule>
    <cfRule type="cellIs" dxfId="603" priority="606" operator="lessThan">
      <formula>$AP$6*0.81818182</formula>
    </cfRule>
  </conditionalFormatting>
  <conditionalFormatting sqref="AQ197">
    <cfRule type="cellIs" dxfId="602" priority="599" operator="greaterThan">
      <formula>$AQ$6*1.22222222</formula>
    </cfRule>
    <cfRule type="cellIs" dxfId="601" priority="600" operator="between">
      <formula>$AQ$6</formula>
      <formula>$AQ$6*1.22222222</formula>
    </cfRule>
    <cfRule type="cellIs" dxfId="600" priority="601" operator="between">
      <formula>$AQ$6*0.81818182</formula>
      <formula>$AQ$6</formula>
    </cfRule>
    <cfRule type="cellIs" dxfId="599" priority="602" operator="lessThan">
      <formula>$AQ$6*0.81818182</formula>
    </cfRule>
  </conditionalFormatting>
  <conditionalFormatting sqref="AR197">
    <cfRule type="cellIs" dxfId="598" priority="595" operator="greaterThan">
      <formula>$AR$6*1.22222222</formula>
    </cfRule>
    <cfRule type="cellIs" dxfId="597" priority="596" operator="between">
      <formula>$AR$6</formula>
      <formula>$AR$6*1.22222222</formula>
    </cfRule>
    <cfRule type="cellIs" dxfId="596" priority="597" operator="between">
      <formula>$AR$6*0.81818182</formula>
      <formula>$AR$6</formula>
    </cfRule>
    <cfRule type="cellIs" dxfId="595" priority="598" operator="lessThan">
      <formula>$AR$6*0.81818182</formula>
    </cfRule>
  </conditionalFormatting>
  <conditionalFormatting sqref="AS197">
    <cfRule type="cellIs" dxfId="594" priority="591" operator="greaterThan">
      <formula>$AS$6*1.22222222</formula>
    </cfRule>
    <cfRule type="cellIs" dxfId="593" priority="592" operator="between">
      <formula>$AS$6</formula>
      <formula>$AS$6*1.22222222</formula>
    </cfRule>
    <cfRule type="cellIs" dxfId="592" priority="593" operator="between">
      <formula>$AS$6*0.81818182</formula>
      <formula>$AS$6</formula>
    </cfRule>
    <cfRule type="cellIs" dxfId="591" priority="594" operator="lessThan">
      <formula>$AS$6*0.81818182</formula>
    </cfRule>
  </conditionalFormatting>
  <conditionalFormatting sqref="AT197">
    <cfRule type="cellIs" dxfId="590" priority="587" operator="greaterThan">
      <formula>$AT$6*1.22222222</formula>
    </cfRule>
    <cfRule type="cellIs" dxfId="589" priority="588" operator="between">
      <formula>$AT$6</formula>
      <formula>$AT$6*1.22222222</formula>
    </cfRule>
    <cfRule type="cellIs" dxfId="588" priority="589" operator="between">
      <formula>$AT$6*0.81818182</formula>
      <formula>$AT$6</formula>
    </cfRule>
    <cfRule type="cellIs" dxfId="587" priority="590" operator="lessThan">
      <formula>$AT$6*0.81818182</formula>
    </cfRule>
  </conditionalFormatting>
  <conditionalFormatting sqref="AU197">
    <cfRule type="cellIs" dxfId="586" priority="583" operator="greaterThan">
      <formula>$AU$6*1.22222222</formula>
    </cfRule>
    <cfRule type="cellIs" dxfId="585" priority="584" operator="between">
      <formula>$AU$6</formula>
      <formula>$AU$6*1.22222222</formula>
    </cfRule>
    <cfRule type="cellIs" dxfId="584" priority="585" operator="between">
      <formula>$AU$6*0.81818182</formula>
      <formula>$AU$6</formula>
    </cfRule>
    <cfRule type="cellIs" dxfId="583" priority="586" operator="lessThan">
      <formula>$AU$6*0.81818182</formula>
    </cfRule>
  </conditionalFormatting>
  <conditionalFormatting sqref="AV197">
    <cfRule type="cellIs" dxfId="582" priority="579" operator="greaterThan">
      <formula>$AV$6*1.22222222</formula>
    </cfRule>
    <cfRule type="cellIs" dxfId="581" priority="580" operator="between">
      <formula>$AV$6</formula>
      <formula>$AV$6*1.22222222</formula>
    </cfRule>
    <cfRule type="cellIs" dxfId="580" priority="581" operator="between">
      <formula>$AV$6*0.81818182</formula>
      <formula>$AV$6</formula>
    </cfRule>
    <cfRule type="cellIs" dxfId="579" priority="582" operator="lessThan">
      <formula>$AV$6*0.81818182</formula>
    </cfRule>
  </conditionalFormatting>
  <conditionalFormatting sqref="AE196">
    <cfRule type="cellIs" dxfId="578" priority="575" operator="greaterThan">
      <formula>$AE$6*1.22222222</formula>
    </cfRule>
    <cfRule type="cellIs" dxfId="577" priority="576" operator="between">
      <formula>$AE$6</formula>
      <formula>$AE$6*1.22222222</formula>
    </cfRule>
    <cfRule type="cellIs" dxfId="576" priority="577" operator="between">
      <formula>$AE$6*0.81818182</formula>
      <formula>$AE$6</formula>
    </cfRule>
    <cfRule type="cellIs" dxfId="575" priority="578" operator="lessThan">
      <formula>$AE$6*0.81818182</formula>
    </cfRule>
  </conditionalFormatting>
  <conditionalFormatting sqref="AF196">
    <cfRule type="cellIs" dxfId="574" priority="571" operator="greaterThan">
      <formula>$AF$6*1.22222222</formula>
    </cfRule>
    <cfRule type="cellIs" dxfId="573" priority="572" operator="between">
      <formula>$AF$6</formula>
      <formula>$AF$6*1.22222222</formula>
    </cfRule>
    <cfRule type="cellIs" dxfId="572" priority="573" operator="between">
      <formula>$AF$6*0.81818182</formula>
      <formula>$AF$6</formula>
    </cfRule>
    <cfRule type="cellIs" dxfId="571" priority="574" operator="lessThan">
      <formula>$AF$6*0.81818182</formula>
    </cfRule>
  </conditionalFormatting>
  <conditionalFormatting sqref="AG196">
    <cfRule type="cellIs" dxfId="570" priority="567" operator="greaterThan">
      <formula>$AG$6*1.22222222</formula>
    </cfRule>
    <cfRule type="cellIs" dxfId="569" priority="568" operator="between">
      <formula>$AG$6</formula>
      <formula>$AG$6*1.22222222</formula>
    </cfRule>
    <cfRule type="cellIs" dxfId="568" priority="569" operator="between">
      <formula>$AG$6*0.81818182</formula>
      <formula>$AG$6</formula>
    </cfRule>
    <cfRule type="cellIs" dxfId="567" priority="570" operator="lessThan">
      <formula>$AG$6*0.81818182</formula>
    </cfRule>
  </conditionalFormatting>
  <conditionalFormatting sqref="AH196">
    <cfRule type="cellIs" dxfId="566" priority="563" operator="greaterThan">
      <formula>$AH$6*1.22222222</formula>
    </cfRule>
    <cfRule type="cellIs" dxfId="565" priority="564" operator="between">
      <formula>$AH$6</formula>
      <formula>$AH$6*1.22222222</formula>
    </cfRule>
    <cfRule type="cellIs" dxfId="564" priority="565" operator="between">
      <formula>$AH$6*0.81818182</formula>
      <formula>$AH$6</formula>
    </cfRule>
    <cfRule type="cellIs" dxfId="563" priority="566" operator="lessThan">
      <formula>$AH$6*0.81818182</formula>
    </cfRule>
  </conditionalFormatting>
  <conditionalFormatting sqref="AI196">
    <cfRule type="cellIs" dxfId="562" priority="559" operator="greaterThan">
      <formula>$AI$6*1.22222222</formula>
    </cfRule>
    <cfRule type="cellIs" dxfId="561" priority="560" operator="between">
      <formula>$AI$6</formula>
      <formula>$AI$6*1.22222222</formula>
    </cfRule>
    <cfRule type="cellIs" dxfId="560" priority="561" operator="between">
      <formula>$AI$6*0.81818182</formula>
      <formula>$AI$6</formula>
    </cfRule>
    <cfRule type="cellIs" dxfId="559" priority="562" operator="lessThan">
      <formula>$AI$6*0.81818182</formula>
    </cfRule>
  </conditionalFormatting>
  <conditionalFormatting sqref="AJ196">
    <cfRule type="cellIs" dxfId="558" priority="555" operator="greaterThan">
      <formula>$AJ$6*1.22222222</formula>
    </cfRule>
    <cfRule type="cellIs" dxfId="557" priority="556" operator="between">
      <formula>$AJ$6</formula>
      <formula>$AJ$6*1.22222222</formula>
    </cfRule>
    <cfRule type="cellIs" dxfId="556" priority="557" operator="between">
      <formula>$AJ$6*0.81818182</formula>
      <formula>$AJ$6</formula>
    </cfRule>
    <cfRule type="cellIs" dxfId="555" priority="558" operator="lessThan">
      <formula>$AJ$6*0.81818182</formula>
    </cfRule>
  </conditionalFormatting>
  <conditionalFormatting sqref="AK196">
    <cfRule type="cellIs" dxfId="554" priority="551" operator="greaterThan">
      <formula>$AK$6*1.22222222</formula>
    </cfRule>
    <cfRule type="cellIs" dxfId="553" priority="552" operator="between">
      <formula>$AK$6</formula>
      <formula>$AK$6*1.22222222</formula>
    </cfRule>
    <cfRule type="cellIs" dxfId="552" priority="553" operator="between">
      <formula>$AK$6*0.81818182</formula>
      <formula>$AK$6</formula>
    </cfRule>
    <cfRule type="cellIs" dxfId="551" priority="554" operator="lessThan">
      <formula>$AK$6*0.81818182</formula>
    </cfRule>
  </conditionalFormatting>
  <conditionalFormatting sqref="AL196">
    <cfRule type="cellIs" dxfId="550" priority="547" operator="greaterThan">
      <formula>$AL$6*1.22222222</formula>
    </cfRule>
    <cfRule type="cellIs" dxfId="549" priority="548" operator="between">
      <formula>$AL$6</formula>
      <formula>$AL$6*1.22222222</formula>
    </cfRule>
    <cfRule type="cellIs" dxfId="548" priority="549" operator="between">
      <formula>$AL$6*0.81818182</formula>
      <formula>$AL$6</formula>
    </cfRule>
    <cfRule type="cellIs" dxfId="547" priority="550" operator="lessThan">
      <formula>$AL$6*0.81818182</formula>
    </cfRule>
  </conditionalFormatting>
  <conditionalFormatting sqref="AM196">
    <cfRule type="cellIs" dxfId="546" priority="543" operator="greaterThan">
      <formula>$AM$6*1.22222222</formula>
    </cfRule>
    <cfRule type="cellIs" dxfId="545" priority="544" operator="between">
      <formula>$AM$6</formula>
      <formula>$AM$6*1.22222222</formula>
    </cfRule>
    <cfRule type="cellIs" dxfId="544" priority="545" operator="between">
      <formula>$AM$6*0.81818182</formula>
      <formula>$AM$6</formula>
    </cfRule>
    <cfRule type="cellIs" dxfId="543" priority="546" operator="lessThan">
      <formula>$AM$6*0.81818182</formula>
    </cfRule>
  </conditionalFormatting>
  <conditionalFormatting sqref="AN196">
    <cfRule type="cellIs" dxfId="542" priority="539" operator="greaterThan">
      <formula>$AN$6*1.22222222</formula>
    </cfRule>
    <cfRule type="cellIs" dxfId="541" priority="540" operator="between">
      <formula>$AN$6</formula>
      <formula>$AN$6*1.22222222</formula>
    </cfRule>
    <cfRule type="cellIs" dxfId="540" priority="541" operator="between">
      <formula>$AN$6*0.81818182</formula>
      <formula>$AN$6</formula>
    </cfRule>
    <cfRule type="cellIs" dxfId="539" priority="542" operator="lessThan">
      <formula>$AN$6*0.81818182</formula>
    </cfRule>
  </conditionalFormatting>
  <conditionalFormatting sqref="AO196">
    <cfRule type="cellIs" dxfId="538" priority="535" operator="greaterThan">
      <formula>$AO$6*1.22222222</formula>
    </cfRule>
    <cfRule type="cellIs" dxfId="537" priority="536" operator="between">
      <formula>$AO$6</formula>
      <formula>$AO$6*1.22222222</formula>
    </cfRule>
    <cfRule type="cellIs" dxfId="536" priority="537" operator="between">
      <formula>$AO$6*0.81818182</formula>
      <formula>$AO$6</formula>
    </cfRule>
    <cfRule type="cellIs" dxfId="535" priority="538" operator="lessThan">
      <formula>$AO$6*0.81818182</formula>
    </cfRule>
  </conditionalFormatting>
  <conditionalFormatting sqref="AP196">
    <cfRule type="cellIs" dxfId="534" priority="531" operator="greaterThan">
      <formula>$AP$6*1.22222222</formula>
    </cfRule>
    <cfRule type="cellIs" dxfId="533" priority="532" operator="between">
      <formula>$AP$6</formula>
      <formula>$AP$6*1.22222222</formula>
    </cfRule>
    <cfRule type="cellIs" dxfId="532" priority="533" operator="between">
      <formula>$AP$6*0.81818182</formula>
      <formula>$AP$6</formula>
    </cfRule>
    <cfRule type="cellIs" dxfId="531" priority="534" operator="lessThan">
      <formula>$AP$6*0.81818182</formula>
    </cfRule>
  </conditionalFormatting>
  <conditionalFormatting sqref="AQ196">
    <cfRule type="cellIs" dxfId="530" priority="527" operator="greaterThan">
      <formula>$AQ$6*1.22222222</formula>
    </cfRule>
    <cfRule type="cellIs" dxfId="529" priority="528" operator="between">
      <formula>$AQ$6</formula>
      <formula>$AQ$6*1.22222222</formula>
    </cfRule>
    <cfRule type="cellIs" dxfId="528" priority="529" operator="between">
      <formula>$AQ$6*0.81818182</formula>
      <formula>$AQ$6</formula>
    </cfRule>
    <cfRule type="cellIs" dxfId="527" priority="530" operator="lessThan">
      <formula>$AQ$6*0.81818182</formula>
    </cfRule>
  </conditionalFormatting>
  <conditionalFormatting sqref="AR196">
    <cfRule type="cellIs" dxfId="526" priority="523" operator="greaterThan">
      <formula>$AR$6*1.22222222</formula>
    </cfRule>
    <cfRule type="cellIs" dxfId="525" priority="524" operator="between">
      <formula>$AR$6</formula>
      <formula>$AR$6*1.22222222</formula>
    </cfRule>
    <cfRule type="cellIs" dxfId="524" priority="525" operator="between">
      <formula>$AR$6*0.81818182</formula>
      <formula>$AR$6</formula>
    </cfRule>
    <cfRule type="cellIs" dxfId="523" priority="526" operator="lessThan">
      <formula>$AR$6*0.81818182</formula>
    </cfRule>
  </conditionalFormatting>
  <conditionalFormatting sqref="AS196">
    <cfRule type="cellIs" dxfId="522" priority="519" operator="greaterThan">
      <formula>$AS$6*1.22222222</formula>
    </cfRule>
    <cfRule type="cellIs" dxfId="521" priority="520" operator="between">
      <formula>$AS$6</formula>
      <formula>$AS$6*1.22222222</formula>
    </cfRule>
    <cfRule type="cellIs" dxfId="520" priority="521" operator="between">
      <formula>$AS$6*0.81818182</formula>
      <formula>$AS$6</formula>
    </cfRule>
    <cfRule type="cellIs" dxfId="519" priority="522" operator="lessThan">
      <formula>$AS$6*0.81818182</formula>
    </cfRule>
  </conditionalFormatting>
  <conditionalFormatting sqref="AT196">
    <cfRule type="cellIs" dxfId="518" priority="515" operator="greaterThan">
      <formula>$AT$6*1.22222222</formula>
    </cfRule>
    <cfRule type="cellIs" dxfId="517" priority="516" operator="between">
      <formula>$AT$6</formula>
      <formula>$AT$6*1.22222222</formula>
    </cfRule>
    <cfRule type="cellIs" dxfId="516" priority="517" operator="between">
      <formula>$AT$6*0.81818182</formula>
      <formula>$AT$6</formula>
    </cfRule>
    <cfRule type="cellIs" dxfId="515" priority="518" operator="lessThan">
      <formula>$AT$6*0.81818182</formula>
    </cfRule>
  </conditionalFormatting>
  <conditionalFormatting sqref="AU196">
    <cfRule type="cellIs" dxfId="514" priority="511" operator="greaterThan">
      <formula>$AU$6*1.22222222</formula>
    </cfRule>
    <cfRule type="cellIs" dxfId="513" priority="512" operator="between">
      <formula>$AU$6</formula>
      <formula>$AU$6*1.22222222</formula>
    </cfRule>
    <cfRule type="cellIs" dxfId="512" priority="513" operator="between">
      <formula>$AU$6*0.81818182</formula>
      <formula>$AU$6</formula>
    </cfRule>
    <cfRule type="cellIs" dxfId="511" priority="514" operator="lessThan">
      <formula>$AU$6*0.81818182</formula>
    </cfRule>
  </conditionalFormatting>
  <conditionalFormatting sqref="AV196">
    <cfRule type="cellIs" dxfId="510" priority="507" operator="greaterThan">
      <formula>$AV$6*1.22222222</formula>
    </cfRule>
    <cfRule type="cellIs" dxfId="509" priority="508" operator="between">
      <formula>$AV$6</formula>
      <formula>$AV$6*1.22222222</formula>
    </cfRule>
    <cfRule type="cellIs" dxfId="508" priority="509" operator="between">
      <formula>$AV$6*0.81818182</formula>
      <formula>$AV$6</formula>
    </cfRule>
    <cfRule type="cellIs" dxfId="507" priority="510" operator="lessThan">
      <formula>$AV$6*0.81818182</formula>
    </cfRule>
  </conditionalFormatting>
  <conditionalFormatting sqref="AE198">
    <cfRule type="cellIs" dxfId="506" priority="503" operator="greaterThan">
      <formula>$AE$6*1.22222222</formula>
    </cfRule>
    <cfRule type="cellIs" dxfId="505" priority="504" operator="between">
      <formula>$AE$6</formula>
      <formula>$AE$6*1.22222222</formula>
    </cfRule>
    <cfRule type="cellIs" dxfId="504" priority="505" operator="between">
      <formula>$AE$6*0.81818182</formula>
      <formula>$AE$6</formula>
    </cfRule>
    <cfRule type="cellIs" dxfId="503" priority="506" operator="lessThan">
      <formula>$AE$6*0.81818182</formula>
    </cfRule>
  </conditionalFormatting>
  <conditionalFormatting sqref="AF198">
    <cfRule type="cellIs" dxfId="502" priority="499" operator="greaterThan">
      <formula>$AF$6*1.22222222</formula>
    </cfRule>
    <cfRule type="cellIs" dxfId="501" priority="500" operator="between">
      <formula>$AF$6</formula>
      <formula>$AF$6*1.22222222</formula>
    </cfRule>
    <cfRule type="cellIs" dxfId="500" priority="501" operator="between">
      <formula>$AF$6*0.81818182</formula>
      <formula>$AF$6</formula>
    </cfRule>
    <cfRule type="cellIs" dxfId="499" priority="502" operator="lessThan">
      <formula>$AF$6*0.81818182</formula>
    </cfRule>
  </conditionalFormatting>
  <conditionalFormatting sqref="AG198">
    <cfRule type="cellIs" dxfId="498" priority="495" operator="greaterThan">
      <formula>$AG$6*1.22222222</formula>
    </cfRule>
    <cfRule type="cellIs" dxfId="497" priority="496" operator="between">
      <formula>$AG$6</formula>
      <formula>$AG$6*1.22222222</formula>
    </cfRule>
    <cfRule type="cellIs" dxfId="496" priority="497" operator="between">
      <formula>$AG$6*0.81818182</formula>
      <formula>$AG$6</formula>
    </cfRule>
    <cfRule type="cellIs" dxfId="495" priority="498" operator="lessThan">
      <formula>$AG$6*0.81818182</formula>
    </cfRule>
  </conditionalFormatting>
  <conditionalFormatting sqref="AH198">
    <cfRule type="cellIs" dxfId="494" priority="491" operator="greaterThan">
      <formula>$AH$6*1.22222222</formula>
    </cfRule>
    <cfRule type="cellIs" dxfId="493" priority="492" operator="between">
      <formula>$AH$6</formula>
      <formula>$AH$6*1.22222222</formula>
    </cfRule>
    <cfRule type="cellIs" dxfId="492" priority="493" operator="between">
      <formula>$AH$6*0.81818182</formula>
      <formula>$AH$6</formula>
    </cfRule>
    <cfRule type="cellIs" dxfId="491" priority="494" operator="lessThan">
      <formula>$AH$6*0.81818182</formula>
    </cfRule>
  </conditionalFormatting>
  <conditionalFormatting sqref="AI198">
    <cfRule type="cellIs" dxfId="490" priority="487" operator="greaterThan">
      <formula>$AI$6*1.22222222</formula>
    </cfRule>
    <cfRule type="cellIs" dxfId="489" priority="488" operator="between">
      <formula>$AI$6</formula>
      <formula>$AI$6*1.22222222</formula>
    </cfRule>
    <cfRule type="cellIs" dxfId="488" priority="489" operator="between">
      <formula>$AI$6*0.81818182</formula>
      <formula>$AI$6</formula>
    </cfRule>
    <cfRule type="cellIs" dxfId="487" priority="490" operator="lessThan">
      <formula>$AI$6*0.81818182</formula>
    </cfRule>
  </conditionalFormatting>
  <conditionalFormatting sqref="AJ198">
    <cfRule type="cellIs" dxfId="486" priority="483" operator="greaterThan">
      <formula>$AJ$6*1.22222222</formula>
    </cfRule>
    <cfRule type="cellIs" dxfId="485" priority="484" operator="between">
      <formula>$AJ$6</formula>
      <formula>$AJ$6*1.22222222</formula>
    </cfRule>
    <cfRule type="cellIs" dxfId="484" priority="485" operator="between">
      <formula>$AJ$6*0.81818182</formula>
      <formula>$AJ$6</formula>
    </cfRule>
    <cfRule type="cellIs" dxfId="483" priority="486" operator="lessThan">
      <formula>$AJ$6*0.81818182</formula>
    </cfRule>
  </conditionalFormatting>
  <conditionalFormatting sqref="AK198">
    <cfRule type="cellIs" dxfId="482" priority="479" operator="greaterThan">
      <formula>$AK$6*1.22222222</formula>
    </cfRule>
    <cfRule type="cellIs" dxfId="481" priority="480" operator="between">
      <formula>$AK$6</formula>
      <formula>$AK$6*1.22222222</formula>
    </cfRule>
    <cfRule type="cellIs" dxfId="480" priority="481" operator="between">
      <formula>$AK$6*0.81818182</formula>
      <formula>$AK$6</formula>
    </cfRule>
    <cfRule type="cellIs" dxfId="479" priority="482" operator="lessThan">
      <formula>$AK$6*0.81818182</formula>
    </cfRule>
  </conditionalFormatting>
  <conditionalFormatting sqref="AL198">
    <cfRule type="cellIs" dxfId="478" priority="475" operator="greaterThan">
      <formula>$AL$6*1.22222222</formula>
    </cfRule>
    <cfRule type="cellIs" dxfId="477" priority="476" operator="between">
      <formula>$AL$6</formula>
      <formula>$AL$6*1.22222222</formula>
    </cfRule>
    <cfRule type="cellIs" dxfId="476" priority="477" operator="between">
      <formula>$AL$6*0.81818182</formula>
      <formula>$AL$6</formula>
    </cfRule>
    <cfRule type="cellIs" dxfId="475" priority="478" operator="lessThan">
      <formula>$AL$6*0.81818182</formula>
    </cfRule>
  </conditionalFormatting>
  <conditionalFormatting sqref="AM198">
    <cfRule type="cellIs" dxfId="474" priority="471" operator="greaterThan">
      <formula>$AM$6*1.22222222</formula>
    </cfRule>
    <cfRule type="cellIs" dxfId="473" priority="472" operator="between">
      <formula>$AM$6</formula>
      <formula>$AM$6*1.22222222</formula>
    </cfRule>
    <cfRule type="cellIs" dxfId="472" priority="473" operator="between">
      <formula>$AM$6*0.81818182</formula>
      <formula>$AM$6</formula>
    </cfRule>
    <cfRule type="cellIs" dxfId="471" priority="474" operator="lessThan">
      <formula>$AM$6*0.81818182</formula>
    </cfRule>
  </conditionalFormatting>
  <conditionalFormatting sqref="AN198">
    <cfRule type="cellIs" dxfId="470" priority="467" operator="greaterThan">
      <formula>$AN$6*1.22222222</formula>
    </cfRule>
    <cfRule type="cellIs" dxfId="469" priority="468" operator="between">
      <formula>$AN$6</formula>
      <formula>$AN$6*1.22222222</formula>
    </cfRule>
    <cfRule type="cellIs" dxfId="468" priority="469" operator="between">
      <formula>$AN$6*0.81818182</formula>
      <formula>$AN$6</formula>
    </cfRule>
    <cfRule type="cellIs" dxfId="467" priority="470" operator="lessThan">
      <formula>$AN$6*0.81818182</formula>
    </cfRule>
  </conditionalFormatting>
  <conditionalFormatting sqref="AO198">
    <cfRule type="cellIs" dxfId="466" priority="463" operator="greaterThan">
      <formula>$AO$6*1.22222222</formula>
    </cfRule>
    <cfRule type="cellIs" dxfId="465" priority="464" operator="between">
      <formula>$AO$6</formula>
      <formula>$AO$6*1.22222222</formula>
    </cfRule>
    <cfRule type="cellIs" dxfId="464" priority="465" operator="between">
      <formula>$AO$6*0.81818182</formula>
      <formula>$AO$6</formula>
    </cfRule>
    <cfRule type="cellIs" dxfId="463" priority="466" operator="lessThan">
      <formula>$AO$6*0.81818182</formula>
    </cfRule>
  </conditionalFormatting>
  <conditionalFormatting sqref="AP198">
    <cfRule type="cellIs" dxfId="462" priority="459" operator="greaterThan">
      <formula>$AP$6*1.22222222</formula>
    </cfRule>
    <cfRule type="cellIs" dxfId="461" priority="460" operator="between">
      <formula>$AP$6</formula>
      <formula>$AP$6*1.22222222</formula>
    </cfRule>
    <cfRule type="cellIs" dxfId="460" priority="461" operator="between">
      <formula>$AP$6*0.81818182</formula>
      <formula>$AP$6</formula>
    </cfRule>
    <cfRule type="cellIs" dxfId="459" priority="462" operator="lessThan">
      <formula>$AP$6*0.81818182</formula>
    </cfRule>
  </conditionalFormatting>
  <conditionalFormatting sqref="AQ198">
    <cfRule type="cellIs" dxfId="458" priority="455" operator="greaterThan">
      <formula>$AQ$6*1.22222222</formula>
    </cfRule>
    <cfRule type="cellIs" dxfId="457" priority="456" operator="between">
      <formula>$AQ$6</formula>
      <formula>$AQ$6*1.22222222</formula>
    </cfRule>
    <cfRule type="cellIs" dxfId="456" priority="457" operator="between">
      <formula>$AQ$6*0.81818182</formula>
      <formula>$AQ$6</formula>
    </cfRule>
    <cfRule type="cellIs" dxfId="455" priority="458" operator="lessThan">
      <formula>$AQ$6*0.81818182</formula>
    </cfRule>
  </conditionalFormatting>
  <conditionalFormatting sqref="AR198">
    <cfRule type="cellIs" dxfId="454" priority="451" operator="greaterThan">
      <formula>$AR$6*1.22222222</formula>
    </cfRule>
    <cfRule type="cellIs" dxfId="453" priority="452" operator="between">
      <formula>$AR$6</formula>
      <formula>$AR$6*1.22222222</formula>
    </cfRule>
    <cfRule type="cellIs" dxfId="452" priority="453" operator="between">
      <formula>$AR$6*0.81818182</formula>
      <formula>$AR$6</formula>
    </cfRule>
    <cfRule type="cellIs" dxfId="451" priority="454" operator="lessThan">
      <formula>$AR$6*0.81818182</formula>
    </cfRule>
  </conditionalFormatting>
  <conditionalFormatting sqref="AS198">
    <cfRule type="cellIs" dxfId="450" priority="447" operator="greaterThan">
      <formula>$AS$6*1.22222222</formula>
    </cfRule>
    <cfRule type="cellIs" dxfId="449" priority="448" operator="between">
      <formula>$AS$6</formula>
      <formula>$AS$6*1.22222222</formula>
    </cfRule>
    <cfRule type="cellIs" dxfId="448" priority="449" operator="between">
      <formula>$AS$6*0.81818182</formula>
      <formula>$AS$6</formula>
    </cfRule>
    <cfRule type="cellIs" dxfId="447" priority="450" operator="lessThan">
      <formula>$AS$6*0.81818182</formula>
    </cfRule>
  </conditionalFormatting>
  <conditionalFormatting sqref="AT198">
    <cfRule type="cellIs" dxfId="446" priority="443" operator="greaterThan">
      <formula>$AT$6*1.22222222</formula>
    </cfRule>
    <cfRule type="cellIs" dxfId="445" priority="444" operator="between">
      <formula>$AT$6</formula>
      <formula>$AT$6*1.22222222</formula>
    </cfRule>
    <cfRule type="cellIs" dxfId="444" priority="445" operator="between">
      <formula>$AT$6*0.81818182</formula>
      <formula>$AT$6</formula>
    </cfRule>
    <cfRule type="cellIs" dxfId="443" priority="446" operator="lessThan">
      <formula>$AT$6*0.81818182</formula>
    </cfRule>
  </conditionalFormatting>
  <conditionalFormatting sqref="AU198">
    <cfRule type="cellIs" dxfId="442" priority="439" operator="greaterThan">
      <formula>$AU$6*1.22222222</formula>
    </cfRule>
    <cfRule type="cellIs" dxfId="441" priority="440" operator="between">
      <formula>$AU$6</formula>
      <formula>$AU$6*1.22222222</formula>
    </cfRule>
    <cfRule type="cellIs" dxfId="440" priority="441" operator="between">
      <formula>$AU$6*0.81818182</formula>
      <formula>$AU$6</formula>
    </cfRule>
    <cfRule type="cellIs" dxfId="439" priority="442" operator="lessThan">
      <formula>$AU$6*0.81818182</formula>
    </cfRule>
  </conditionalFormatting>
  <conditionalFormatting sqref="AV198">
    <cfRule type="cellIs" dxfId="438" priority="435" operator="greaterThan">
      <formula>$AV$6*1.22222222</formula>
    </cfRule>
    <cfRule type="cellIs" dxfId="437" priority="436" operator="between">
      <formula>$AV$6</formula>
      <formula>$AV$6*1.22222222</formula>
    </cfRule>
    <cfRule type="cellIs" dxfId="436" priority="437" operator="between">
      <formula>$AV$6*0.81818182</formula>
      <formula>$AV$6</formula>
    </cfRule>
    <cfRule type="cellIs" dxfId="435" priority="438" operator="lessThan">
      <formula>$AV$6*0.81818182</formula>
    </cfRule>
  </conditionalFormatting>
  <conditionalFormatting sqref="AE200">
    <cfRule type="cellIs" dxfId="434" priority="431" operator="greaterThan">
      <formula>$AE$6*1.22222222</formula>
    </cfRule>
    <cfRule type="cellIs" dxfId="433" priority="432" operator="between">
      <formula>$AE$6</formula>
      <formula>$AE$6*1.22222222</formula>
    </cfRule>
    <cfRule type="cellIs" dxfId="432" priority="433" operator="between">
      <formula>$AE$6*0.81818182</formula>
      <formula>$AE$6</formula>
    </cfRule>
    <cfRule type="cellIs" dxfId="431" priority="434" operator="lessThan">
      <formula>$AE$6*0.81818182</formula>
    </cfRule>
  </conditionalFormatting>
  <conditionalFormatting sqref="AF200">
    <cfRule type="cellIs" dxfId="430" priority="427" operator="greaterThan">
      <formula>$AF$6*1.22222222</formula>
    </cfRule>
    <cfRule type="cellIs" dxfId="429" priority="428" operator="between">
      <formula>$AF$6</formula>
      <formula>$AF$6*1.22222222</formula>
    </cfRule>
    <cfRule type="cellIs" dxfId="428" priority="429" operator="between">
      <formula>$AF$6*0.81818182</formula>
      <formula>$AF$6</formula>
    </cfRule>
    <cfRule type="cellIs" dxfId="427" priority="430" operator="lessThan">
      <formula>$AF$6*0.81818182</formula>
    </cfRule>
  </conditionalFormatting>
  <conditionalFormatting sqref="AG200">
    <cfRule type="cellIs" dxfId="426" priority="423" operator="greaterThan">
      <formula>$AG$6*1.22222222</formula>
    </cfRule>
    <cfRule type="cellIs" dxfId="425" priority="424" operator="between">
      <formula>$AG$6</formula>
      <formula>$AG$6*1.22222222</formula>
    </cfRule>
    <cfRule type="cellIs" dxfId="424" priority="425" operator="between">
      <formula>$AG$6*0.81818182</formula>
      <formula>$AG$6</formula>
    </cfRule>
    <cfRule type="cellIs" dxfId="423" priority="426" operator="lessThan">
      <formula>$AG$6*0.81818182</formula>
    </cfRule>
  </conditionalFormatting>
  <conditionalFormatting sqref="AH200">
    <cfRule type="cellIs" dxfId="422" priority="419" operator="greaterThan">
      <formula>$AH$6*1.22222222</formula>
    </cfRule>
    <cfRule type="cellIs" dxfId="421" priority="420" operator="between">
      <formula>$AH$6</formula>
      <formula>$AH$6*1.22222222</formula>
    </cfRule>
    <cfRule type="cellIs" dxfId="420" priority="421" operator="between">
      <formula>$AH$6*0.81818182</formula>
      <formula>$AH$6</formula>
    </cfRule>
    <cfRule type="cellIs" dxfId="419" priority="422" operator="lessThan">
      <formula>$AH$6*0.81818182</formula>
    </cfRule>
  </conditionalFormatting>
  <conditionalFormatting sqref="AI200">
    <cfRule type="cellIs" dxfId="418" priority="415" operator="greaterThan">
      <formula>$AI$6*1.22222222</formula>
    </cfRule>
    <cfRule type="cellIs" dxfId="417" priority="416" operator="between">
      <formula>$AI$6</formula>
      <formula>$AI$6*1.22222222</formula>
    </cfRule>
    <cfRule type="cellIs" dxfId="416" priority="417" operator="between">
      <formula>$AI$6*0.81818182</formula>
      <formula>$AI$6</formula>
    </cfRule>
    <cfRule type="cellIs" dxfId="415" priority="418" operator="lessThan">
      <formula>$AI$6*0.81818182</formula>
    </cfRule>
  </conditionalFormatting>
  <conditionalFormatting sqref="AJ200">
    <cfRule type="cellIs" dxfId="414" priority="411" operator="greaterThan">
      <formula>$AJ$6*1.22222222</formula>
    </cfRule>
    <cfRule type="cellIs" dxfId="413" priority="412" operator="between">
      <formula>$AJ$6</formula>
      <formula>$AJ$6*1.22222222</formula>
    </cfRule>
    <cfRule type="cellIs" dxfId="412" priority="413" operator="between">
      <formula>$AJ$6*0.81818182</formula>
      <formula>$AJ$6</formula>
    </cfRule>
    <cfRule type="cellIs" dxfId="411" priority="414" operator="lessThan">
      <formula>$AJ$6*0.81818182</formula>
    </cfRule>
  </conditionalFormatting>
  <conditionalFormatting sqref="AK200">
    <cfRule type="cellIs" dxfId="410" priority="407" operator="greaterThan">
      <formula>$AK$6*1.22222222</formula>
    </cfRule>
    <cfRule type="cellIs" dxfId="409" priority="408" operator="between">
      <formula>$AK$6</formula>
      <formula>$AK$6*1.22222222</formula>
    </cfRule>
    <cfRule type="cellIs" dxfId="408" priority="409" operator="between">
      <formula>$AK$6*0.81818182</formula>
      <formula>$AK$6</formula>
    </cfRule>
    <cfRule type="cellIs" dxfId="407" priority="410" operator="lessThan">
      <formula>$AK$6*0.81818182</formula>
    </cfRule>
  </conditionalFormatting>
  <conditionalFormatting sqref="AL200">
    <cfRule type="cellIs" dxfId="406" priority="403" operator="greaterThan">
      <formula>$AL$6*1.22222222</formula>
    </cfRule>
    <cfRule type="cellIs" dxfId="405" priority="404" operator="between">
      <formula>$AL$6</formula>
      <formula>$AL$6*1.22222222</formula>
    </cfRule>
    <cfRule type="cellIs" dxfId="404" priority="405" operator="between">
      <formula>$AL$6*0.81818182</formula>
      <formula>$AL$6</formula>
    </cfRule>
    <cfRule type="cellIs" dxfId="403" priority="406" operator="lessThan">
      <formula>$AL$6*0.81818182</formula>
    </cfRule>
  </conditionalFormatting>
  <conditionalFormatting sqref="AM200">
    <cfRule type="cellIs" dxfId="402" priority="399" operator="greaterThan">
      <formula>$AM$6*1.22222222</formula>
    </cfRule>
    <cfRule type="cellIs" dxfId="401" priority="400" operator="between">
      <formula>$AM$6</formula>
      <formula>$AM$6*1.22222222</formula>
    </cfRule>
    <cfRule type="cellIs" dxfId="400" priority="401" operator="between">
      <formula>$AM$6*0.81818182</formula>
      <formula>$AM$6</formula>
    </cfRule>
    <cfRule type="cellIs" dxfId="399" priority="402" operator="lessThan">
      <formula>$AM$6*0.81818182</formula>
    </cfRule>
  </conditionalFormatting>
  <conditionalFormatting sqref="AN200">
    <cfRule type="cellIs" dxfId="398" priority="395" operator="greaterThan">
      <formula>$AN$6*1.22222222</formula>
    </cfRule>
    <cfRule type="cellIs" dxfId="397" priority="396" operator="between">
      <formula>$AN$6</formula>
      <formula>$AN$6*1.22222222</formula>
    </cfRule>
    <cfRule type="cellIs" dxfId="396" priority="397" operator="between">
      <formula>$AN$6*0.81818182</formula>
      <formula>$AN$6</formula>
    </cfRule>
    <cfRule type="cellIs" dxfId="395" priority="398" operator="lessThan">
      <formula>$AN$6*0.81818182</formula>
    </cfRule>
  </conditionalFormatting>
  <conditionalFormatting sqref="AO200">
    <cfRule type="cellIs" dxfId="394" priority="391" operator="greaterThan">
      <formula>$AO$6*1.22222222</formula>
    </cfRule>
    <cfRule type="cellIs" dxfId="393" priority="392" operator="between">
      <formula>$AO$6</formula>
      <formula>$AO$6*1.22222222</formula>
    </cfRule>
    <cfRule type="cellIs" dxfId="392" priority="393" operator="between">
      <formula>$AO$6*0.81818182</formula>
      <formula>$AO$6</formula>
    </cfRule>
    <cfRule type="cellIs" dxfId="391" priority="394" operator="lessThan">
      <formula>$AO$6*0.81818182</formula>
    </cfRule>
  </conditionalFormatting>
  <conditionalFormatting sqref="AP200">
    <cfRule type="cellIs" dxfId="390" priority="387" operator="greaterThan">
      <formula>$AP$6*1.22222222</formula>
    </cfRule>
    <cfRule type="cellIs" dxfId="389" priority="388" operator="between">
      <formula>$AP$6</formula>
      <formula>$AP$6*1.22222222</formula>
    </cfRule>
    <cfRule type="cellIs" dxfId="388" priority="389" operator="between">
      <formula>$AP$6*0.81818182</formula>
      <formula>$AP$6</formula>
    </cfRule>
    <cfRule type="cellIs" dxfId="387" priority="390" operator="lessThan">
      <formula>$AP$6*0.81818182</formula>
    </cfRule>
  </conditionalFormatting>
  <conditionalFormatting sqref="AQ200">
    <cfRule type="cellIs" dxfId="386" priority="383" operator="greaterThan">
      <formula>$AQ$6*1.22222222</formula>
    </cfRule>
    <cfRule type="cellIs" dxfId="385" priority="384" operator="between">
      <formula>$AQ$6</formula>
      <formula>$AQ$6*1.22222222</formula>
    </cfRule>
    <cfRule type="cellIs" dxfId="384" priority="385" operator="between">
      <formula>$AQ$6*0.81818182</formula>
      <formula>$AQ$6</formula>
    </cfRule>
    <cfRule type="cellIs" dxfId="383" priority="386" operator="lessThan">
      <formula>$AQ$6*0.81818182</formula>
    </cfRule>
  </conditionalFormatting>
  <conditionalFormatting sqref="AR200">
    <cfRule type="cellIs" dxfId="382" priority="379" operator="greaterThan">
      <formula>$AR$6*1.22222222</formula>
    </cfRule>
    <cfRule type="cellIs" dxfId="381" priority="380" operator="between">
      <formula>$AR$6</formula>
      <formula>$AR$6*1.22222222</formula>
    </cfRule>
    <cfRule type="cellIs" dxfId="380" priority="381" operator="between">
      <formula>$AR$6*0.81818182</formula>
      <formula>$AR$6</formula>
    </cfRule>
    <cfRule type="cellIs" dxfId="379" priority="382" operator="lessThan">
      <formula>$AR$6*0.81818182</formula>
    </cfRule>
  </conditionalFormatting>
  <conditionalFormatting sqref="AS200">
    <cfRule type="cellIs" dxfId="378" priority="375" operator="greaterThan">
      <formula>$AS$6*1.22222222</formula>
    </cfRule>
    <cfRule type="cellIs" dxfId="377" priority="376" operator="between">
      <formula>$AS$6</formula>
      <formula>$AS$6*1.22222222</formula>
    </cfRule>
    <cfRule type="cellIs" dxfId="376" priority="377" operator="between">
      <formula>$AS$6*0.81818182</formula>
      <formula>$AS$6</formula>
    </cfRule>
    <cfRule type="cellIs" dxfId="375" priority="378" operator="lessThan">
      <formula>$AS$6*0.81818182</formula>
    </cfRule>
  </conditionalFormatting>
  <conditionalFormatting sqref="AT200">
    <cfRule type="cellIs" dxfId="374" priority="371" operator="greaterThan">
      <formula>$AT$6*1.22222222</formula>
    </cfRule>
    <cfRule type="cellIs" dxfId="373" priority="372" operator="between">
      <formula>$AT$6</formula>
      <formula>$AT$6*1.22222222</formula>
    </cfRule>
    <cfRule type="cellIs" dxfId="372" priority="373" operator="between">
      <formula>$AT$6*0.81818182</formula>
      <formula>$AT$6</formula>
    </cfRule>
    <cfRule type="cellIs" dxfId="371" priority="374" operator="lessThan">
      <formula>$AT$6*0.81818182</formula>
    </cfRule>
  </conditionalFormatting>
  <conditionalFormatting sqref="AU200">
    <cfRule type="cellIs" dxfId="370" priority="367" operator="greaterThan">
      <formula>$AU$6*1.22222222</formula>
    </cfRule>
    <cfRule type="cellIs" dxfId="369" priority="368" operator="between">
      <formula>$AU$6</formula>
      <formula>$AU$6*1.22222222</formula>
    </cfRule>
    <cfRule type="cellIs" dxfId="368" priority="369" operator="between">
      <formula>$AU$6*0.81818182</formula>
      <formula>$AU$6</formula>
    </cfRule>
    <cfRule type="cellIs" dxfId="367" priority="370" operator="lessThan">
      <formula>$AU$6*0.81818182</formula>
    </cfRule>
  </conditionalFormatting>
  <conditionalFormatting sqref="AV200">
    <cfRule type="cellIs" dxfId="366" priority="363" operator="greaterThan">
      <formula>$AV$6*1.22222222</formula>
    </cfRule>
    <cfRule type="cellIs" dxfId="365" priority="364" operator="between">
      <formula>$AV$6</formula>
      <formula>$AV$6*1.22222222</formula>
    </cfRule>
    <cfRule type="cellIs" dxfId="364" priority="365" operator="between">
      <formula>$AV$6*0.81818182</formula>
      <formula>$AV$6</formula>
    </cfRule>
    <cfRule type="cellIs" dxfId="363" priority="366" operator="lessThan">
      <formula>$AV$6*0.81818182</formula>
    </cfRule>
  </conditionalFormatting>
  <conditionalFormatting sqref="AE199">
    <cfRule type="cellIs" dxfId="362" priority="359" operator="greaterThan">
      <formula>$AE$6*1.22222222</formula>
    </cfRule>
    <cfRule type="cellIs" dxfId="361" priority="360" operator="between">
      <formula>$AE$6</formula>
      <formula>$AE$6*1.22222222</formula>
    </cfRule>
    <cfRule type="cellIs" dxfId="360" priority="361" operator="between">
      <formula>$AE$6*0.81818182</formula>
      <formula>$AE$6</formula>
    </cfRule>
    <cfRule type="cellIs" dxfId="359" priority="362" operator="lessThan">
      <formula>$AE$6*0.81818182</formula>
    </cfRule>
  </conditionalFormatting>
  <conditionalFormatting sqref="AF199">
    <cfRule type="cellIs" dxfId="358" priority="355" operator="greaterThan">
      <formula>$AF$6*1.22222222</formula>
    </cfRule>
    <cfRule type="cellIs" dxfId="357" priority="356" operator="between">
      <formula>$AF$6</formula>
      <formula>$AF$6*1.22222222</formula>
    </cfRule>
    <cfRule type="cellIs" dxfId="356" priority="357" operator="between">
      <formula>$AF$6*0.81818182</formula>
      <formula>$AF$6</formula>
    </cfRule>
    <cfRule type="cellIs" dxfId="355" priority="358" operator="lessThan">
      <formula>$AF$6*0.81818182</formula>
    </cfRule>
  </conditionalFormatting>
  <conditionalFormatting sqref="AG199">
    <cfRule type="cellIs" dxfId="354" priority="351" operator="greaterThan">
      <formula>$AG$6*1.22222222</formula>
    </cfRule>
    <cfRule type="cellIs" dxfId="353" priority="352" operator="between">
      <formula>$AG$6</formula>
      <formula>$AG$6*1.22222222</formula>
    </cfRule>
    <cfRule type="cellIs" dxfId="352" priority="353" operator="between">
      <formula>$AG$6*0.81818182</formula>
      <formula>$AG$6</formula>
    </cfRule>
    <cfRule type="cellIs" dxfId="351" priority="354" operator="lessThan">
      <formula>$AG$6*0.81818182</formula>
    </cfRule>
  </conditionalFormatting>
  <conditionalFormatting sqref="AH199">
    <cfRule type="cellIs" dxfId="350" priority="347" operator="greaterThan">
      <formula>$AH$6*1.22222222</formula>
    </cfRule>
    <cfRule type="cellIs" dxfId="349" priority="348" operator="between">
      <formula>$AH$6</formula>
      <formula>$AH$6*1.22222222</formula>
    </cfRule>
    <cfRule type="cellIs" dxfId="348" priority="349" operator="between">
      <formula>$AH$6*0.81818182</formula>
      <formula>$AH$6</formula>
    </cfRule>
    <cfRule type="cellIs" dxfId="347" priority="350" operator="lessThan">
      <formula>$AH$6*0.81818182</formula>
    </cfRule>
  </conditionalFormatting>
  <conditionalFormatting sqref="AI199">
    <cfRule type="cellIs" dxfId="346" priority="343" operator="greaterThan">
      <formula>$AI$6*1.22222222</formula>
    </cfRule>
    <cfRule type="cellIs" dxfId="345" priority="344" operator="between">
      <formula>$AI$6</formula>
      <formula>$AI$6*1.22222222</formula>
    </cfRule>
    <cfRule type="cellIs" dxfId="344" priority="345" operator="between">
      <formula>$AI$6*0.81818182</formula>
      <formula>$AI$6</formula>
    </cfRule>
    <cfRule type="cellIs" dxfId="343" priority="346" operator="lessThan">
      <formula>$AI$6*0.81818182</formula>
    </cfRule>
  </conditionalFormatting>
  <conditionalFormatting sqref="AJ199">
    <cfRule type="cellIs" dxfId="342" priority="339" operator="greaterThan">
      <formula>$AJ$6*1.22222222</formula>
    </cfRule>
    <cfRule type="cellIs" dxfId="341" priority="340" operator="between">
      <formula>$AJ$6</formula>
      <formula>$AJ$6*1.22222222</formula>
    </cfRule>
    <cfRule type="cellIs" dxfId="340" priority="341" operator="between">
      <formula>$AJ$6*0.81818182</formula>
      <formula>$AJ$6</formula>
    </cfRule>
    <cfRule type="cellIs" dxfId="339" priority="342" operator="lessThan">
      <formula>$AJ$6*0.81818182</formula>
    </cfRule>
  </conditionalFormatting>
  <conditionalFormatting sqref="AK199">
    <cfRule type="cellIs" dxfId="338" priority="335" operator="greaterThan">
      <formula>$AK$6*1.22222222</formula>
    </cfRule>
    <cfRule type="cellIs" dxfId="337" priority="336" operator="between">
      <formula>$AK$6</formula>
      <formula>$AK$6*1.22222222</formula>
    </cfRule>
    <cfRule type="cellIs" dxfId="336" priority="337" operator="between">
      <formula>$AK$6*0.81818182</formula>
      <formula>$AK$6</formula>
    </cfRule>
    <cfRule type="cellIs" dxfId="335" priority="338" operator="lessThan">
      <formula>$AK$6*0.81818182</formula>
    </cfRule>
  </conditionalFormatting>
  <conditionalFormatting sqref="AL199">
    <cfRule type="cellIs" dxfId="334" priority="331" operator="greaterThan">
      <formula>$AL$6*1.22222222</formula>
    </cfRule>
    <cfRule type="cellIs" dxfId="333" priority="332" operator="between">
      <formula>$AL$6</formula>
      <formula>$AL$6*1.22222222</formula>
    </cfRule>
    <cfRule type="cellIs" dxfId="332" priority="333" operator="between">
      <formula>$AL$6*0.81818182</formula>
      <formula>$AL$6</formula>
    </cfRule>
    <cfRule type="cellIs" dxfId="331" priority="334" operator="lessThan">
      <formula>$AL$6*0.81818182</formula>
    </cfRule>
  </conditionalFormatting>
  <conditionalFormatting sqref="AM199">
    <cfRule type="cellIs" dxfId="330" priority="327" operator="greaterThan">
      <formula>$AM$6*1.22222222</formula>
    </cfRule>
    <cfRule type="cellIs" dxfId="329" priority="328" operator="between">
      <formula>$AM$6</formula>
      <formula>$AM$6*1.22222222</formula>
    </cfRule>
    <cfRule type="cellIs" dxfId="328" priority="329" operator="between">
      <formula>$AM$6*0.81818182</formula>
      <formula>$AM$6</formula>
    </cfRule>
    <cfRule type="cellIs" dxfId="327" priority="330" operator="lessThan">
      <formula>$AM$6*0.81818182</formula>
    </cfRule>
  </conditionalFormatting>
  <conditionalFormatting sqref="AN199">
    <cfRule type="cellIs" dxfId="326" priority="323" operator="greaterThan">
      <formula>$AN$6*1.22222222</formula>
    </cfRule>
    <cfRule type="cellIs" dxfId="325" priority="324" operator="between">
      <formula>$AN$6</formula>
      <formula>$AN$6*1.22222222</formula>
    </cfRule>
    <cfRule type="cellIs" dxfId="324" priority="325" operator="between">
      <formula>$AN$6*0.81818182</formula>
      <formula>$AN$6</formula>
    </cfRule>
    <cfRule type="cellIs" dxfId="323" priority="326" operator="lessThan">
      <formula>$AN$6*0.81818182</formula>
    </cfRule>
  </conditionalFormatting>
  <conditionalFormatting sqref="AO199">
    <cfRule type="cellIs" dxfId="322" priority="319" operator="greaterThan">
      <formula>$AO$6*1.22222222</formula>
    </cfRule>
    <cfRule type="cellIs" dxfId="321" priority="320" operator="between">
      <formula>$AO$6</formula>
      <formula>$AO$6*1.22222222</formula>
    </cfRule>
    <cfRule type="cellIs" dxfId="320" priority="321" operator="between">
      <formula>$AO$6*0.81818182</formula>
      <formula>$AO$6</formula>
    </cfRule>
    <cfRule type="cellIs" dxfId="319" priority="322" operator="lessThan">
      <formula>$AO$6*0.81818182</formula>
    </cfRule>
  </conditionalFormatting>
  <conditionalFormatting sqref="AP199">
    <cfRule type="cellIs" dxfId="318" priority="315" operator="greaterThan">
      <formula>$AP$6*1.22222222</formula>
    </cfRule>
    <cfRule type="cellIs" dxfId="317" priority="316" operator="between">
      <formula>$AP$6</formula>
      <formula>$AP$6*1.22222222</formula>
    </cfRule>
    <cfRule type="cellIs" dxfId="316" priority="317" operator="between">
      <formula>$AP$6*0.81818182</formula>
      <formula>$AP$6</formula>
    </cfRule>
    <cfRule type="cellIs" dxfId="315" priority="318" operator="lessThan">
      <formula>$AP$6*0.81818182</formula>
    </cfRule>
  </conditionalFormatting>
  <conditionalFormatting sqref="AQ199">
    <cfRule type="cellIs" dxfId="314" priority="311" operator="greaterThan">
      <formula>$AQ$6*1.22222222</formula>
    </cfRule>
    <cfRule type="cellIs" dxfId="313" priority="312" operator="between">
      <formula>$AQ$6</formula>
      <formula>$AQ$6*1.22222222</formula>
    </cfRule>
    <cfRule type="cellIs" dxfId="312" priority="313" operator="between">
      <formula>$AQ$6*0.81818182</formula>
      <formula>$AQ$6</formula>
    </cfRule>
    <cfRule type="cellIs" dxfId="311" priority="314" operator="lessThan">
      <formula>$AQ$6*0.81818182</formula>
    </cfRule>
  </conditionalFormatting>
  <conditionalFormatting sqref="AR199">
    <cfRule type="cellIs" dxfId="310" priority="307" operator="greaterThan">
      <formula>$AR$6*1.22222222</formula>
    </cfRule>
    <cfRule type="cellIs" dxfId="309" priority="308" operator="between">
      <formula>$AR$6</formula>
      <formula>$AR$6*1.22222222</formula>
    </cfRule>
    <cfRule type="cellIs" dxfId="308" priority="309" operator="between">
      <formula>$AR$6*0.81818182</formula>
      <formula>$AR$6</formula>
    </cfRule>
    <cfRule type="cellIs" dxfId="307" priority="310" operator="lessThan">
      <formula>$AR$6*0.81818182</formula>
    </cfRule>
  </conditionalFormatting>
  <conditionalFormatting sqref="AS199">
    <cfRule type="cellIs" dxfId="306" priority="303" operator="greaterThan">
      <formula>$AS$6*1.22222222</formula>
    </cfRule>
    <cfRule type="cellIs" dxfId="305" priority="304" operator="between">
      <formula>$AS$6</formula>
      <formula>$AS$6*1.22222222</formula>
    </cfRule>
    <cfRule type="cellIs" dxfId="304" priority="305" operator="between">
      <formula>$AS$6*0.81818182</formula>
      <formula>$AS$6</formula>
    </cfRule>
    <cfRule type="cellIs" dxfId="303" priority="306" operator="lessThan">
      <formula>$AS$6*0.81818182</formula>
    </cfRule>
  </conditionalFormatting>
  <conditionalFormatting sqref="AT199">
    <cfRule type="cellIs" dxfId="302" priority="299" operator="greaterThan">
      <formula>$AT$6*1.22222222</formula>
    </cfRule>
    <cfRule type="cellIs" dxfId="301" priority="300" operator="between">
      <formula>$AT$6</formula>
      <formula>$AT$6*1.22222222</formula>
    </cfRule>
    <cfRule type="cellIs" dxfId="300" priority="301" operator="between">
      <formula>$AT$6*0.81818182</formula>
      <formula>$AT$6</formula>
    </cfRule>
    <cfRule type="cellIs" dxfId="299" priority="302" operator="lessThan">
      <formula>$AT$6*0.81818182</formula>
    </cfRule>
  </conditionalFormatting>
  <conditionalFormatting sqref="AU199">
    <cfRule type="cellIs" dxfId="298" priority="295" operator="greaterThan">
      <formula>$AU$6*1.22222222</formula>
    </cfRule>
    <cfRule type="cellIs" dxfId="297" priority="296" operator="between">
      <formula>$AU$6</formula>
      <formula>$AU$6*1.22222222</formula>
    </cfRule>
    <cfRule type="cellIs" dxfId="296" priority="297" operator="between">
      <formula>$AU$6*0.81818182</formula>
      <formula>$AU$6</formula>
    </cfRule>
    <cfRule type="cellIs" dxfId="295" priority="298" operator="lessThan">
      <formula>$AU$6*0.81818182</formula>
    </cfRule>
  </conditionalFormatting>
  <conditionalFormatting sqref="AV199">
    <cfRule type="cellIs" dxfId="294" priority="291" operator="greaterThan">
      <formula>$AV$6*1.22222222</formula>
    </cfRule>
    <cfRule type="cellIs" dxfId="293" priority="292" operator="between">
      <formula>$AV$6</formula>
      <formula>$AV$6*1.22222222</formula>
    </cfRule>
    <cfRule type="cellIs" dxfId="292" priority="293" operator="between">
      <formula>$AV$6*0.81818182</formula>
      <formula>$AV$6</formula>
    </cfRule>
    <cfRule type="cellIs" dxfId="291" priority="294" operator="lessThan">
      <formula>$AV$6*0.81818182</formula>
    </cfRule>
  </conditionalFormatting>
  <conditionalFormatting sqref="AE201">
    <cfRule type="cellIs" dxfId="290" priority="287" operator="greaterThan">
      <formula>$AE$6*1.22222222</formula>
    </cfRule>
    <cfRule type="cellIs" dxfId="289" priority="288" operator="between">
      <formula>$AE$6</formula>
      <formula>$AE$6*1.22222222</formula>
    </cfRule>
    <cfRule type="cellIs" dxfId="288" priority="289" operator="between">
      <formula>$AE$6*0.81818182</formula>
      <formula>$AE$6</formula>
    </cfRule>
    <cfRule type="cellIs" dxfId="287" priority="290" operator="lessThan">
      <formula>$AE$6*0.81818182</formula>
    </cfRule>
  </conditionalFormatting>
  <conditionalFormatting sqref="AF201">
    <cfRule type="cellIs" dxfId="286" priority="283" operator="greaterThan">
      <formula>$AF$6*1.22222222</formula>
    </cfRule>
    <cfRule type="cellIs" dxfId="285" priority="284" operator="between">
      <formula>$AF$6</formula>
      <formula>$AF$6*1.22222222</formula>
    </cfRule>
    <cfRule type="cellIs" dxfId="284" priority="285" operator="between">
      <formula>$AF$6*0.81818182</formula>
      <formula>$AF$6</formula>
    </cfRule>
    <cfRule type="cellIs" dxfId="283" priority="286" operator="lessThan">
      <formula>$AF$6*0.81818182</formula>
    </cfRule>
  </conditionalFormatting>
  <conditionalFormatting sqref="AG201">
    <cfRule type="cellIs" dxfId="282" priority="279" operator="greaterThan">
      <formula>$AG$6*1.22222222</formula>
    </cfRule>
    <cfRule type="cellIs" dxfId="281" priority="280" operator="between">
      <formula>$AG$6</formula>
      <formula>$AG$6*1.22222222</formula>
    </cfRule>
    <cfRule type="cellIs" dxfId="280" priority="281" operator="between">
      <formula>$AG$6*0.81818182</formula>
      <formula>$AG$6</formula>
    </cfRule>
    <cfRule type="cellIs" dxfId="279" priority="282" operator="lessThan">
      <formula>$AG$6*0.81818182</formula>
    </cfRule>
  </conditionalFormatting>
  <conditionalFormatting sqref="AH201">
    <cfRule type="cellIs" dxfId="278" priority="275" operator="greaterThan">
      <formula>$AH$6*1.22222222</formula>
    </cfRule>
    <cfRule type="cellIs" dxfId="277" priority="276" operator="between">
      <formula>$AH$6</formula>
      <formula>$AH$6*1.22222222</formula>
    </cfRule>
    <cfRule type="cellIs" dxfId="276" priority="277" operator="between">
      <formula>$AH$6*0.81818182</formula>
      <formula>$AH$6</formula>
    </cfRule>
    <cfRule type="cellIs" dxfId="275" priority="278" operator="lessThan">
      <formula>$AH$6*0.81818182</formula>
    </cfRule>
  </conditionalFormatting>
  <conditionalFormatting sqref="AI201">
    <cfRule type="cellIs" dxfId="274" priority="271" operator="greaterThan">
      <formula>$AI$6*1.22222222</formula>
    </cfRule>
    <cfRule type="cellIs" dxfId="273" priority="272" operator="between">
      <formula>$AI$6</formula>
      <formula>$AI$6*1.22222222</formula>
    </cfRule>
    <cfRule type="cellIs" dxfId="272" priority="273" operator="between">
      <formula>$AI$6*0.81818182</formula>
      <formula>$AI$6</formula>
    </cfRule>
    <cfRule type="cellIs" dxfId="271" priority="274" operator="lessThan">
      <formula>$AI$6*0.81818182</formula>
    </cfRule>
  </conditionalFormatting>
  <conditionalFormatting sqref="AJ201">
    <cfRule type="cellIs" dxfId="270" priority="267" operator="greaterThan">
      <formula>$AJ$6*1.22222222</formula>
    </cfRule>
    <cfRule type="cellIs" dxfId="269" priority="268" operator="between">
      <formula>$AJ$6</formula>
      <formula>$AJ$6*1.22222222</formula>
    </cfRule>
    <cfRule type="cellIs" dxfId="268" priority="269" operator="between">
      <formula>$AJ$6*0.81818182</formula>
      <formula>$AJ$6</formula>
    </cfRule>
    <cfRule type="cellIs" dxfId="267" priority="270" operator="lessThan">
      <formula>$AJ$6*0.81818182</formula>
    </cfRule>
  </conditionalFormatting>
  <conditionalFormatting sqref="AK201">
    <cfRule type="cellIs" dxfId="266" priority="263" operator="greaterThan">
      <formula>$AK$6*1.22222222</formula>
    </cfRule>
    <cfRule type="cellIs" dxfId="265" priority="264" operator="between">
      <formula>$AK$6</formula>
      <formula>$AK$6*1.22222222</formula>
    </cfRule>
    <cfRule type="cellIs" dxfId="264" priority="265" operator="between">
      <formula>$AK$6*0.81818182</formula>
      <formula>$AK$6</formula>
    </cfRule>
    <cfRule type="cellIs" dxfId="263" priority="266" operator="lessThan">
      <formula>$AK$6*0.81818182</formula>
    </cfRule>
  </conditionalFormatting>
  <conditionalFormatting sqref="AL201">
    <cfRule type="cellIs" dxfId="262" priority="259" operator="greaterThan">
      <formula>$AL$6*1.22222222</formula>
    </cfRule>
    <cfRule type="cellIs" dxfId="261" priority="260" operator="between">
      <formula>$AL$6</formula>
      <formula>$AL$6*1.22222222</formula>
    </cfRule>
    <cfRule type="cellIs" dxfId="260" priority="261" operator="between">
      <formula>$AL$6*0.81818182</formula>
      <formula>$AL$6</formula>
    </cfRule>
    <cfRule type="cellIs" dxfId="259" priority="262" operator="lessThan">
      <formula>$AL$6*0.81818182</formula>
    </cfRule>
  </conditionalFormatting>
  <conditionalFormatting sqref="AM201">
    <cfRule type="cellIs" dxfId="258" priority="255" operator="greaterThan">
      <formula>$AM$6*1.22222222</formula>
    </cfRule>
    <cfRule type="cellIs" dxfId="257" priority="256" operator="between">
      <formula>$AM$6</formula>
      <formula>$AM$6*1.22222222</formula>
    </cfRule>
    <cfRule type="cellIs" dxfId="256" priority="257" operator="between">
      <formula>$AM$6*0.81818182</formula>
      <formula>$AM$6</formula>
    </cfRule>
    <cfRule type="cellIs" dxfId="255" priority="258" operator="lessThan">
      <formula>$AM$6*0.81818182</formula>
    </cfRule>
  </conditionalFormatting>
  <conditionalFormatting sqref="AN201">
    <cfRule type="cellIs" dxfId="254" priority="251" operator="greaterThan">
      <formula>$AN$6*1.22222222</formula>
    </cfRule>
    <cfRule type="cellIs" dxfId="253" priority="252" operator="between">
      <formula>$AN$6</formula>
      <formula>$AN$6*1.22222222</formula>
    </cfRule>
    <cfRule type="cellIs" dxfId="252" priority="253" operator="between">
      <formula>$AN$6*0.81818182</formula>
      <formula>$AN$6</formula>
    </cfRule>
    <cfRule type="cellIs" dxfId="251" priority="254" operator="lessThan">
      <formula>$AN$6*0.81818182</formula>
    </cfRule>
  </conditionalFormatting>
  <conditionalFormatting sqref="AO201">
    <cfRule type="cellIs" dxfId="250" priority="247" operator="greaterThan">
      <formula>$AO$6*1.22222222</formula>
    </cfRule>
    <cfRule type="cellIs" dxfId="249" priority="248" operator="between">
      <formula>$AO$6</formula>
      <formula>$AO$6*1.22222222</formula>
    </cfRule>
    <cfRule type="cellIs" dxfId="248" priority="249" operator="between">
      <formula>$AO$6*0.81818182</formula>
      <formula>$AO$6</formula>
    </cfRule>
    <cfRule type="cellIs" dxfId="247" priority="250" operator="lessThan">
      <formula>$AO$6*0.81818182</formula>
    </cfRule>
  </conditionalFormatting>
  <conditionalFormatting sqref="AP201">
    <cfRule type="cellIs" dxfId="246" priority="243" operator="greaterThan">
      <formula>$AP$6*1.22222222</formula>
    </cfRule>
    <cfRule type="cellIs" dxfId="245" priority="244" operator="between">
      <formula>$AP$6</formula>
      <formula>$AP$6*1.22222222</formula>
    </cfRule>
    <cfRule type="cellIs" dxfId="244" priority="245" operator="between">
      <formula>$AP$6*0.81818182</formula>
      <formula>$AP$6</formula>
    </cfRule>
    <cfRule type="cellIs" dxfId="243" priority="246" operator="lessThan">
      <formula>$AP$6*0.81818182</formula>
    </cfRule>
  </conditionalFormatting>
  <conditionalFormatting sqref="AQ201">
    <cfRule type="cellIs" dxfId="242" priority="239" operator="greaterThan">
      <formula>$AQ$6*1.22222222</formula>
    </cfRule>
    <cfRule type="cellIs" dxfId="241" priority="240" operator="between">
      <formula>$AQ$6</formula>
      <formula>$AQ$6*1.22222222</formula>
    </cfRule>
    <cfRule type="cellIs" dxfId="240" priority="241" operator="between">
      <formula>$AQ$6*0.81818182</formula>
      <formula>$AQ$6</formula>
    </cfRule>
    <cfRule type="cellIs" dxfId="239" priority="242" operator="lessThan">
      <formula>$AQ$6*0.81818182</formula>
    </cfRule>
  </conditionalFormatting>
  <conditionalFormatting sqref="AR201">
    <cfRule type="cellIs" dxfId="238" priority="235" operator="greaterThan">
      <formula>$AR$6*1.22222222</formula>
    </cfRule>
    <cfRule type="cellIs" dxfId="237" priority="236" operator="between">
      <formula>$AR$6</formula>
      <formula>$AR$6*1.22222222</formula>
    </cfRule>
    <cfRule type="cellIs" dxfId="236" priority="237" operator="between">
      <formula>$AR$6*0.81818182</formula>
      <formula>$AR$6</formula>
    </cfRule>
    <cfRule type="cellIs" dxfId="235" priority="238" operator="lessThan">
      <formula>$AR$6*0.81818182</formula>
    </cfRule>
  </conditionalFormatting>
  <conditionalFormatting sqref="AS201">
    <cfRule type="cellIs" dxfId="234" priority="231" operator="greaterThan">
      <formula>$AS$6*1.22222222</formula>
    </cfRule>
    <cfRule type="cellIs" dxfId="233" priority="232" operator="between">
      <formula>$AS$6</formula>
      <formula>$AS$6*1.22222222</formula>
    </cfRule>
    <cfRule type="cellIs" dxfId="232" priority="233" operator="between">
      <formula>$AS$6*0.81818182</formula>
      <formula>$AS$6</formula>
    </cfRule>
    <cfRule type="cellIs" dxfId="231" priority="234" operator="lessThan">
      <formula>$AS$6*0.81818182</formula>
    </cfRule>
  </conditionalFormatting>
  <conditionalFormatting sqref="AT201">
    <cfRule type="cellIs" dxfId="230" priority="227" operator="greaterThan">
      <formula>$AT$6*1.22222222</formula>
    </cfRule>
    <cfRule type="cellIs" dxfId="229" priority="228" operator="between">
      <formula>$AT$6</formula>
      <formula>$AT$6*1.22222222</formula>
    </cfRule>
    <cfRule type="cellIs" dxfId="228" priority="229" operator="between">
      <formula>$AT$6*0.81818182</formula>
      <formula>$AT$6</formula>
    </cfRule>
    <cfRule type="cellIs" dxfId="227" priority="230" operator="lessThan">
      <formula>$AT$6*0.81818182</formula>
    </cfRule>
  </conditionalFormatting>
  <conditionalFormatting sqref="AU201">
    <cfRule type="cellIs" dxfId="226" priority="223" operator="greaterThan">
      <formula>$AU$6*1.22222222</formula>
    </cfRule>
    <cfRule type="cellIs" dxfId="225" priority="224" operator="between">
      <formula>$AU$6</formula>
      <formula>$AU$6*1.22222222</formula>
    </cfRule>
    <cfRule type="cellIs" dxfId="224" priority="225" operator="between">
      <formula>$AU$6*0.81818182</formula>
      <formula>$AU$6</formula>
    </cfRule>
    <cfRule type="cellIs" dxfId="223" priority="226" operator="lessThan">
      <formula>$AU$6*0.81818182</formula>
    </cfRule>
  </conditionalFormatting>
  <conditionalFormatting sqref="AV201">
    <cfRule type="cellIs" dxfId="222" priority="219" operator="greaterThan">
      <formula>$AV$6*1.22222222</formula>
    </cfRule>
    <cfRule type="cellIs" dxfId="221" priority="220" operator="between">
      <formula>$AV$6</formula>
      <formula>$AV$6*1.22222222</formula>
    </cfRule>
    <cfRule type="cellIs" dxfId="220" priority="221" operator="between">
      <formula>$AV$6*0.81818182</formula>
      <formula>$AV$6</formula>
    </cfRule>
    <cfRule type="cellIs" dxfId="219" priority="222" operator="lessThan">
      <formula>$AV$6*0.81818182</formula>
    </cfRule>
  </conditionalFormatting>
  <conditionalFormatting sqref="AE202">
    <cfRule type="cellIs" dxfId="218" priority="215" operator="greaterThan">
      <formula>$AE$6*1.22222222</formula>
    </cfRule>
    <cfRule type="cellIs" dxfId="217" priority="216" operator="between">
      <formula>$AE$6</formula>
      <formula>$AE$6*1.22222222</formula>
    </cfRule>
    <cfRule type="cellIs" dxfId="216" priority="217" operator="between">
      <formula>$AE$6*0.81818182</formula>
      <formula>$AE$6</formula>
    </cfRule>
    <cfRule type="cellIs" dxfId="215" priority="218" operator="lessThan">
      <formula>$AE$6*0.81818182</formula>
    </cfRule>
  </conditionalFormatting>
  <conditionalFormatting sqref="AF202">
    <cfRule type="cellIs" dxfId="214" priority="211" operator="greaterThan">
      <formula>$AF$6*1.22222222</formula>
    </cfRule>
    <cfRule type="cellIs" dxfId="213" priority="212" operator="between">
      <formula>$AF$6</formula>
      <formula>$AF$6*1.22222222</formula>
    </cfRule>
    <cfRule type="cellIs" dxfId="212" priority="213" operator="between">
      <formula>$AF$6*0.81818182</formula>
      <formula>$AF$6</formula>
    </cfRule>
    <cfRule type="cellIs" dxfId="211" priority="214" operator="lessThan">
      <formula>$AF$6*0.81818182</formula>
    </cfRule>
  </conditionalFormatting>
  <conditionalFormatting sqref="AG202">
    <cfRule type="cellIs" dxfId="210" priority="207" operator="greaterThan">
      <formula>$AG$6*1.22222222</formula>
    </cfRule>
    <cfRule type="cellIs" dxfId="209" priority="208" operator="between">
      <formula>$AG$6</formula>
      <formula>$AG$6*1.22222222</formula>
    </cfRule>
    <cfRule type="cellIs" dxfId="208" priority="209" operator="between">
      <formula>$AG$6*0.81818182</formula>
      <formula>$AG$6</formula>
    </cfRule>
    <cfRule type="cellIs" dxfId="207" priority="210" operator="lessThan">
      <formula>$AG$6*0.81818182</formula>
    </cfRule>
  </conditionalFormatting>
  <conditionalFormatting sqref="AH202">
    <cfRule type="cellIs" dxfId="206" priority="203" operator="greaterThan">
      <formula>$AH$6*1.22222222</formula>
    </cfRule>
    <cfRule type="cellIs" dxfId="205" priority="204" operator="between">
      <formula>$AH$6</formula>
      <formula>$AH$6*1.22222222</formula>
    </cfRule>
    <cfRule type="cellIs" dxfId="204" priority="205" operator="between">
      <formula>$AH$6*0.81818182</formula>
      <formula>$AH$6</formula>
    </cfRule>
    <cfRule type="cellIs" dxfId="203" priority="206" operator="lessThan">
      <formula>$AH$6*0.81818182</formula>
    </cfRule>
  </conditionalFormatting>
  <conditionalFormatting sqref="AI202">
    <cfRule type="cellIs" dxfId="202" priority="199" operator="greaterThan">
      <formula>$AI$6*1.22222222</formula>
    </cfRule>
    <cfRule type="cellIs" dxfId="201" priority="200" operator="between">
      <formula>$AI$6</formula>
      <formula>$AI$6*1.22222222</formula>
    </cfRule>
    <cfRule type="cellIs" dxfId="200" priority="201" operator="between">
      <formula>$AI$6*0.81818182</formula>
      <formula>$AI$6</formula>
    </cfRule>
    <cfRule type="cellIs" dxfId="199" priority="202" operator="lessThan">
      <formula>$AI$6*0.81818182</formula>
    </cfRule>
  </conditionalFormatting>
  <conditionalFormatting sqref="AJ202">
    <cfRule type="cellIs" dxfId="198" priority="195" operator="greaterThan">
      <formula>$AJ$6*1.22222222</formula>
    </cfRule>
    <cfRule type="cellIs" dxfId="197" priority="196" operator="between">
      <formula>$AJ$6</formula>
      <formula>$AJ$6*1.22222222</formula>
    </cfRule>
    <cfRule type="cellIs" dxfId="196" priority="197" operator="between">
      <formula>$AJ$6*0.81818182</formula>
      <formula>$AJ$6</formula>
    </cfRule>
    <cfRule type="cellIs" dxfId="195" priority="198" operator="lessThan">
      <formula>$AJ$6*0.81818182</formula>
    </cfRule>
  </conditionalFormatting>
  <conditionalFormatting sqref="AK202">
    <cfRule type="cellIs" dxfId="194" priority="191" operator="greaterThan">
      <formula>$AK$6*1.22222222</formula>
    </cfRule>
    <cfRule type="cellIs" dxfId="193" priority="192" operator="between">
      <formula>$AK$6</formula>
      <formula>$AK$6*1.22222222</formula>
    </cfRule>
    <cfRule type="cellIs" dxfId="192" priority="193" operator="between">
      <formula>$AK$6*0.81818182</formula>
      <formula>$AK$6</formula>
    </cfRule>
    <cfRule type="cellIs" dxfId="191" priority="194" operator="lessThan">
      <formula>$AK$6*0.81818182</formula>
    </cfRule>
  </conditionalFormatting>
  <conditionalFormatting sqref="AL202">
    <cfRule type="cellIs" dxfId="190" priority="187" operator="greaterThan">
      <formula>$AL$6*1.22222222</formula>
    </cfRule>
    <cfRule type="cellIs" dxfId="189" priority="188" operator="between">
      <formula>$AL$6</formula>
      <formula>$AL$6*1.22222222</formula>
    </cfRule>
    <cfRule type="cellIs" dxfId="188" priority="189" operator="between">
      <formula>$AL$6*0.81818182</formula>
      <formula>$AL$6</formula>
    </cfRule>
    <cfRule type="cellIs" dxfId="187" priority="190" operator="lessThan">
      <formula>$AL$6*0.81818182</formula>
    </cfRule>
  </conditionalFormatting>
  <conditionalFormatting sqref="AM202">
    <cfRule type="cellIs" dxfId="186" priority="183" operator="greaterThan">
      <formula>$AM$6*1.22222222</formula>
    </cfRule>
    <cfRule type="cellIs" dxfId="185" priority="184" operator="between">
      <formula>$AM$6</formula>
      <formula>$AM$6*1.22222222</formula>
    </cfRule>
    <cfRule type="cellIs" dxfId="184" priority="185" operator="between">
      <formula>$AM$6*0.81818182</formula>
      <formula>$AM$6</formula>
    </cfRule>
    <cfRule type="cellIs" dxfId="183" priority="186" operator="lessThan">
      <formula>$AM$6*0.81818182</formula>
    </cfRule>
  </conditionalFormatting>
  <conditionalFormatting sqref="AN202">
    <cfRule type="cellIs" dxfId="182" priority="179" operator="greaterThan">
      <formula>$AN$6*1.22222222</formula>
    </cfRule>
    <cfRule type="cellIs" dxfId="181" priority="180" operator="between">
      <formula>$AN$6</formula>
      <formula>$AN$6*1.22222222</formula>
    </cfRule>
    <cfRule type="cellIs" dxfId="180" priority="181" operator="between">
      <formula>$AN$6*0.81818182</formula>
      <formula>$AN$6</formula>
    </cfRule>
    <cfRule type="cellIs" dxfId="179" priority="182" operator="lessThan">
      <formula>$AN$6*0.81818182</formula>
    </cfRule>
  </conditionalFormatting>
  <conditionalFormatting sqref="AO202">
    <cfRule type="cellIs" dxfId="178" priority="175" operator="greaterThan">
      <formula>$AO$6*1.22222222</formula>
    </cfRule>
    <cfRule type="cellIs" dxfId="177" priority="176" operator="between">
      <formula>$AO$6</formula>
      <formula>$AO$6*1.22222222</formula>
    </cfRule>
    <cfRule type="cellIs" dxfId="176" priority="177" operator="between">
      <formula>$AO$6*0.81818182</formula>
      <formula>$AO$6</formula>
    </cfRule>
    <cfRule type="cellIs" dxfId="175" priority="178" operator="lessThan">
      <formula>$AO$6*0.81818182</formula>
    </cfRule>
  </conditionalFormatting>
  <conditionalFormatting sqref="AP202">
    <cfRule type="cellIs" dxfId="174" priority="171" operator="greaterThan">
      <formula>$AP$6*1.22222222</formula>
    </cfRule>
    <cfRule type="cellIs" dxfId="173" priority="172" operator="between">
      <formula>$AP$6</formula>
      <formula>$AP$6*1.22222222</formula>
    </cfRule>
    <cfRule type="cellIs" dxfId="172" priority="173" operator="between">
      <formula>$AP$6*0.81818182</formula>
      <formula>$AP$6</formula>
    </cfRule>
    <cfRule type="cellIs" dxfId="171" priority="174" operator="lessThan">
      <formula>$AP$6*0.81818182</formula>
    </cfRule>
  </conditionalFormatting>
  <conditionalFormatting sqref="AQ202">
    <cfRule type="cellIs" dxfId="170" priority="167" operator="greaterThan">
      <formula>$AQ$6*1.22222222</formula>
    </cfRule>
    <cfRule type="cellIs" dxfId="169" priority="168" operator="between">
      <formula>$AQ$6</formula>
      <formula>$AQ$6*1.22222222</formula>
    </cfRule>
    <cfRule type="cellIs" dxfId="168" priority="169" operator="between">
      <formula>$AQ$6*0.81818182</formula>
      <formula>$AQ$6</formula>
    </cfRule>
    <cfRule type="cellIs" dxfId="167" priority="170" operator="lessThan">
      <formula>$AQ$6*0.81818182</formula>
    </cfRule>
  </conditionalFormatting>
  <conditionalFormatting sqref="AR202">
    <cfRule type="cellIs" dxfId="166" priority="163" operator="greaterThan">
      <formula>$AR$6*1.22222222</formula>
    </cfRule>
    <cfRule type="cellIs" dxfId="165" priority="164" operator="between">
      <formula>$AR$6</formula>
      <formula>$AR$6*1.22222222</formula>
    </cfRule>
    <cfRule type="cellIs" dxfId="164" priority="165" operator="between">
      <formula>$AR$6*0.81818182</formula>
      <formula>$AR$6</formula>
    </cfRule>
    <cfRule type="cellIs" dxfId="163" priority="166" operator="lessThan">
      <formula>$AR$6*0.81818182</formula>
    </cfRule>
  </conditionalFormatting>
  <conditionalFormatting sqref="AS202">
    <cfRule type="cellIs" dxfId="162" priority="159" operator="greaterThan">
      <formula>$AS$6*1.22222222</formula>
    </cfRule>
    <cfRule type="cellIs" dxfId="161" priority="160" operator="between">
      <formula>$AS$6</formula>
      <formula>$AS$6*1.22222222</formula>
    </cfRule>
    <cfRule type="cellIs" dxfId="160" priority="161" operator="between">
      <formula>$AS$6*0.81818182</formula>
      <formula>$AS$6</formula>
    </cfRule>
    <cfRule type="cellIs" dxfId="159" priority="162" operator="lessThan">
      <formula>$AS$6*0.81818182</formula>
    </cfRule>
  </conditionalFormatting>
  <conditionalFormatting sqref="AT202">
    <cfRule type="cellIs" dxfId="158" priority="155" operator="greaterThan">
      <formula>$AT$6*1.22222222</formula>
    </cfRule>
    <cfRule type="cellIs" dxfId="157" priority="156" operator="between">
      <formula>$AT$6</formula>
      <formula>$AT$6*1.22222222</formula>
    </cfRule>
    <cfRule type="cellIs" dxfId="156" priority="157" operator="between">
      <formula>$AT$6*0.81818182</formula>
      <formula>$AT$6</formula>
    </cfRule>
    <cfRule type="cellIs" dxfId="155" priority="158" operator="lessThan">
      <formula>$AT$6*0.81818182</formula>
    </cfRule>
  </conditionalFormatting>
  <conditionalFormatting sqref="AU202">
    <cfRule type="cellIs" dxfId="154" priority="151" operator="greaterThan">
      <formula>$AU$6*1.22222222</formula>
    </cfRule>
    <cfRule type="cellIs" dxfId="153" priority="152" operator="between">
      <formula>$AU$6</formula>
      <formula>$AU$6*1.22222222</formula>
    </cfRule>
    <cfRule type="cellIs" dxfId="152" priority="153" operator="between">
      <formula>$AU$6*0.81818182</formula>
      <formula>$AU$6</formula>
    </cfRule>
    <cfRule type="cellIs" dxfId="151" priority="154" operator="lessThan">
      <formula>$AU$6*0.81818182</formula>
    </cfRule>
  </conditionalFormatting>
  <conditionalFormatting sqref="AV202">
    <cfRule type="cellIs" dxfId="150" priority="147" operator="greaterThan">
      <formula>$AV$6*1.22222222</formula>
    </cfRule>
    <cfRule type="cellIs" dxfId="149" priority="148" operator="between">
      <formula>$AV$6</formula>
      <formula>$AV$6*1.22222222</formula>
    </cfRule>
    <cfRule type="cellIs" dxfId="148" priority="149" operator="between">
      <formula>$AV$6*0.81818182</formula>
      <formula>$AV$6</formula>
    </cfRule>
    <cfRule type="cellIs" dxfId="147" priority="150" operator="lessThan">
      <formula>$AV$6*0.81818182</formula>
    </cfRule>
  </conditionalFormatting>
  <conditionalFormatting sqref="AE204">
    <cfRule type="cellIs" dxfId="146" priority="143" operator="greaterThan">
      <formula>$AE$6*1.22222222</formula>
    </cfRule>
    <cfRule type="cellIs" dxfId="145" priority="144" operator="between">
      <formula>$AE$6</formula>
      <formula>$AE$6*1.22222222</formula>
    </cfRule>
    <cfRule type="cellIs" dxfId="144" priority="145" operator="between">
      <formula>$AE$6*0.81818182</formula>
      <formula>$AE$6</formula>
    </cfRule>
    <cfRule type="cellIs" dxfId="143" priority="146" operator="lessThan">
      <formula>$AE$6*0.81818182</formula>
    </cfRule>
  </conditionalFormatting>
  <conditionalFormatting sqref="AF204">
    <cfRule type="cellIs" dxfId="142" priority="139" operator="greaterThan">
      <formula>$AF$6*1.22222222</formula>
    </cfRule>
    <cfRule type="cellIs" dxfId="141" priority="140" operator="between">
      <formula>$AF$6</formula>
      <formula>$AF$6*1.22222222</formula>
    </cfRule>
    <cfRule type="cellIs" dxfId="140" priority="141" operator="between">
      <formula>$AF$6*0.81818182</formula>
      <formula>$AF$6</formula>
    </cfRule>
    <cfRule type="cellIs" dxfId="139" priority="142" operator="lessThan">
      <formula>$AF$6*0.81818182</formula>
    </cfRule>
  </conditionalFormatting>
  <conditionalFormatting sqref="AG204">
    <cfRule type="cellIs" dxfId="138" priority="135" operator="greaterThan">
      <formula>$AG$6*1.22222222</formula>
    </cfRule>
    <cfRule type="cellIs" dxfId="137" priority="136" operator="between">
      <formula>$AG$6</formula>
      <formula>$AG$6*1.22222222</formula>
    </cfRule>
    <cfRule type="cellIs" dxfId="136" priority="137" operator="between">
      <formula>$AG$6*0.81818182</formula>
      <formula>$AG$6</formula>
    </cfRule>
    <cfRule type="cellIs" dxfId="135" priority="138" operator="lessThan">
      <formula>$AG$6*0.81818182</formula>
    </cfRule>
  </conditionalFormatting>
  <conditionalFormatting sqref="AH204">
    <cfRule type="cellIs" dxfId="134" priority="131" operator="greaterThan">
      <formula>$AH$6*1.22222222</formula>
    </cfRule>
    <cfRule type="cellIs" dxfId="133" priority="132" operator="between">
      <formula>$AH$6</formula>
      <formula>$AH$6*1.22222222</formula>
    </cfRule>
    <cfRule type="cellIs" dxfId="132" priority="133" operator="between">
      <formula>$AH$6*0.81818182</formula>
      <formula>$AH$6</formula>
    </cfRule>
    <cfRule type="cellIs" dxfId="131" priority="134" operator="lessThan">
      <formula>$AH$6*0.81818182</formula>
    </cfRule>
  </conditionalFormatting>
  <conditionalFormatting sqref="AI204">
    <cfRule type="cellIs" dxfId="130" priority="127" operator="greaterThan">
      <formula>$AI$6*1.22222222</formula>
    </cfRule>
    <cfRule type="cellIs" dxfId="129" priority="128" operator="between">
      <formula>$AI$6</formula>
      <formula>$AI$6*1.22222222</formula>
    </cfRule>
    <cfRule type="cellIs" dxfId="128" priority="129" operator="between">
      <formula>$AI$6*0.81818182</formula>
      <formula>$AI$6</formula>
    </cfRule>
    <cfRule type="cellIs" dxfId="127" priority="130" operator="lessThan">
      <formula>$AI$6*0.81818182</formula>
    </cfRule>
  </conditionalFormatting>
  <conditionalFormatting sqref="AJ204">
    <cfRule type="cellIs" dxfId="126" priority="123" operator="greaterThan">
      <formula>$AJ$6*1.22222222</formula>
    </cfRule>
    <cfRule type="cellIs" dxfId="125" priority="124" operator="between">
      <formula>$AJ$6</formula>
      <formula>$AJ$6*1.22222222</formula>
    </cfRule>
    <cfRule type="cellIs" dxfId="124" priority="125" operator="between">
      <formula>$AJ$6*0.81818182</formula>
      <formula>$AJ$6</formula>
    </cfRule>
    <cfRule type="cellIs" dxfId="123" priority="126" operator="lessThan">
      <formula>$AJ$6*0.81818182</formula>
    </cfRule>
  </conditionalFormatting>
  <conditionalFormatting sqref="AK204">
    <cfRule type="cellIs" dxfId="122" priority="119" operator="greaterThan">
      <formula>$AK$6*1.22222222</formula>
    </cfRule>
    <cfRule type="cellIs" dxfId="121" priority="120" operator="between">
      <formula>$AK$6</formula>
      <formula>$AK$6*1.22222222</formula>
    </cfRule>
    <cfRule type="cellIs" dxfId="120" priority="121" operator="between">
      <formula>$AK$6*0.81818182</formula>
      <formula>$AK$6</formula>
    </cfRule>
    <cfRule type="cellIs" dxfId="119" priority="122" operator="lessThan">
      <formula>$AK$6*0.81818182</formula>
    </cfRule>
  </conditionalFormatting>
  <conditionalFormatting sqref="AL204">
    <cfRule type="cellIs" dxfId="118" priority="115" operator="greaterThan">
      <formula>$AL$6*1.22222222</formula>
    </cfRule>
    <cfRule type="cellIs" dxfId="117" priority="116" operator="between">
      <formula>$AL$6</formula>
      <formula>$AL$6*1.22222222</formula>
    </cfRule>
    <cfRule type="cellIs" dxfId="116" priority="117" operator="between">
      <formula>$AL$6*0.81818182</formula>
      <formula>$AL$6</formula>
    </cfRule>
    <cfRule type="cellIs" dxfId="115" priority="118" operator="lessThan">
      <formula>$AL$6*0.81818182</formula>
    </cfRule>
  </conditionalFormatting>
  <conditionalFormatting sqref="AM204">
    <cfRule type="cellIs" dxfId="114" priority="111" operator="greaterThan">
      <formula>$AM$6*1.22222222</formula>
    </cfRule>
    <cfRule type="cellIs" dxfId="113" priority="112" operator="between">
      <formula>$AM$6</formula>
      <formula>$AM$6*1.22222222</formula>
    </cfRule>
    <cfRule type="cellIs" dxfId="112" priority="113" operator="between">
      <formula>$AM$6*0.81818182</formula>
      <formula>$AM$6</formula>
    </cfRule>
    <cfRule type="cellIs" dxfId="111" priority="114" operator="lessThan">
      <formula>$AM$6*0.81818182</formula>
    </cfRule>
  </conditionalFormatting>
  <conditionalFormatting sqref="AN204">
    <cfRule type="cellIs" dxfId="110" priority="107" operator="greaterThan">
      <formula>$AN$6*1.22222222</formula>
    </cfRule>
    <cfRule type="cellIs" dxfId="109" priority="108" operator="between">
      <formula>$AN$6</formula>
      <formula>$AN$6*1.22222222</formula>
    </cfRule>
    <cfRule type="cellIs" dxfId="108" priority="109" operator="between">
      <formula>$AN$6*0.81818182</formula>
      <formula>$AN$6</formula>
    </cfRule>
    <cfRule type="cellIs" dxfId="107" priority="110" operator="lessThan">
      <formula>$AN$6*0.81818182</formula>
    </cfRule>
  </conditionalFormatting>
  <conditionalFormatting sqref="AO204">
    <cfRule type="cellIs" dxfId="106" priority="103" operator="greaterThan">
      <formula>$AO$6*1.22222222</formula>
    </cfRule>
    <cfRule type="cellIs" dxfId="105" priority="104" operator="between">
      <formula>$AO$6</formula>
      <formula>$AO$6*1.22222222</formula>
    </cfRule>
    <cfRule type="cellIs" dxfId="104" priority="105" operator="between">
      <formula>$AO$6*0.81818182</formula>
      <formula>$AO$6</formula>
    </cfRule>
    <cfRule type="cellIs" dxfId="103" priority="106" operator="lessThan">
      <formula>$AO$6*0.81818182</formula>
    </cfRule>
  </conditionalFormatting>
  <conditionalFormatting sqref="AP204">
    <cfRule type="cellIs" dxfId="102" priority="99" operator="greaterThan">
      <formula>$AP$6*1.22222222</formula>
    </cfRule>
    <cfRule type="cellIs" dxfId="101" priority="100" operator="between">
      <formula>$AP$6</formula>
      <formula>$AP$6*1.22222222</formula>
    </cfRule>
    <cfRule type="cellIs" dxfId="100" priority="101" operator="between">
      <formula>$AP$6*0.81818182</formula>
      <formula>$AP$6</formula>
    </cfRule>
    <cfRule type="cellIs" dxfId="99" priority="102" operator="lessThan">
      <formula>$AP$6*0.81818182</formula>
    </cfRule>
  </conditionalFormatting>
  <conditionalFormatting sqref="AQ204">
    <cfRule type="cellIs" dxfId="98" priority="95" operator="greaterThan">
      <formula>$AQ$6*1.22222222</formula>
    </cfRule>
    <cfRule type="cellIs" dxfId="97" priority="96" operator="between">
      <formula>$AQ$6</formula>
      <formula>$AQ$6*1.22222222</formula>
    </cfRule>
    <cfRule type="cellIs" dxfId="96" priority="97" operator="between">
      <formula>$AQ$6*0.81818182</formula>
      <formula>$AQ$6</formula>
    </cfRule>
    <cfRule type="cellIs" dxfId="95" priority="98" operator="lessThan">
      <formula>$AQ$6*0.81818182</formula>
    </cfRule>
  </conditionalFormatting>
  <conditionalFormatting sqref="AR204">
    <cfRule type="cellIs" dxfId="94" priority="91" operator="greaterThan">
      <formula>$AR$6*1.22222222</formula>
    </cfRule>
    <cfRule type="cellIs" dxfId="93" priority="92" operator="between">
      <formula>$AR$6</formula>
      <formula>$AR$6*1.22222222</formula>
    </cfRule>
    <cfRule type="cellIs" dxfId="92" priority="93" operator="between">
      <formula>$AR$6*0.81818182</formula>
      <formula>$AR$6</formula>
    </cfRule>
    <cfRule type="cellIs" dxfId="91" priority="94" operator="lessThan">
      <formula>$AR$6*0.81818182</formula>
    </cfRule>
  </conditionalFormatting>
  <conditionalFormatting sqref="AS204">
    <cfRule type="cellIs" dxfId="90" priority="87" operator="greaterThan">
      <formula>$AS$6*1.22222222</formula>
    </cfRule>
    <cfRule type="cellIs" dxfId="89" priority="88" operator="between">
      <formula>$AS$6</formula>
      <formula>$AS$6*1.22222222</formula>
    </cfRule>
    <cfRule type="cellIs" dxfId="88" priority="89" operator="between">
      <formula>$AS$6*0.81818182</formula>
      <formula>$AS$6</formula>
    </cfRule>
    <cfRule type="cellIs" dxfId="87" priority="90" operator="lessThan">
      <formula>$AS$6*0.81818182</formula>
    </cfRule>
  </conditionalFormatting>
  <conditionalFormatting sqref="AT204">
    <cfRule type="cellIs" dxfId="86" priority="83" operator="greaterThan">
      <formula>$AT$6*1.22222222</formula>
    </cfRule>
    <cfRule type="cellIs" dxfId="85" priority="84" operator="between">
      <formula>$AT$6</formula>
      <formula>$AT$6*1.22222222</formula>
    </cfRule>
    <cfRule type="cellIs" dxfId="84" priority="85" operator="between">
      <formula>$AT$6*0.81818182</formula>
      <formula>$AT$6</formula>
    </cfRule>
    <cfRule type="cellIs" dxfId="83" priority="86" operator="lessThan">
      <formula>$AT$6*0.81818182</formula>
    </cfRule>
  </conditionalFormatting>
  <conditionalFormatting sqref="AU204">
    <cfRule type="cellIs" dxfId="82" priority="79" operator="greaterThan">
      <formula>$AU$6*1.22222222</formula>
    </cfRule>
    <cfRule type="cellIs" dxfId="81" priority="80" operator="between">
      <formula>$AU$6</formula>
      <formula>$AU$6*1.22222222</formula>
    </cfRule>
    <cfRule type="cellIs" dxfId="80" priority="81" operator="between">
      <formula>$AU$6*0.81818182</formula>
      <formula>$AU$6</formula>
    </cfRule>
    <cfRule type="cellIs" dxfId="79" priority="82" operator="lessThan">
      <formula>$AU$6*0.81818182</formula>
    </cfRule>
  </conditionalFormatting>
  <conditionalFormatting sqref="AV204">
    <cfRule type="cellIs" dxfId="78" priority="75" operator="greaterThan">
      <formula>$AV$6*1.22222222</formula>
    </cfRule>
    <cfRule type="cellIs" dxfId="77" priority="76" operator="between">
      <formula>$AV$6</formula>
      <formula>$AV$6*1.22222222</formula>
    </cfRule>
    <cfRule type="cellIs" dxfId="76" priority="77" operator="between">
      <formula>$AV$6*0.81818182</formula>
      <formula>$AV$6</formula>
    </cfRule>
    <cfRule type="cellIs" dxfId="75" priority="78" operator="lessThan">
      <formula>$AV$6*0.81818182</formula>
    </cfRule>
  </conditionalFormatting>
  <conditionalFormatting sqref="AE203">
    <cfRule type="cellIs" dxfId="74" priority="71" operator="greaterThan">
      <formula>$AE$6*1.22222222</formula>
    </cfRule>
    <cfRule type="cellIs" dxfId="73" priority="72" operator="between">
      <formula>$AE$6</formula>
      <formula>$AE$6*1.22222222</formula>
    </cfRule>
    <cfRule type="cellIs" dxfId="72" priority="73" operator="between">
      <formula>$AE$6*0.81818182</formula>
      <formula>$AE$6</formula>
    </cfRule>
    <cfRule type="cellIs" dxfId="71" priority="74" operator="lessThan">
      <formula>$AE$6*0.81818182</formula>
    </cfRule>
  </conditionalFormatting>
  <conditionalFormatting sqref="AF203">
    <cfRule type="cellIs" dxfId="70" priority="67" operator="greaterThan">
      <formula>$AF$6*1.22222222</formula>
    </cfRule>
    <cfRule type="cellIs" dxfId="69" priority="68" operator="between">
      <formula>$AF$6</formula>
      <formula>$AF$6*1.22222222</formula>
    </cfRule>
    <cfRule type="cellIs" dxfId="68" priority="69" operator="between">
      <formula>$AF$6*0.81818182</formula>
      <formula>$AF$6</formula>
    </cfRule>
    <cfRule type="cellIs" dxfId="67" priority="70" operator="lessThan">
      <formula>$AF$6*0.81818182</formula>
    </cfRule>
  </conditionalFormatting>
  <conditionalFormatting sqref="AG203">
    <cfRule type="cellIs" dxfId="66" priority="63" operator="greaterThan">
      <formula>$AG$6*1.22222222</formula>
    </cfRule>
    <cfRule type="cellIs" dxfId="65" priority="64" operator="between">
      <formula>$AG$6</formula>
      <formula>$AG$6*1.22222222</formula>
    </cfRule>
    <cfRule type="cellIs" dxfId="64" priority="65" operator="between">
      <formula>$AG$6*0.81818182</formula>
      <formula>$AG$6</formula>
    </cfRule>
    <cfRule type="cellIs" dxfId="63" priority="66" operator="lessThan">
      <formula>$AG$6*0.81818182</formula>
    </cfRule>
  </conditionalFormatting>
  <conditionalFormatting sqref="AH203">
    <cfRule type="cellIs" dxfId="62" priority="59" operator="greaterThan">
      <formula>$AH$6*1.22222222</formula>
    </cfRule>
    <cfRule type="cellIs" dxfId="61" priority="60" operator="between">
      <formula>$AH$6</formula>
      <formula>$AH$6*1.22222222</formula>
    </cfRule>
    <cfRule type="cellIs" dxfId="60" priority="61" operator="between">
      <formula>$AH$6*0.81818182</formula>
      <formula>$AH$6</formula>
    </cfRule>
    <cfRule type="cellIs" dxfId="59" priority="62" operator="lessThan">
      <formula>$AH$6*0.81818182</formula>
    </cfRule>
  </conditionalFormatting>
  <conditionalFormatting sqref="AI203">
    <cfRule type="cellIs" dxfId="58" priority="55" operator="greaterThan">
      <formula>$AI$6*1.22222222</formula>
    </cfRule>
    <cfRule type="cellIs" dxfId="57" priority="56" operator="between">
      <formula>$AI$6</formula>
      <formula>$AI$6*1.22222222</formula>
    </cfRule>
    <cfRule type="cellIs" dxfId="56" priority="57" operator="between">
      <formula>$AI$6*0.81818182</formula>
      <formula>$AI$6</formula>
    </cfRule>
    <cfRule type="cellIs" dxfId="55" priority="58" operator="lessThan">
      <formula>$AI$6*0.81818182</formula>
    </cfRule>
  </conditionalFormatting>
  <conditionalFormatting sqref="AJ203">
    <cfRule type="cellIs" dxfId="54" priority="51" operator="greaterThan">
      <formula>$AJ$6*1.22222222</formula>
    </cfRule>
    <cfRule type="cellIs" dxfId="53" priority="52" operator="between">
      <formula>$AJ$6</formula>
      <formula>$AJ$6*1.22222222</formula>
    </cfRule>
    <cfRule type="cellIs" dxfId="52" priority="53" operator="between">
      <formula>$AJ$6*0.81818182</formula>
      <formula>$AJ$6</formula>
    </cfRule>
    <cfRule type="cellIs" dxfId="51" priority="54" operator="lessThan">
      <formula>$AJ$6*0.81818182</formula>
    </cfRule>
  </conditionalFormatting>
  <conditionalFormatting sqref="AK203">
    <cfRule type="cellIs" dxfId="50" priority="47" operator="greaterThan">
      <formula>$AK$6*1.22222222</formula>
    </cfRule>
    <cfRule type="cellIs" dxfId="49" priority="48" operator="between">
      <formula>$AK$6</formula>
      <formula>$AK$6*1.22222222</formula>
    </cfRule>
    <cfRule type="cellIs" dxfId="48" priority="49" operator="between">
      <formula>$AK$6*0.81818182</formula>
      <formula>$AK$6</formula>
    </cfRule>
    <cfRule type="cellIs" dxfId="47" priority="50" operator="lessThan">
      <formula>$AK$6*0.81818182</formula>
    </cfRule>
  </conditionalFormatting>
  <conditionalFormatting sqref="AL203">
    <cfRule type="cellIs" dxfId="46" priority="43" operator="greaterThan">
      <formula>$AL$6*1.22222222</formula>
    </cfRule>
    <cfRule type="cellIs" dxfId="45" priority="44" operator="between">
      <formula>$AL$6</formula>
      <formula>$AL$6*1.22222222</formula>
    </cfRule>
    <cfRule type="cellIs" dxfId="44" priority="45" operator="between">
      <formula>$AL$6*0.81818182</formula>
      <formula>$AL$6</formula>
    </cfRule>
    <cfRule type="cellIs" dxfId="43" priority="46" operator="lessThan">
      <formula>$AL$6*0.81818182</formula>
    </cfRule>
  </conditionalFormatting>
  <conditionalFormatting sqref="AM203">
    <cfRule type="cellIs" dxfId="42" priority="39" operator="greaterThan">
      <formula>$AM$6*1.22222222</formula>
    </cfRule>
    <cfRule type="cellIs" dxfId="41" priority="40" operator="between">
      <formula>$AM$6</formula>
      <formula>$AM$6*1.22222222</formula>
    </cfRule>
    <cfRule type="cellIs" dxfId="40" priority="41" operator="between">
      <formula>$AM$6*0.81818182</formula>
      <formula>$AM$6</formula>
    </cfRule>
    <cfRule type="cellIs" dxfId="39" priority="42" operator="lessThan">
      <formula>$AM$6*0.81818182</formula>
    </cfRule>
  </conditionalFormatting>
  <conditionalFormatting sqref="AN203">
    <cfRule type="cellIs" dxfId="38" priority="35" operator="greaterThan">
      <formula>$AN$6*1.22222222</formula>
    </cfRule>
    <cfRule type="cellIs" dxfId="37" priority="36" operator="between">
      <formula>$AN$6</formula>
      <formula>$AN$6*1.22222222</formula>
    </cfRule>
    <cfRule type="cellIs" dxfId="36" priority="37" operator="between">
      <formula>$AN$6*0.81818182</formula>
      <formula>$AN$6</formula>
    </cfRule>
    <cfRule type="cellIs" dxfId="35" priority="38" operator="lessThan">
      <formula>$AN$6*0.81818182</formula>
    </cfRule>
  </conditionalFormatting>
  <conditionalFormatting sqref="AO203">
    <cfRule type="cellIs" dxfId="34" priority="31" operator="greaterThan">
      <formula>$AO$6*1.22222222</formula>
    </cfRule>
    <cfRule type="cellIs" dxfId="33" priority="32" operator="between">
      <formula>$AO$6</formula>
      <formula>$AO$6*1.22222222</formula>
    </cfRule>
    <cfRule type="cellIs" dxfId="32" priority="33" operator="between">
      <formula>$AO$6*0.81818182</formula>
      <formula>$AO$6</formula>
    </cfRule>
    <cfRule type="cellIs" dxfId="31" priority="34" operator="lessThan">
      <formula>$AO$6*0.81818182</formula>
    </cfRule>
  </conditionalFormatting>
  <conditionalFormatting sqref="AP203">
    <cfRule type="cellIs" dxfId="30" priority="27" operator="greaterThan">
      <formula>$AP$6*1.22222222</formula>
    </cfRule>
    <cfRule type="cellIs" dxfId="29" priority="28" operator="between">
      <formula>$AP$6</formula>
      <formula>$AP$6*1.22222222</formula>
    </cfRule>
    <cfRule type="cellIs" dxfId="28" priority="29" operator="between">
      <formula>$AP$6*0.81818182</formula>
      <formula>$AP$6</formula>
    </cfRule>
    <cfRule type="cellIs" dxfId="27" priority="30" operator="lessThan">
      <formula>$AP$6*0.81818182</formula>
    </cfRule>
  </conditionalFormatting>
  <conditionalFormatting sqref="AQ203">
    <cfRule type="cellIs" dxfId="26" priority="23" operator="greaterThan">
      <formula>$AQ$6*1.22222222</formula>
    </cfRule>
    <cfRule type="cellIs" dxfId="25" priority="24" operator="between">
      <formula>$AQ$6</formula>
      <formula>$AQ$6*1.22222222</formula>
    </cfRule>
    <cfRule type="cellIs" dxfId="24" priority="25" operator="between">
      <formula>$AQ$6*0.81818182</formula>
      <formula>$AQ$6</formula>
    </cfRule>
    <cfRule type="cellIs" dxfId="23" priority="26" operator="lessThan">
      <formula>$AQ$6*0.81818182</formula>
    </cfRule>
  </conditionalFormatting>
  <conditionalFormatting sqref="AR203">
    <cfRule type="cellIs" dxfId="22" priority="19" operator="greaterThan">
      <formula>$AR$6*1.22222222</formula>
    </cfRule>
    <cfRule type="cellIs" dxfId="21" priority="20" operator="between">
      <formula>$AR$6</formula>
      <formula>$AR$6*1.22222222</formula>
    </cfRule>
    <cfRule type="cellIs" dxfId="20" priority="21" operator="between">
      <formula>$AR$6*0.81818182</formula>
      <formula>$AR$6</formula>
    </cfRule>
    <cfRule type="cellIs" dxfId="19" priority="22" operator="lessThan">
      <formula>$AR$6*0.81818182</formula>
    </cfRule>
  </conditionalFormatting>
  <conditionalFormatting sqref="AS203">
    <cfRule type="cellIs" dxfId="18" priority="15" operator="greaterThan">
      <formula>$AS$6*1.22222222</formula>
    </cfRule>
    <cfRule type="cellIs" dxfId="17" priority="16" operator="between">
      <formula>$AS$6</formula>
      <formula>$AS$6*1.22222222</formula>
    </cfRule>
    <cfRule type="cellIs" dxfId="16" priority="17" operator="between">
      <formula>$AS$6*0.81818182</formula>
      <formula>$AS$6</formula>
    </cfRule>
    <cfRule type="cellIs" dxfId="15" priority="18" operator="lessThan">
      <formula>$AS$6*0.81818182</formula>
    </cfRule>
  </conditionalFormatting>
  <conditionalFormatting sqref="AT203">
    <cfRule type="cellIs" dxfId="14" priority="11" operator="greaterThan">
      <formula>$AT$6*1.22222222</formula>
    </cfRule>
    <cfRule type="cellIs" dxfId="13" priority="12" operator="between">
      <formula>$AT$6</formula>
      <formula>$AT$6*1.22222222</formula>
    </cfRule>
    <cfRule type="cellIs" dxfId="12" priority="13" operator="between">
      <formula>$AT$6*0.81818182</formula>
      <formula>$AT$6</formula>
    </cfRule>
    <cfRule type="cellIs" dxfId="11" priority="14" operator="lessThan">
      <formula>$AT$6*0.81818182</formula>
    </cfRule>
  </conditionalFormatting>
  <conditionalFormatting sqref="AU203">
    <cfRule type="cellIs" dxfId="10" priority="7" operator="greaterThan">
      <formula>$AU$6*1.22222222</formula>
    </cfRule>
    <cfRule type="cellIs" dxfId="9" priority="8" operator="between">
      <formula>$AU$6</formula>
      <formula>$AU$6*1.22222222</formula>
    </cfRule>
    <cfRule type="cellIs" dxfId="8" priority="9" operator="between">
      <formula>$AU$6*0.81818182</formula>
      <formula>$AU$6</formula>
    </cfRule>
    <cfRule type="cellIs" dxfId="7" priority="10" operator="lessThan">
      <formula>$AU$6*0.81818182</formula>
    </cfRule>
  </conditionalFormatting>
  <conditionalFormatting sqref="AV203">
    <cfRule type="cellIs" dxfId="6" priority="3" operator="greaterThan">
      <formula>$AV$6*1.22222222</formula>
    </cfRule>
    <cfRule type="cellIs" dxfId="5" priority="4" operator="between">
      <formula>$AV$6</formula>
      <formula>$AV$6*1.22222222</formula>
    </cfRule>
    <cfRule type="cellIs" dxfId="4" priority="5" operator="between">
      <formula>$AV$6*0.81818182</formula>
      <formula>$AV$6</formula>
    </cfRule>
    <cfRule type="cellIs" dxfId="3" priority="6" operator="lessThan">
      <formula>$AV$6*0.81818182</formula>
    </cfRule>
  </conditionalFormatting>
  <conditionalFormatting sqref="AX9:AY204">
    <cfRule type="cellIs" dxfId="2" priority="2" operator="equal">
      <formula>"TP"</formula>
    </cfRule>
  </conditionalFormatting>
  <conditionalFormatting sqref="AX333:AY360">
    <cfRule type="cellIs" dxfId="1" priority="1" operator="equal">
      <formula>"TP"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38BC-7CFB-414B-A01E-759AE46FACEB}">
  <dimension ref="B2:AO220"/>
  <sheetViews>
    <sheetView zoomScale="50" zoomScaleNormal="75" workbookViewId="0">
      <selection activeCell="S107" sqref="S107"/>
    </sheetView>
  </sheetViews>
  <sheetFormatPr baseColWidth="10" defaultRowHeight="16"/>
  <cols>
    <col min="7" max="8" width="12.1640625" bestFit="1" customWidth="1"/>
    <col min="9" max="10" width="14.5" bestFit="1" customWidth="1"/>
    <col min="11" max="12" width="12.1640625" bestFit="1" customWidth="1"/>
    <col min="13" max="14" width="14.5" bestFit="1" customWidth="1"/>
    <col min="28" max="29" width="12.83203125" bestFit="1" customWidth="1"/>
  </cols>
  <sheetData>
    <row r="2" spans="6:15">
      <c r="F2" s="280" t="s">
        <v>116</v>
      </c>
      <c r="G2" s="280"/>
      <c r="H2" s="280"/>
      <c r="I2" s="183"/>
      <c r="J2" s="183"/>
      <c r="K2" s="183"/>
      <c r="L2" s="183"/>
      <c r="M2" s="183"/>
      <c r="N2" s="183"/>
    </row>
    <row r="3" spans="6:15">
      <c r="F3" s="85" t="s">
        <v>69</v>
      </c>
      <c r="G3" s="1">
        <v>126</v>
      </c>
      <c r="H3" s="1">
        <v>43</v>
      </c>
      <c r="I3" s="1"/>
      <c r="J3" s="1"/>
      <c r="K3" s="1">
        <v>59</v>
      </c>
      <c r="L3" s="1">
        <v>13</v>
      </c>
      <c r="M3" s="1"/>
      <c r="N3" s="1"/>
    </row>
    <row r="4" spans="6:15">
      <c r="F4" s="85" t="s">
        <v>70</v>
      </c>
      <c r="G4" s="1">
        <v>11</v>
      </c>
      <c r="H4" s="1">
        <v>25</v>
      </c>
      <c r="I4" s="1"/>
      <c r="J4" s="1"/>
      <c r="K4" s="1">
        <v>83</v>
      </c>
      <c r="L4" s="1">
        <v>88</v>
      </c>
      <c r="M4" s="1"/>
      <c r="N4" s="1"/>
    </row>
    <row r="5" spans="6:15">
      <c r="F5" s="85" t="s">
        <v>71</v>
      </c>
      <c r="G5" s="1">
        <v>41</v>
      </c>
      <c r="H5" s="1">
        <v>87</v>
      </c>
      <c r="I5" s="1"/>
      <c r="J5" s="1"/>
      <c r="K5" s="1">
        <v>34</v>
      </c>
      <c r="L5" s="1">
        <v>58</v>
      </c>
      <c r="M5" s="1"/>
      <c r="N5" s="1"/>
    </row>
    <row r="6" spans="6:15">
      <c r="F6" s="85" t="s">
        <v>72</v>
      </c>
      <c r="G6" s="1">
        <v>18</v>
      </c>
      <c r="H6" s="1">
        <v>41</v>
      </c>
      <c r="I6" s="1"/>
      <c r="J6" s="1"/>
      <c r="K6" s="1">
        <v>20</v>
      </c>
      <c r="L6" s="1">
        <v>37</v>
      </c>
      <c r="M6" s="1"/>
      <c r="N6" s="1"/>
    </row>
    <row r="7" spans="6:15">
      <c r="F7" s="85" t="s">
        <v>79</v>
      </c>
      <c r="G7" s="1">
        <f>SUM(G3,G5)</f>
        <v>167</v>
      </c>
      <c r="H7" s="1">
        <f>SUM(H3,H5)</f>
        <v>130</v>
      </c>
      <c r="I7" s="1"/>
      <c r="J7" s="1"/>
      <c r="K7" s="1">
        <f>SUM(K3,K5)</f>
        <v>93</v>
      </c>
      <c r="L7" s="1">
        <f>SUM(L3,L5)</f>
        <v>71</v>
      </c>
      <c r="M7" s="1"/>
      <c r="N7" s="1"/>
    </row>
    <row r="8" spans="6:15">
      <c r="F8" s="85" t="s">
        <v>80</v>
      </c>
      <c r="G8" s="1">
        <f>SUM(G4,G6)</f>
        <v>29</v>
      </c>
      <c r="H8" s="1">
        <f t="shared" ref="H8" si="0">SUM(H4,H6)</f>
        <v>66</v>
      </c>
      <c r="I8" s="1"/>
      <c r="J8" s="1"/>
      <c r="K8" s="1">
        <f>SUM(K4,K6)</f>
        <v>103</v>
      </c>
      <c r="L8" s="1">
        <f t="shared" ref="L8" si="1">SUM(L4,L6)</f>
        <v>125</v>
      </c>
      <c r="M8" s="1"/>
      <c r="O8" s="1" t="s">
        <v>232</v>
      </c>
    </row>
    <row r="9" spans="6:15">
      <c r="F9" s="85" t="s">
        <v>137</v>
      </c>
      <c r="G9" s="157"/>
      <c r="H9" s="157"/>
      <c r="I9" s="157"/>
      <c r="J9" s="157"/>
      <c r="K9" s="157"/>
      <c r="L9" s="157"/>
      <c r="M9" s="1">
        <v>93</v>
      </c>
      <c r="N9" s="1">
        <v>66</v>
      </c>
      <c r="O9" s="1">
        <v>56</v>
      </c>
    </row>
    <row r="10" spans="6:15">
      <c r="F10" s="85" t="s">
        <v>138</v>
      </c>
      <c r="G10" s="157"/>
      <c r="H10" s="157"/>
      <c r="I10" s="157"/>
      <c r="J10" s="157"/>
      <c r="K10" s="157"/>
      <c r="L10" s="157"/>
      <c r="M10" s="1">
        <v>74</v>
      </c>
      <c r="N10" s="1">
        <v>64</v>
      </c>
    </row>
    <row r="11" spans="6:15">
      <c r="F11" s="85" t="s">
        <v>139</v>
      </c>
      <c r="G11" s="157"/>
      <c r="H11" s="157"/>
      <c r="I11" s="157"/>
      <c r="J11" s="157"/>
      <c r="K11" s="157"/>
      <c r="L11" s="157"/>
      <c r="M11" s="1">
        <v>29</v>
      </c>
      <c r="N11" s="1">
        <v>61</v>
      </c>
    </row>
    <row r="12" spans="6:15">
      <c r="F12" s="85" t="s">
        <v>140</v>
      </c>
      <c r="G12" s="157"/>
      <c r="H12" s="157"/>
      <c r="I12" s="157"/>
      <c r="J12" s="157"/>
      <c r="K12" s="157"/>
      <c r="L12" s="157"/>
      <c r="M12" s="1">
        <v>0</v>
      </c>
      <c r="N12" s="1">
        <v>5</v>
      </c>
    </row>
    <row r="13" spans="6:15">
      <c r="F13" s="85" t="s">
        <v>47</v>
      </c>
      <c r="G13" s="157"/>
      <c r="H13" s="157"/>
      <c r="I13" s="157"/>
      <c r="J13" s="157"/>
      <c r="K13" s="157"/>
      <c r="L13" s="157"/>
      <c r="M13" s="1">
        <f>M9/(M9+M12)</f>
        <v>1</v>
      </c>
      <c r="N13" s="1">
        <f>N9/(N9+N12)</f>
        <v>0.92957746478873238</v>
      </c>
    </row>
    <row r="14" spans="6:15">
      <c r="F14" s="85" t="s">
        <v>46</v>
      </c>
      <c r="G14" s="157"/>
      <c r="H14" s="157"/>
      <c r="I14" s="157"/>
      <c r="J14" s="157"/>
      <c r="K14" s="157"/>
      <c r="L14" s="157"/>
      <c r="M14" s="1">
        <f>M9/(M9+M10)</f>
        <v>0.55688622754491013</v>
      </c>
      <c r="N14" s="1">
        <f>N9/(N9+N10)</f>
        <v>0.50769230769230766</v>
      </c>
    </row>
    <row r="16" spans="6:15">
      <c r="F16" s="280" t="s">
        <v>117</v>
      </c>
      <c r="G16" s="280"/>
      <c r="H16" s="280"/>
      <c r="I16" s="183"/>
      <c r="J16" s="183"/>
      <c r="K16" s="183"/>
      <c r="L16" s="183"/>
      <c r="M16" s="183"/>
      <c r="N16" s="183"/>
    </row>
    <row r="17" spans="2:15">
      <c r="F17" s="85" t="s">
        <v>69</v>
      </c>
      <c r="G17" s="1">
        <f>G3*100/SUM($G$3:$G$6)</f>
        <v>64.285714285714292</v>
      </c>
      <c r="H17" s="1">
        <f>H3*100/SUM($H$3:$H$6)</f>
        <v>21.938775510204081</v>
      </c>
      <c r="I17" s="1"/>
      <c r="J17" s="1"/>
      <c r="K17" s="1">
        <f>K3*100/SUM($K$3:$K$6)</f>
        <v>30.102040816326532</v>
      </c>
      <c r="L17" s="1">
        <f>L3*100/SUM($L$3:$L$6)</f>
        <v>6.6326530612244898</v>
      </c>
      <c r="M17" s="1"/>
      <c r="N17" s="1"/>
    </row>
    <row r="18" spans="2:15">
      <c r="F18" s="85" t="s">
        <v>70</v>
      </c>
      <c r="G18" s="1">
        <f>G4*100/SUM($G$3:$G$6)</f>
        <v>5.6122448979591839</v>
      </c>
      <c r="H18" s="1">
        <f t="shared" ref="H18:H20" si="2">H4*100/SUM($H$3:$H$6)</f>
        <v>12.755102040816327</v>
      </c>
      <c r="I18" s="1"/>
      <c r="J18" s="1"/>
      <c r="K18" s="1">
        <f>K4*100/SUM($K$3:$K$6)</f>
        <v>42.346938775510203</v>
      </c>
      <c r="L18" s="1">
        <f>L4*100/SUM($L$3:$L$6)</f>
        <v>44.897959183673471</v>
      </c>
      <c r="M18" s="1"/>
      <c r="N18" s="1"/>
    </row>
    <row r="19" spans="2:15">
      <c r="F19" s="85" t="s">
        <v>71</v>
      </c>
      <c r="G19" s="1">
        <f t="shared" ref="G19:G20" si="3">G5*100/SUM($G$3:$G$6)</f>
        <v>20.918367346938776</v>
      </c>
      <c r="H19" s="1">
        <f t="shared" si="2"/>
        <v>44.387755102040813</v>
      </c>
      <c r="I19" s="1"/>
      <c r="J19" s="1"/>
      <c r="K19" s="1">
        <f t="shared" ref="K19:K20" si="4">K5*100/SUM($K$3:$K$6)</f>
        <v>17.346938775510203</v>
      </c>
      <c r="L19" s="1">
        <f>L5*100/SUM($L$3:$L$6)</f>
        <v>29.591836734693878</v>
      </c>
      <c r="M19" s="1"/>
      <c r="N19" s="1"/>
    </row>
    <row r="20" spans="2:15">
      <c r="F20" s="85" t="s">
        <v>72</v>
      </c>
      <c r="G20" s="1">
        <f t="shared" si="3"/>
        <v>9.183673469387756</v>
      </c>
      <c r="H20" s="1">
        <f t="shared" si="2"/>
        <v>20.918367346938776</v>
      </c>
      <c r="I20" s="1"/>
      <c r="J20" s="1"/>
      <c r="K20" s="1">
        <f t="shared" si="4"/>
        <v>10.204081632653061</v>
      </c>
      <c r="L20" s="1">
        <f>L6*100/SUM($L$3:$L$6)</f>
        <v>18.877551020408163</v>
      </c>
      <c r="M20" s="1"/>
      <c r="N20" s="1"/>
    </row>
    <row r="21" spans="2:15">
      <c r="F21" s="85" t="s">
        <v>79</v>
      </c>
      <c r="G21" s="1">
        <f>G7*100/SUM(G$7:G$8)</f>
        <v>85.204081632653057</v>
      </c>
      <c r="H21" s="1">
        <f>H7*100/SUM(H$7:H$8)</f>
        <v>66.326530612244895</v>
      </c>
      <c r="I21" s="1"/>
      <c r="J21" s="1"/>
      <c r="K21" s="1">
        <f>K7*100/SUM(K$7:K$8)</f>
        <v>47.448979591836732</v>
      </c>
      <c r="L21" s="1">
        <f>L7*100/SUM(L$7:L$8)</f>
        <v>36.224489795918366</v>
      </c>
      <c r="M21" s="1"/>
      <c r="N21" s="1"/>
    </row>
    <row r="22" spans="2:15">
      <c r="F22" s="85" t="s">
        <v>80</v>
      </c>
      <c r="G22" s="1">
        <f>G8*100/SUM(G$7:G$8)</f>
        <v>14.795918367346939</v>
      </c>
      <c r="H22" s="1">
        <f>H8*100/SUM(H$7:H$8)</f>
        <v>33.673469387755105</v>
      </c>
      <c r="I22" s="1"/>
      <c r="J22" s="1"/>
      <c r="K22" s="1">
        <f>K8*100/SUM(K$7:K$8)</f>
        <v>52.551020408163268</v>
      </c>
      <c r="L22" s="1">
        <f>L8*100/SUM(L$7:L$8)</f>
        <v>63.775510204081634</v>
      </c>
      <c r="M22" s="1"/>
      <c r="N22" s="1"/>
      <c r="O22" s="1" t="s">
        <v>232</v>
      </c>
    </row>
    <row r="23" spans="2:15">
      <c r="F23" s="85" t="s">
        <v>137</v>
      </c>
      <c r="G23" s="157"/>
      <c r="H23" s="157"/>
      <c r="I23" s="157"/>
      <c r="J23" s="157"/>
      <c r="K23" s="157"/>
      <c r="L23" s="157"/>
      <c r="M23" s="1">
        <f t="shared" ref="M23:N26" si="5">M9*100/SUM(M$9:M$12)</f>
        <v>47.448979591836732</v>
      </c>
      <c r="N23" s="1">
        <f t="shared" si="5"/>
        <v>33.673469387755105</v>
      </c>
      <c r="O23" s="1">
        <f>100*O9/SUM(M9:M12)</f>
        <v>28.571428571428573</v>
      </c>
    </row>
    <row r="24" spans="2:15">
      <c r="F24" s="85" t="s">
        <v>138</v>
      </c>
      <c r="G24" s="157"/>
      <c r="H24" s="157"/>
      <c r="I24" s="157"/>
      <c r="J24" s="157"/>
      <c r="K24" s="157"/>
      <c r="L24" s="157"/>
      <c r="M24" s="1">
        <f t="shared" si="5"/>
        <v>37.755102040816325</v>
      </c>
      <c r="N24" s="1">
        <f t="shared" si="5"/>
        <v>32.653061224489797</v>
      </c>
    </row>
    <row r="25" spans="2:15">
      <c r="F25" s="85" t="s">
        <v>139</v>
      </c>
      <c r="G25" s="157"/>
      <c r="H25" s="157"/>
      <c r="I25" s="157"/>
      <c r="J25" s="157"/>
      <c r="K25" s="157"/>
      <c r="L25" s="157"/>
      <c r="M25" s="1">
        <f t="shared" si="5"/>
        <v>14.795918367346939</v>
      </c>
      <c r="N25" s="1">
        <f t="shared" si="5"/>
        <v>31.122448979591837</v>
      </c>
    </row>
    <row r="26" spans="2:15">
      <c r="F26" s="85" t="s">
        <v>140</v>
      </c>
      <c r="G26" s="157"/>
      <c r="H26" s="157"/>
      <c r="I26" s="157"/>
      <c r="J26" s="157"/>
      <c r="K26" s="157"/>
      <c r="L26" s="157"/>
      <c r="M26" s="1">
        <f t="shared" si="5"/>
        <v>0</v>
      </c>
      <c r="N26" s="1">
        <f t="shared" si="5"/>
        <v>2.5510204081632653</v>
      </c>
    </row>
    <row r="27" spans="2:15">
      <c r="F27" s="85" t="s">
        <v>47</v>
      </c>
      <c r="M27" s="1">
        <f>M13*100</f>
        <v>100</v>
      </c>
      <c r="N27" s="1">
        <f>N13*100</f>
        <v>92.957746478873233</v>
      </c>
    </row>
    <row r="28" spans="2:15">
      <c r="F28" s="85" t="s">
        <v>46</v>
      </c>
      <c r="M28" s="1">
        <f>M14*100</f>
        <v>55.688622754491014</v>
      </c>
      <c r="N28" s="1">
        <f>N14*100</f>
        <v>50.769230769230766</v>
      </c>
    </row>
    <row r="29" spans="2:15">
      <c r="F29" s="85"/>
      <c r="M29" s="1"/>
      <c r="N29" s="1"/>
    </row>
    <row r="31" spans="2:15">
      <c r="E31" s="230" t="s">
        <v>236</v>
      </c>
      <c r="F31" s="299" t="s">
        <v>228</v>
      </c>
      <c r="G31" s="299"/>
      <c r="H31" s="299"/>
      <c r="I31" s="299"/>
      <c r="J31" s="299"/>
      <c r="K31" s="182"/>
      <c r="L31" s="182"/>
      <c r="M31" s="182"/>
      <c r="N31" s="182"/>
    </row>
    <row r="32" spans="2:15">
      <c r="B32" s="192"/>
      <c r="C32" s="182"/>
      <c r="D32" s="182"/>
      <c r="E32" s="182"/>
      <c r="G32" s="263" t="s">
        <v>133</v>
      </c>
      <c r="H32" s="263"/>
      <c r="I32" s="263" t="s">
        <v>141</v>
      </c>
      <c r="J32" s="263"/>
      <c r="K32" s="182"/>
      <c r="L32" s="182"/>
      <c r="M32" s="182"/>
      <c r="N32" s="182"/>
    </row>
    <row r="33" spans="2:16">
      <c r="B33" s="182"/>
      <c r="C33" s="182"/>
      <c r="D33" s="182"/>
      <c r="E33" s="194"/>
      <c r="F33" s="194"/>
      <c r="G33" s="193" t="s">
        <v>6</v>
      </c>
      <c r="H33" s="193" t="s">
        <v>7</v>
      </c>
      <c r="I33" s="193" t="s">
        <v>6</v>
      </c>
      <c r="J33" s="193" t="s">
        <v>7</v>
      </c>
      <c r="K33" s="194"/>
      <c r="L33" s="194"/>
      <c r="M33" s="194"/>
      <c r="N33" s="194"/>
    </row>
    <row r="34" spans="2:16">
      <c r="B34" s="182"/>
      <c r="C34" s="182"/>
      <c r="D34" s="182"/>
      <c r="E34" s="194"/>
      <c r="F34" s="194"/>
      <c r="G34" s="193" t="s">
        <v>8</v>
      </c>
      <c r="H34" s="193" t="s">
        <v>8</v>
      </c>
      <c r="I34" s="193" t="s">
        <v>8</v>
      </c>
      <c r="J34" s="193" t="s">
        <v>8</v>
      </c>
      <c r="K34" s="194"/>
      <c r="L34" s="194"/>
      <c r="M34" s="194"/>
      <c r="N34" s="194"/>
    </row>
    <row r="35" spans="2:16">
      <c r="D35" s="192"/>
      <c r="E35" s="192"/>
      <c r="F35" s="181" t="s">
        <v>69</v>
      </c>
      <c r="G35" s="195" t="s">
        <v>169</v>
      </c>
      <c r="H35" s="195" t="s">
        <v>175</v>
      </c>
      <c r="I35" s="195" t="s">
        <v>180</v>
      </c>
      <c r="J35" s="195" t="s">
        <v>186</v>
      </c>
      <c r="K35" s="14"/>
      <c r="L35" s="14"/>
      <c r="M35" s="14"/>
      <c r="N35" s="14"/>
      <c r="P35" s="231" t="s">
        <v>238</v>
      </c>
    </row>
    <row r="36" spans="2:16">
      <c r="D36" s="192"/>
      <c r="E36" s="192"/>
      <c r="F36" s="202" t="s">
        <v>70</v>
      </c>
      <c r="G36" s="195" t="s">
        <v>170</v>
      </c>
      <c r="H36" s="195" t="s">
        <v>176</v>
      </c>
      <c r="I36" s="195" t="s">
        <v>181</v>
      </c>
      <c r="J36" s="195" t="s">
        <v>187</v>
      </c>
      <c r="K36" s="14"/>
      <c r="L36" s="14"/>
      <c r="M36" s="14"/>
      <c r="N36" s="14"/>
    </row>
    <row r="37" spans="2:16">
      <c r="D37" s="192"/>
      <c r="E37" s="192"/>
      <c r="F37" s="202" t="s">
        <v>71</v>
      </c>
      <c r="G37" s="195" t="s">
        <v>171</v>
      </c>
      <c r="H37" s="195" t="s">
        <v>177</v>
      </c>
      <c r="I37" s="195" t="s">
        <v>182</v>
      </c>
      <c r="J37" s="195" t="s">
        <v>188</v>
      </c>
      <c r="K37" s="14"/>
      <c r="L37" s="14"/>
      <c r="M37" s="14"/>
      <c r="N37" s="14"/>
    </row>
    <row r="38" spans="2:16">
      <c r="D38" s="192"/>
      <c r="E38" s="192"/>
      <c r="F38" s="202" t="s">
        <v>72</v>
      </c>
      <c r="G38" s="195" t="s">
        <v>172</v>
      </c>
      <c r="H38" s="195" t="s">
        <v>171</v>
      </c>
      <c r="I38" s="195" t="s">
        <v>185</v>
      </c>
      <c r="J38" s="195" t="s">
        <v>189</v>
      </c>
      <c r="K38" s="14"/>
      <c r="L38" s="14"/>
      <c r="M38" s="14"/>
      <c r="N38" s="14"/>
    </row>
    <row r="39" spans="2:16">
      <c r="D39" s="192"/>
      <c r="E39" s="192"/>
      <c r="F39" s="202" t="s">
        <v>79</v>
      </c>
      <c r="G39" s="195" t="s">
        <v>173</v>
      </c>
      <c r="H39" s="195" t="s">
        <v>178</v>
      </c>
      <c r="I39" s="195" t="s">
        <v>183</v>
      </c>
      <c r="J39" s="195" t="s">
        <v>190</v>
      </c>
      <c r="K39" s="14"/>
      <c r="L39" s="14"/>
      <c r="M39" s="14"/>
      <c r="N39" s="14"/>
    </row>
    <row r="40" spans="2:16">
      <c r="D40" s="192"/>
      <c r="E40" s="192"/>
      <c r="F40" s="202" t="s">
        <v>80</v>
      </c>
      <c r="G40" s="195" t="s">
        <v>174</v>
      </c>
      <c r="H40" s="195" t="s">
        <v>179</v>
      </c>
      <c r="I40" s="195" t="s">
        <v>184</v>
      </c>
      <c r="J40" s="195" t="s">
        <v>191</v>
      </c>
      <c r="K40" s="14"/>
      <c r="L40" s="14"/>
      <c r="M40" s="14"/>
      <c r="N40" s="14"/>
    </row>
    <row r="41" spans="2:16">
      <c r="D41" s="192"/>
      <c r="E41" s="192"/>
      <c r="F41" s="202" t="s">
        <v>137</v>
      </c>
      <c r="G41" s="164"/>
      <c r="H41" s="164"/>
      <c r="I41" s="195" t="s">
        <v>183</v>
      </c>
      <c r="J41" s="195" t="s">
        <v>197</v>
      </c>
      <c r="K41" s="192"/>
      <c r="L41" s="192"/>
      <c r="M41" s="14"/>
      <c r="N41" s="14"/>
    </row>
    <row r="42" spans="2:16">
      <c r="D42" s="192"/>
      <c r="E42" s="192"/>
      <c r="F42" s="202" t="s">
        <v>138</v>
      </c>
      <c r="G42" s="164"/>
      <c r="H42" s="164"/>
      <c r="I42" s="195" t="s">
        <v>192</v>
      </c>
      <c r="J42" s="195" t="s">
        <v>194</v>
      </c>
      <c r="K42" s="192"/>
      <c r="L42" s="192"/>
      <c r="M42" s="14"/>
      <c r="N42" s="14"/>
    </row>
    <row r="43" spans="2:16">
      <c r="D43" s="192"/>
      <c r="E43" s="192"/>
      <c r="F43" s="202" t="s">
        <v>139</v>
      </c>
      <c r="G43" s="164"/>
      <c r="H43" s="164"/>
      <c r="I43" s="195" t="s">
        <v>174</v>
      </c>
      <c r="J43" s="195" t="s">
        <v>195</v>
      </c>
      <c r="K43" s="192"/>
      <c r="L43" s="192"/>
      <c r="M43" s="14"/>
      <c r="N43" s="14"/>
    </row>
    <row r="44" spans="2:16">
      <c r="D44" s="192"/>
      <c r="E44" s="192"/>
      <c r="F44" s="202" t="s">
        <v>140</v>
      </c>
      <c r="G44" s="164"/>
      <c r="H44" s="164"/>
      <c r="I44" s="195" t="s">
        <v>122</v>
      </c>
      <c r="J44" s="195" t="s">
        <v>196</v>
      </c>
      <c r="K44" s="192"/>
      <c r="L44" s="192"/>
      <c r="M44" s="14"/>
      <c r="N44" s="14"/>
    </row>
    <row r="45" spans="2:16">
      <c r="D45" s="192"/>
      <c r="E45" s="192"/>
      <c r="F45" s="202" t="s">
        <v>47</v>
      </c>
      <c r="G45" s="164"/>
      <c r="H45" s="164"/>
      <c r="I45" s="195" t="s">
        <v>155</v>
      </c>
      <c r="J45" s="195" t="s">
        <v>198</v>
      </c>
      <c r="K45" s="14"/>
      <c r="L45" s="14"/>
      <c r="M45" s="14"/>
      <c r="N45" s="14"/>
    </row>
    <row r="46" spans="2:16">
      <c r="D46" s="192"/>
      <c r="E46" s="192"/>
      <c r="F46" s="202" t="s">
        <v>46</v>
      </c>
      <c r="G46" s="164"/>
      <c r="H46" s="164"/>
      <c r="I46" s="195" t="s">
        <v>193</v>
      </c>
      <c r="J46" s="195" t="s">
        <v>199</v>
      </c>
      <c r="K46" s="14"/>
      <c r="L46" s="14"/>
      <c r="M46" s="14"/>
      <c r="N46" s="14"/>
    </row>
    <row r="51" spans="2:14">
      <c r="B51" s="207" t="s">
        <v>34</v>
      </c>
      <c r="C51" s="284" t="s">
        <v>39</v>
      </c>
      <c r="D51" s="284"/>
      <c r="E51" s="284"/>
      <c r="F51" s="284"/>
      <c r="G51" s="284"/>
      <c r="H51" s="284"/>
      <c r="I51" s="284" t="s">
        <v>40</v>
      </c>
      <c r="J51" s="284"/>
      <c r="K51" s="284"/>
      <c r="L51" s="284"/>
      <c r="M51" s="284"/>
      <c r="N51" s="284"/>
    </row>
    <row r="52" spans="2:14">
      <c r="B52" s="208" t="s">
        <v>200</v>
      </c>
      <c r="C52" s="203" t="s">
        <v>44</v>
      </c>
      <c r="D52" s="203" t="s">
        <v>45</v>
      </c>
      <c r="E52" s="203" t="s">
        <v>43</v>
      </c>
      <c r="F52" s="203" t="s">
        <v>49</v>
      </c>
      <c r="G52" s="203" t="s">
        <v>203</v>
      </c>
      <c r="H52" s="203" t="s">
        <v>204</v>
      </c>
      <c r="I52" s="203" t="s">
        <v>44</v>
      </c>
      <c r="J52" s="203" t="s">
        <v>45</v>
      </c>
      <c r="K52" s="203" t="s">
        <v>43</v>
      </c>
      <c r="L52" s="203" t="s">
        <v>49</v>
      </c>
      <c r="M52" s="203" t="s">
        <v>203</v>
      </c>
      <c r="N52" s="203" t="s">
        <v>204</v>
      </c>
    </row>
    <row r="53" spans="2:14">
      <c r="B53" s="133">
        <v>10</v>
      </c>
      <c r="C53" s="133">
        <v>2</v>
      </c>
      <c r="D53" s="133">
        <v>13</v>
      </c>
      <c r="E53" s="133">
        <v>5</v>
      </c>
      <c r="F53" s="133">
        <v>0</v>
      </c>
      <c r="G53" s="133">
        <v>0.13333333333333333</v>
      </c>
      <c r="H53" s="133">
        <v>1</v>
      </c>
      <c r="I53" s="133">
        <v>0</v>
      </c>
      <c r="J53" s="133">
        <v>12</v>
      </c>
      <c r="K53" s="133">
        <v>8</v>
      </c>
      <c r="L53" s="133">
        <v>0</v>
      </c>
      <c r="M53" s="133">
        <v>0</v>
      </c>
      <c r="N53" s="133">
        <v>0</v>
      </c>
    </row>
    <row r="54" spans="2:14">
      <c r="B54" s="133">
        <v>30</v>
      </c>
      <c r="C54" s="133">
        <v>7</v>
      </c>
      <c r="D54" s="133">
        <v>14</v>
      </c>
      <c r="E54" s="133">
        <v>12</v>
      </c>
      <c r="F54" s="133">
        <v>0</v>
      </c>
      <c r="G54" s="133">
        <v>0.33333333333333331</v>
      </c>
      <c r="H54" s="133">
        <v>1</v>
      </c>
      <c r="I54" s="133">
        <v>2</v>
      </c>
      <c r="J54" s="133">
        <v>7</v>
      </c>
      <c r="K54" s="133">
        <v>21</v>
      </c>
      <c r="L54" s="133">
        <v>3</v>
      </c>
      <c r="M54" s="133">
        <v>0.22222222222222221</v>
      </c>
      <c r="N54" s="133">
        <v>0.4</v>
      </c>
    </row>
    <row r="55" spans="2:14">
      <c r="B55" s="133">
        <v>60</v>
      </c>
      <c r="C55" s="133">
        <v>9</v>
      </c>
      <c r="D55" s="133">
        <v>22</v>
      </c>
      <c r="E55" s="133">
        <v>1</v>
      </c>
      <c r="F55" s="133">
        <v>0</v>
      </c>
      <c r="G55" s="133">
        <v>0.29032258064516131</v>
      </c>
      <c r="H55" s="133">
        <v>1</v>
      </c>
      <c r="I55" s="133">
        <v>5</v>
      </c>
      <c r="J55" s="133">
        <v>19</v>
      </c>
      <c r="K55" s="133">
        <v>8</v>
      </c>
      <c r="L55" s="133">
        <v>0</v>
      </c>
      <c r="M55" s="133">
        <v>0.20833333333333334</v>
      </c>
      <c r="N55" s="133">
        <v>1</v>
      </c>
    </row>
    <row r="56" spans="2:14">
      <c r="B56" s="133">
        <v>90</v>
      </c>
      <c r="C56" s="133">
        <v>6</v>
      </c>
      <c r="D56" s="133">
        <v>11</v>
      </c>
      <c r="E56" s="133">
        <v>2</v>
      </c>
      <c r="F56" s="133">
        <v>0</v>
      </c>
      <c r="G56" s="133">
        <v>0.35294117647058826</v>
      </c>
      <c r="H56" s="133">
        <v>1</v>
      </c>
      <c r="I56" s="133">
        <v>2</v>
      </c>
      <c r="J56" s="133">
        <v>11</v>
      </c>
      <c r="K56" s="133">
        <v>6</v>
      </c>
      <c r="L56" s="133">
        <v>0</v>
      </c>
      <c r="M56" s="133">
        <v>0.15384615384615385</v>
      </c>
      <c r="N56" s="133">
        <v>1</v>
      </c>
    </row>
    <row r="57" spans="2:14">
      <c r="B57" s="133">
        <v>120</v>
      </c>
      <c r="C57" s="133">
        <v>11</v>
      </c>
      <c r="D57" s="133">
        <v>10</v>
      </c>
      <c r="E57" s="133">
        <v>2</v>
      </c>
      <c r="F57" s="133">
        <v>0</v>
      </c>
      <c r="G57" s="133">
        <v>0.52380952380952384</v>
      </c>
      <c r="H57" s="133">
        <v>1</v>
      </c>
      <c r="I57" s="133">
        <v>11</v>
      </c>
      <c r="J57" s="133">
        <v>7</v>
      </c>
      <c r="K57" s="133">
        <v>5</v>
      </c>
      <c r="L57" s="133">
        <v>0</v>
      </c>
      <c r="M57" s="133">
        <v>0.61111111111111116</v>
      </c>
      <c r="N57" s="133">
        <v>1</v>
      </c>
    </row>
    <row r="58" spans="2:14">
      <c r="B58" s="133">
        <v>180</v>
      </c>
      <c r="C58" s="133">
        <v>18</v>
      </c>
      <c r="D58" s="133">
        <v>4</v>
      </c>
      <c r="E58" s="133">
        <v>3</v>
      </c>
      <c r="F58" s="133">
        <v>0</v>
      </c>
      <c r="G58" s="133">
        <v>0.81818181818181823</v>
      </c>
      <c r="H58" s="133">
        <v>1</v>
      </c>
      <c r="I58" s="133">
        <v>17</v>
      </c>
      <c r="J58" s="133">
        <v>8</v>
      </c>
      <c r="K58" s="133">
        <v>0</v>
      </c>
      <c r="L58" s="133">
        <v>0</v>
      </c>
      <c r="M58" s="133">
        <v>0.68</v>
      </c>
      <c r="N58" s="133">
        <v>1</v>
      </c>
    </row>
    <row r="59" spans="2:14">
      <c r="B59" s="133">
        <v>360</v>
      </c>
      <c r="C59" s="133">
        <v>15</v>
      </c>
      <c r="D59" s="133">
        <v>0</v>
      </c>
      <c r="E59" s="133">
        <v>1</v>
      </c>
      <c r="F59" s="133">
        <v>0</v>
      </c>
      <c r="G59" s="133">
        <v>1</v>
      </c>
      <c r="H59" s="133">
        <v>1</v>
      </c>
      <c r="I59" s="133">
        <v>11</v>
      </c>
      <c r="J59" s="133">
        <v>0</v>
      </c>
      <c r="K59" s="133">
        <v>5</v>
      </c>
      <c r="L59" s="133">
        <v>0</v>
      </c>
      <c r="M59" s="133">
        <v>1</v>
      </c>
      <c r="N59" s="133">
        <v>1</v>
      </c>
    </row>
    <row r="60" spans="2:14">
      <c r="B60" s="133">
        <v>720</v>
      </c>
      <c r="C60" s="133">
        <v>11</v>
      </c>
      <c r="D60" s="133">
        <v>0</v>
      </c>
      <c r="E60" s="133">
        <v>2</v>
      </c>
      <c r="F60" s="133">
        <v>0</v>
      </c>
      <c r="G60" s="133">
        <v>1</v>
      </c>
      <c r="H60" s="133">
        <v>1</v>
      </c>
      <c r="I60" s="133">
        <v>9</v>
      </c>
      <c r="J60" s="133">
        <v>0</v>
      </c>
      <c r="K60" s="133">
        <v>4</v>
      </c>
      <c r="L60" s="133">
        <v>0</v>
      </c>
      <c r="M60" s="133">
        <v>1</v>
      </c>
      <c r="N60" s="133">
        <v>1</v>
      </c>
    </row>
    <row r="61" spans="2:14">
      <c r="B61" s="133">
        <v>1080</v>
      </c>
      <c r="C61" s="133">
        <v>4</v>
      </c>
      <c r="D61" s="133">
        <v>0</v>
      </c>
      <c r="E61" s="133">
        <v>0</v>
      </c>
      <c r="F61" s="133">
        <v>0</v>
      </c>
      <c r="G61" s="133">
        <v>1</v>
      </c>
      <c r="H61" s="133">
        <v>1</v>
      </c>
      <c r="I61" s="133">
        <v>2</v>
      </c>
      <c r="J61" s="133">
        <v>0</v>
      </c>
      <c r="K61" s="133">
        <v>2</v>
      </c>
      <c r="L61" s="133">
        <v>0</v>
      </c>
      <c r="M61" s="133">
        <v>1</v>
      </c>
      <c r="N61" s="133">
        <v>1</v>
      </c>
    </row>
    <row r="62" spans="2:14">
      <c r="B62" s="133">
        <v>1440</v>
      </c>
      <c r="C62" s="133">
        <v>2</v>
      </c>
      <c r="D62" s="133">
        <v>0</v>
      </c>
      <c r="E62" s="133">
        <v>0</v>
      </c>
      <c r="F62" s="133">
        <v>0</v>
      </c>
      <c r="G62" s="133">
        <v>1</v>
      </c>
      <c r="H62" s="133">
        <v>1</v>
      </c>
      <c r="I62" s="133">
        <v>1</v>
      </c>
      <c r="J62" s="133">
        <v>0</v>
      </c>
      <c r="K62" s="133">
        <v>0</v>
      </c>
      <c r="L62" s="133">
        <v>1</v>
      </c>
      <c r="M62" s="133">
        <v>1</v>
      </c>
      <c r="N62" s="133">
        <v>0.5</v>
      </c>
    </row>
    <row r="63" spans="2:14">
      <c r="B63" s="133">
        <v>1800</v>
      </c>
      <c r="C63" s="133">
        <v>8</v>
      </c>
      <c r="D63" s="133">
        <v>0</v>
      </c>
      <c r="E63" s="133">
        <v>1</v>
      </c>
      <c r="F63" s="133">
        <v>0</v>
      </c>
      <c r="G63" s="133">
        <v>1</v>
      </c>
      <c r="H63" s="133">
        <v>1</v>
      </c>
      <c r="I63" s="133">
        <v>6</v>
      </c>
      <c r="J63" s="133">
        <v>0</v>
      </c>
      <c r="K63" s="133">
        <v>2</v>
      </c>
      <c r="L63" s="133">
        <v>1</v>
      </c>
      <c r="M63" s="133">
        <v>1</v>
      </c>
      <c r="N63" s="133">
        <v>0.8571428571428571</v>
      </c>
    </row>
    <row r="64" spans="2:14"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</row>
    <row r="65" spans="2:14"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</row>
    <row r="66" spans="2:14"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</row>
    <row r="67" spans="2:14">
      <c r="B67" s="207" t="s">
        <v>201</v>
      </c>
      <c r="C67" s="284" t="s">
        <v>39</v>
      </c>
      <c r="D67" s="284"/>
      <c r="E67" s="284"/>
      <c r="F67" s="284"/>
      <c r="G67" s="284"/>
      <c r="H67" s="284"/>
      <c r="I67" s="284" t="s">
        <v>40</v>
      </c>
      <c r="J67" s="284"/>
      <c r="K67" s="284"/>
      <c r="L67" s="284"/>
      <c r="M67" s="284"/>
      <c r="N67" s="284"/>
    </row>
    <row r="68" spans="2:14">
      <c r="B68" s="208" t="s">
        <v>202</v>
      </c>
      <c r="C68" s="203" t="s">
        <v>44</v>
      </c>
      <c r="D68" s="203" t="s">
        <v>45</v>
      </c>
      <c r="E68" s="203" t="s">
        <v>43</v>
      </c>
      <c r="F68" s="203" t="s">
        <v>49</v>
      </c>
      <c r="G68" s="203" t="s">
        <v>203</v>
      </c>
      <c r="H68" s="203" t="s">
        <v>204</v>
      </c>
      <c r="I68" s="203" t="s">
        <v>44</v>
      </c>
      <c r="J68" s="203" t="s">
        <v>45</v>
      </c>
      <c r="K68" s="203" t="s">
        <v>43</v>
      </c>
      <c r="L68" s="203" t="s">
        <v>49</v>
      </c>
      <c r="M68" s="203" t="s">
        <v>203</v>
      </c>
      <c r="N68" s="203" t="s">
        <v>204</v>
      </c>
    </row>
    <row r="69" spans="2:14">
      <c r="B69" s="133">
        <v>60</v>
      </c>
      <c r="C69" s="133">
        <v>2</v>
      </c>
      <c r="D69" s="133">
        <v>0</v>
      </c>
      <c r="E69" s="133">
        <v>7</v>
      </c>
      <c r="F69" s="133">
        <v>0</v>
      </c>
      <c r="G69" s="133">
        <v>1</v>
      </c>
      <c r="H69" s="133">
        <v>1</v>
      </c>
      <c r="I69" s="133">
        <v>1</v>
      </c>
      <c r="J69" s="133">
        <v>0</v>
      </c>
      <c r="K69" s="133">
        <v>8</v>
      </c>
      <c r="L69" s="133">
        <v>0</v>
      </c>
      <c r="M69" s="133">
        <v>1</v>
      </c>
      <c r="N69" s="133">
        <v>1</v>
      </c>
    </row>
    <row r="70" spans="2:14">
      <c r="B70" s="133">
        <v>180</v>
      </c>
      <c r="C70" s="133">
        <v>6</v>
      </c>
      <c r="D70" s="133">
        <v>2</v>
      </c>
      <c r="E70" s="133">
        <v>0</v>
      </c>
      <c r="F70" s="133">
        <v>0</v>
      </c>
      <c r="G70" s="133">
        <v>0.75</v>
      </c>
      <c r="H70" s="133">
        <v>1</v>
      </c>
      <c r="I70" s="133">
        <v>4</v>
      </c>
      <c r="J70" s="133">
        <v>3</v>
      </c>
      <c r="K70" s="133">
        <v>5</v>
      </c>
      <c r="L70" s="133">
        <v>0</v>
      </c>
      <c r="M70" s="133">
        <v>0.5714285714285714</v>
      </c>
      <c r="N70" s="133">
        <v>1</v>
      </c>
    </row>
    <row r="71" spans="2:14">
      <c r="B71" s="133">
        <v>360</v>
      </c>
      <c r="C71" s="133">
        <v>13</v>
      </c>
      <c r="D71" s="133">
        <v>4</v>
      </c>
      <c r="E71" s="133">
        <v>2</v>
      </c>
      <c r="F71" s="133">
        <v>0</v>
      </c>
      <c r="G71" s="133">
        <v>0.76470588235294112</v>
      </c>
      <c r="H71" s="133">
        <v>1</v>
      </c>
      <c r="I71" s="133">
        <v>8</v>
      </c>
      <c r="J71" s="133">
        <v>5</v>
      </c>
      <c r="K71" s="133">
        <v>7</v>
      </c>
      <c r="L71" s="133">
        <v>0</v>
      </c>
      <c r="M71" s="133">
        <v>0.61538461538461542</v>
      </c>
      <c r="N71" s="133">
        <v>1</v>
      </c>
    </row>
    <row r="72" spans="2:14">
      <c r="B72" s="133">
        <v>720</v>
      </c>
      <c r="C72" s="133">
        <v>31</v>
      </c>
      <c r="D72" s="133">
        <v>16</v>
      </c>
      <c r="E72" s="133">
        <v>7</v>
      </c>
      <c r="F72" s="133">
        <v>0</v>
      </c>
      <c r="G72" s="133">
        <v>0.65957446808510634</v>
      </c>
      <c r="H72" s="133">
        <v>1</v>
      </c>
      <c r="I72" s="133">
        <v>17</v>
      </c>
      <c r="J72" s="133">
        <v>11</v>
      </c>
      <c r="K72" s="133">
        <v>11</v>
      </c>
      <c r="L72" s="133">
        <v>0</v>
      </c>
      <c r="M72" s="133">
        <v>0.6071428571428571</v>
      </c>
      <c r="N72" s="133">
        <v>1</v>
      </c>
    </row>
    <row r="73" spans="2:14">
      <c r="B73" s="133">
        <v>1080</v>
      </c>
      <c r="C73" s="133">
        <v>12</v>
      </c>
      <c r="D73" s="133">
        <v>16</v>
      </c>
      <c r="E73" s="133">
        <v>4</v>
      </c>
      <c r="F73" s="133">
        <v>0</v>
      </c>
      <c r="G73" s="133">
        <v>0.42857142857142855</v>
      </c>
      <c r="H73" s="133">
        <v>1</v>
      </c>
      <c r="I73" s="133">
        <v>8</v>
      </c>
      <c r="J73" s="133">
        <v>11</v>
      </c>
      <c r="K73" s="133">
        <v>12</v>
      </c>
      <c r="L73" s="133">
        <v>1</v>
      </c>
      <c r="M73" s="133">
        <v>0.42105263157894735</v>
      </c>
      <c r="N73" s="133">
        <v>0.88888888888888884</v>
      </c>
    </row>
    <row r="74" spans="2:14">
      <c r="B74" s="133">
        <v>1440</v>
      </c>
      <c r="C74" s="133">
        <v>21</v>
      </c>
      <c r="D74" s="133">
        <v>16</v>
      </c>
      <c r="E74" s="133">
        <v>3</v>
      </c>
      <c r="F74" s="133">
        <v>0</v>
      </c>
      <c r="G74" s="133">
        <v>0.56756756756756754</v>
      </c>
      <c r="H74" s="133">
        <v>1</v>
      </c>
      <c r="I74" s="133">
        <v>9</v>
      </c>
      <c r="J74" s="133">
        <v>14</v>
      </c>
      <c r="K74" s="133">
        <v>7</v>
      </c>
      <c r="L74" s="133">
        <v>3</v>
      </c>
      <c r="M74" s="133">
        <v>0.39130434782608697</v>
      </c>
      <c r="N74" s="133">
        <v>0.75</v>
      </c>
    </row>
    <row r="75" spans="2:14">
      <c r="B75" s="133">
        <v>1800</v>
      </c>
      <c r="C75" s="133">
        <v>15</v>
      </c>
      <c r="D75" s="133">
        <v>23</v>
      </c>
      <c r="E75" s="133">
        <v>4</v>
      </c>
      <c r="F75" s="133">
        <v>0</v>
      </c>
      <c r="G75" s="133">
        <v>0.39473684210526316</v>
      </c>
      <c r="H75" s="133">
        <v>1</v>
      </c>
      <c r="I75" s="133">
        <v>15</v>
      </c>
      <c r="J75" s="133">
        <v>16</v>
      </c>
      <c r="K75" s="133">
        <v>8</v>
      </c>
      <c r="L75" s="133">
        <v>1</v>
      </c>
      <c r="M75" s="133">
        <v>0.4838709677419355</v>
      </c>
      <c r="N75" s="133">
        <v>0.9375</v>
      </c>
    </row>
    <row r="76" spans="2:14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</row>
    <row r="77" spans="2:14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</row>
    <row r="78" spans="2:14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</row>
    <row r="79" spans="2:14">
      <c r="B79" s="222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</row>
    <row r="80" spans="2:14">
      <c r="B80" s="222"/>
      <c r="C80" s="222"/>
      <c r="D80" s="222"/>
      <c r="E80" s="222"/>
      <c r="F80" s="222"/>
      <c r="G80" s="222"/>
      <c r="H80" s="222"/>
      <c r="I80" s="222"/>
      <c r="J80" s="222"/>
      <c r="K80" s="222"/>
      <c r="L80" s="222"/>
      <c r="M80" s="222"/>
      <c r="N80" s="222"/>
    </row>
    <row r="81" spans="2:16">
      <c r="B81" s="222"/>
      <c r="C81" s="222"/>
      <c r="D81" s="222"/>
      <c r="E81" s="222"/>
      <c r="F81" s="222"/>
      <c r="G81" s="222"/>
      <c r="H81" s="222"/>
      <c r="I81" s="222"/>
      <c r="J81" s="222"/>
      <c r="K81" s="222"/>
      <c r="L81" s="222"/>
      <c r="M81" s="222"/>
      <c r="N81" s="222"/>
    </row>
    <row r="82" spans="2:16">
      <c r="B82" s="222"/>
      <c r="C82" s="222"/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222"/>
    </row>
    <row r="83" spans="2:16">
      <c r="B83" s="222"/>
      <c r="C83" s="222"/>
      <c r="D83" s="222"/>
      <c r="E83" s="222"/>
      <c r="F83" s="222"/>
      <c r="G83" s="222"/>
      <c r="H83" s="222"/>
      <c r="I83" s="222"/>
      <c r="J83" s="222"/>
      <c r="K83" s="222"/>
      <c r="L83" s="222"/>
      <c r="M83" s="222"/>
      <c r="N83" s="222"/>
    </row>
    <row r="84" spans="2:16">
      <c r="B84" s="222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</row>
    <row r="85" spans="2:16">
      <c r="B85" s="222"/>
      <c r="C85" s="222"/>
      <c r="D85" s="222"/>
      <c r="E85" s="222"/>
      <c r="F85" s="222"/>
      <c r="G85" s="222"/>
      <c r="H85" s="222"/>
      <c r="I85" s="222"/>
      <c r="J85" s="222"/>
      <c r="K85" s="222"/>
      <c r="L85" s="222"/>
      <c r="M85" s="222"/>
      <c r="N85" s="222"/>
    </row>
    <row r="86" spans="2:16"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</row>
    <row r="87" spans="2:16"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</row>
    <row r="88" spans="2:16"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</row>
    <row r="89" spans="2:16">
      <c r="B89" s="222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</row>
    <row r="90" spans="2:16">
      <c r="B90" s="222"/>
      <c r="C90" s="222"/>
      <c r="D90" s="222"/>
      <c r="E90" s="222"/>
      <c r="F90" s="222"/>
      <c r="G90" s="222"/>
      <c r="H90" s="222"/>
      <c r="I90" s="222"/>
      <c r="J90" s="222"/>
      <c r="K90" s="222"/>
      <c r="L90" s="222"/>
      <c r="M90" s="222"/>
      <c r="N90" s="222"/>
    </row>
    <row r="91" spans="2:16">
      <c r="B91" s="222"/>
      <c r="C91" s="222"/>
      <c r="D91" s="222"/>
      <c r="E91" s="222"/>
      <c r="F91" s="222"/>
      <c r="G91" s="222"/>
      <c r="H91" s="222"/>
      <c r="I91" s="222"/>
      <c r="J91" s="222"/>
      <c r="K91" s="222"/>
      <c r="L91" s="222"/>
      <c r="M91" s="222"/>
      <c r="N91" s="222"/>
    </row>
    <row r="92" spans="2:16">
      <c r="B92" s="222"/>
      <c r="C92" s="222"/>
      <c r="D92" s="222"/>
      <c r="E92" s="222"/>
      <c r="F92" s="222"/>
      <c r="G92" s="222"/>
      <c r="H92" s="222"/>
      <c r="I92" s="222"/>
      <c r="J92" s="222"/>
      <c r="K92" s="222"/>
      <c r="L92" s="222"/>
      <c r="M92" s="222"/>
      <c r="N92" s="222"/>
    </row>
    <row r="93" spans="2:16"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</row>
    <row r="94" spans="2:16"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</row>
    <row r="95" spans="2:16">
      <c r="B95" s="222"/>
      <c r="C95" s="222"/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P95" s="231" t="s">
        <v>241</v>
      </c>
    </row>
    <row r="96" spans="2:16">
      <c r="B96" s="222"/>
      <c r="C96" s="222"/>
      <c r="D96" s="222"/>
      <c r="E96" s="222"/>
      <c r="F96" s="222"/>
      <c r="G96" s="222"/>
      <c r="H96" s="222"/>
      <c r="I96" s="222"/>
      <c r="J96" s="222"/>
      <c r="K96" s="222"/>
      <c r="L96" s="222"/>
      <c r="M96" s="222"/>
      <c r="N96" s="222"/>
    </row>
    <row r="97" spans="2:19">
      <c r="B97" s="222"/>
      <c r="C97" s="222"/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</row>
    <row r="98" spans="2:19">
      <c r="B98" s="222"/>
      <c r="C98" s="222"/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</row>
    <row r="99" spans="2:19">
      <c r="B99" s="222"/>
      <c r="C99" s="222"/>
      <c r="D99" s="222"/>
      <c r="E99" s="222"/>
      <c r="F99" s="222"/>
      <c r="G99" s="222"/>
      <c r="H99" s="222"/>
      <c r="I99" s="222"/>
      <c r="J99" s="222"/>
      <c r="K99" s="222"/>
      <c r="L99" s="222"/>
      <c r="M99" s="222"/>
      <c r="N99" s="222"/>
    </row>
    <row r="100" spans="2:19">
      <c r="B100" s="222"/>
      <c r="C100" s="222"/>
      <c r="D100" s="222"/>
      <c r="E100" s="222"/>
      <c r="F100" s="222"/>
      <c r="G100" s="222"/>
      <c r="H100" s="222"/>
      <c r="I100" s="222"/>
      <c r="J100" s="222"/>
      <c r="K100" s="222"/>
      <c r="L100" s="222"/>
      <c r="M100" s="222"/>
      <c r="N100" s="222"/>
    </row>
    <row r="101" spans="2:19"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</row>
    <row r="102" spans="2:19"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</row>
    <row r="103" spans="2:19">
      <c r="B103" s="222"/>
      <c r="C103" s="222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</row>
    <row r="106" spans="2:19">
      <c r="S106" s="232" t="s">
        <v>243</v>
      </c>
    </row>
    <row r="139" spans="2:41">
      <c r="AD139" s="312" t="s">
        <v>227</v>
      </c>
      <c r="AE139" s="313"/>
      <c r="AF139" s="313"/>
      <c r="AG139" s="313"/>
      <c r="AH139" s="313"/>
      <c r="AI139" s="313"/>
      <c r="AJ139" s="313"/>
      <c r="AK139" s="313"/>
      <c r="AL139" s="313"/>
      <c r="AM139" s="313"/>
      <c r="AN139" s="313"/>
      <c r="AO139" s="314"/>
    </row>
    <row r="140" spans="2:41">
      <c r="B140" s="234" t="s">
        <v>240</v>
      </c>
      <c r="C140" s="262" t="s">
        <v>33</v>
      </c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5"/>
      <c r="Q140" s="263" t="s">
        <v>87</v>
      </c>
      <c r="R140" s="263" t="s">
        <v>85</v>
      </c>
      <c r="S140" s="263"/>
      <c r="T140" s="263"/>
      <c r="U140" s="263"/>
      <c r="V140" s="263"/>
      <c r="W140" s="263"/>
      <c r="X140" s="263"/>
      <c r="Y140" s="263"/>
      <c r="Z140" s="263"/>
      <c r="AA140" s="263"/>
      <c r="AD140" s="284" t="s">
        <v>222</v>
      </c>
      <c r="AE140" s="284"/>
      <c r="AF140" s="284"/>
      <c r="AG140" s="284"/>
      <c r="AH140" s="284" t="s">
        <v>226</v>
      </c>
      <c r="AI140" s="284"/>
      <c r="AJ140" s="284"/>
      <c r="AK140" s="284"/>
      <c r="AL140" s="284"/>
      <c r="AM140" s="284"/>
      <c r="AN140" s="284"/>
      <c r="AO140" s="284"/>
    </row>
    <row r="141" spans="2:41" ht="16" customHeight="1">
      <c r="C141" s="262" t="s">
        <v>133</v>
      </c>
      <c r="D141" s="264"/>
      <c r="E141" s="264"/>
      <c r="F141" s="264"/>
      <c r="G141" s="264"/>
      <c r="H141" s="265"/>
      <c r="I141" s="263" t="s">
        <v>141</v>
      </c>
      <c r="J141" s="263"/>
      <c r="K141" s="263"/>
      <c r="L141" s="263"/>
      <c r="M141" s="263" t="s">
        <v>136</v>
      </c>
      <c r="N141" s="263"/>
      <c r="Q141" s="263"/>
      <c r="R141" s="283" t="s">
        <v>29</v>
      </c>
      <c r="S141" s="283"/>
      <c r="T141" s="283" t="s">
        <v>207</v>
      </c>
      <c r="U141" s="283"/>
      <c r="V141" s="283" t="s">
        <v>142</v>
      </c>
      <c r="W141" s="283"/>
      <c r="X141" s="283" t="s">
        <v>210</v>
      </c>
      <c r="Y141" s="283"/>
      <c r="Z141" s="283" t="s">
        <v>208</v>
      </c>
      <c r="AA141" s="283"/>
      <c r="AD141" s="281" t="s">
        <v>220</v>
      </c>
      <c r="AE141" s="282"/>
      <c r="AF141" s="281" t="s">
        <v>221</v>
      </c>
      <c r="AG141" s="282"/>
      <c r="AH141" s="281" t="s">
        <v>223</v>
      </c>
      <c r="AI141" s="282"/>
      <c r="AJ141" s="281" t="s">
        <v>224</v>
      </c>
      <c r="AK141" s="282"/>
      <c r="AL141" s="281" t="s">
        <v>220</v>
      </c>
      <c r="AM141" s="282"/>
      <c r="AN141" s="281" t="s">
        <v>221</v>
      </c>
      <c r="AO141" s="282"/>
    </row>
    <row r="142" spans="2:41">
      <c r="B142" s="182"/>
      <c r="C142" s="262" t="s">
        <v>84</v>
      </c>
      <c r="D142" s="265"/>
      <c r="E142" s="263" t="s">
        <v>85</v>
      </c>
      <c r="F142" s="263"/>
      <c r="G142" s="263" t="s">
        <v>86</v>
      </c>
      <c r="H142" s="263"/>
      <c r="I142" s="263" t="s">
        <v>85</v>
      </c>
      <c r="J142" s="263"/>
      <c r="K142" s="263" t="s">
        <v>86</v>
      </c>
      <c r="L142" s="263"/>
      <c r="M142" s="263"/>
      <c r="N142" s="263"/>
      <c r="Q142" s="263" t="s">
        <v>89</v>
      </c>
      <c r="R142" s="211" t="s">
        <v>6</v>
      </c>
      <c r="S142" s="211" t="s">
        <v>7</v>
      </c>
      <c r="T142" s="211" t="s">
        <v>6</v>
      </c>
      <c r="U142" s="211" t="s">
        <v>7</v>
      </c>
      <c r="V142" s="211" t="s">
        <v>6</v>
      </c>
      <c r="W142" s="211" t="s">
        <v>7</v>
      </c>
      <c r="X142" s="211" t="s">
        <v>6</v>
      </c>
      <c r="Y142" s="211" t="s">
        <v>7</v>
      </c>
      <c r="Z142" s="211" t="s">
        <v>6</v>
      </c>
      <c r="AA142" s="211" t="s">
        <v>7</v>
      </c>
      <c r="AD142" s="211" t="s">
        <v>6</v>
      </c>
      <c r="AE142" s="211" t="s">
        <v>7</v>
      </c>
      <c r="AF142" s="211" t="s">
        <v>6</v>
      </c>
      <c r="AG142" s="211" t="s">
        <v>7</v>
      </c>
      <c r="AH142" s="214" t="s">
        <v>6</v>
      </c>
      <c r="AI142" s="214" t="s">
        <v>7</v>
      </c>
      <c r="AJ142" s="214" t="s">
        <v>6</v>
      </c>
      <c r="AK142" s="214" t="s">
        <v>7</v>
      </c>
      <c r="AL142" s="215" t="s">
        <v>6</v>
      </c>
      <c r="AM142" s="215" t="s">
        <v>7</v>
      </c>
      <c r="AN142" s="215" t="s">
        <v>6</v>
      </c>
      <c r="AO142" s="215" t="s">
        <v>7</v>
      </c>
    </row>
    <row r="143" spans="2:41" ht="16" customHeight="1">
      <c r="B143" s="182"/>
      <c r="C143" s="311" t="s">
        <v>205</v>
      </c>
      <c r="D143" s="311" t="s">
        <v>206</v>
      </c>
      <c r="E143" s="209" t="s">
        <v>6</v>
      </c>
      <c r="F143" s="209" t="s">
        <v>7</v>
      </c>
      <c r="G143" s="209" t="s">
        <v>6</v>
      </c>
      <c r="H143" s="209" t="s">
        <v>7</v>
      </c>
      <c r="I143" s="209" t="s">
        <v>6</v>
      </c>
      <c r="J143" s="209" t="s">
        <v>7</v>
      </c>
      <c r="K143" s="209" t="s">
        <v>6</v>
      </c>
      <c r="L143" s="209" t="s">
        <v>7</v>
      </c>
      <c r="M143" s="209" t="s">
        <v>6</v>
      </c>
      <c r="N143" s="209" t="s">
        <v>7</v>
      </c>
      <c r="Q143" s="263"/>
      <c r="R143" s="211" t="s">
        <v>8</v>
      </c>
      <c r="S143" s="211" t="s">
        <v>8</v>
      </c>
      <c r="T143" s="211" t="s">
        <v>8</v>
      </c>
      <c r="U143" s="211" t="s">
        <v>8</v>
      </c>
      <c r="V143" s="211" t="s">
        <v>8</v>
      </c>
      <c r="W143" s="211" t="s">
        <v>8</v>
      </c>
      <c r="X143" s="211" t="s">
        <v>8</v>
      </c>
      <c r="Y143" s="211" t="s">
        <v>8</v>
      </c>
      <c r="Z143" s="211" t="s">
        <v>8</v>
      </c>
      <c r="AA143" s="211" t="s">
        <v>8</v>
      </c>
      <c r="AB143" s="212" t="s">
        <v>142</v>
      </c>
      <c r="AC143" s="212" t="s">
        <v>208</v>
      </c>
      <c r="AD143" s="211" t="s">
        <v>8</v>
      </c>
      <c r="AE143" s="211" t="s">
        <v>8</v>
      </c>
      <c r="AF143" s="211" t="s">
        <v>8</v>
      </c>
      <c r="AG143" s="211" t="s">
        <v>8</v>
      </c>
      <c r="AH143" s="214" t="s">
        <v>8</v>
      </c>
      <c r="AI143" s="214" t="s">
        <v>8</v>
      </c>
      <c r="AJ143" s="214" t="s">
        <v>8</v>
      </c>
      <c r="AK143" s="214" t="s">
        <v>8</v>
      </c>
      <c r="AL143" s="215" t="s">
        <v>8</v>
      </c>
      <c r="AM143" s="215" t="s">
        <v>8</v>
      </c>
      <c r="AN143" s="215" t="s">
        <v>8</v>
      </c>
      <c r="AO143" s="215" t="s">
        <v>8</v>
      </c>
    </row>
    <row r="144" spans="2:41">
      <c r="B144" s="182"/>
      <c r="C144" s="308"/>
      <c r="D144" s="308"/>
      <c r="E144" s="209" t="s">
        <v>8</v>
      </c>
      <c r="F144" s="209" t="s">
        <v>8</v>
      </c>
      <c r="G144" s="209" t="s">
        <v>8</v>
      </c>
      <c r="H144" s="209" t="s">
        <v>8</v>
      </c>
      <c r="I144" s="209" t="s">
        <v>8</v>
      </c>
      <c r="J144" s="209" t="s">
        <v>8</v>
      </c>
      <c r="K144" s="209" t="s">
        <v>8</v>
      </c>
      <c r="L144" s="209" t="s">
        <v>8</v>
      </c>
      <c r="M144" s="209" t="s">
        <v>8</v>
      </c>
      <c r="N144" s="209" t="s">
        <v>8</v>
      </c>
      <c r="Q144" s="140">
        <v>2.5</v>
      </c>
      <c r="R144" s="140">
        <v>1.9206000000000001</v>
      </c>
      <c r="S144" s="140">
        <v>5.1791999999999998</v>
      </c>
      <c r="T144" s="140">
        <v>2.3570000000000002</v>
      </c>
      <c r="U144" s="140">
        <v>5.4710000000000001</v>
      </c>
      <c r="V144" s="140">
        <v>1.0692999999999999</v>
      </c>
      <c r="W144" s="140">
        <v>4.0446</v>
      </c>
      <c r="X144" s="140">
        <v>1.4863999999999999</v>
      </c>
      <c r="Y144" s="140">
        <v>4.0103</v>
      </c>
      <c r="Z144" s="140">
        <v>1.0692999999999999</v>
      </c>
      <c r="AA144" s="140">
        <v>4.0446</v>
      </c>
      <c r="AB144" s="140" t="s">
        <v>211</v>
      </c>
      <c r="AC144" s="140" t="s">
        <v>211</v>
      </c>
      <c r="AD144" s="140">
        <f>-100*(1-(X144/T144))</f>
        <v>-36.936784047518032</v>
      </c>
      <c r="AE144" s="140">
        <f>-100*(1-(Y144/U144))</f>
        <v>-26.698958142935481</v>
      </c>
      <c r="AF144" s="140">
        <f>-100*(1-(Z144/V144))</f>
        <v>0</v>
      </c>
      <c r="AG144" s="140">
        <f>-100*(1-(AA144/W144))</f>
        <v>0</v>
      </c>
      <c r="AH144" s="140">
        <f>-100*(1-(X144/R144))</f>
        <v>-22.607518483807155</v>
      </c>
      <c r="AI144" s="140">
        <f>-100*(1-(Y144/S144))</f>
        <v>-22.569122644423846</v>
      </c>
      <c r="AJ144" s="140">
        <f>-100*(1-(Z144/R144))</f>
        <v>-44.324690200978864</v>
      </c>
      <c r="AK144" s="140">
        <f>-100*(1-(AA144/S144))</f>
        <v>-21.906858202038926</v>
      </c>
      <c r="AL144" s="140">
        <v>22.722066021035104</v>
      </c>
      <c r="AM144" s="140">
        <v>5.6340747605807984</v>
      </c>
      <c r="AN144" s="140">
        <v>-44.324690200978864</v>
      </c>
      <c r="AO144" s="140">
        <v>-21.906858202038926</v>
      </c>
    </row>
    <row r="145" spans="2:41">
      <c r="B145" s="229"/>
      <c r="C145" s="213">
        <v>60</v>
      </c>
      <c r="D145" s="142" t="s">
        <v>18</v>
      </c>
      <c r="E145" s="155">
        <v>5.6</v>
      </c>
      <c r="F145" s="155">
        <v>12.271000000000001</v>
      </c>
      <c r="G145" s="155" t="s">
        <v>112</v>
      </c>
      <c r="H145" s="155" t="s">
        <v>115</v>
      </c>
      <c r="I145" s="155">
        <v>5.7583000000000002</v>
      </c>
      <c r="J145" s="155">
        <v>11.8177</v>
      </c>
      <c r="K145" s="155" t="s">
        <v>112</v>
      </c>
      <c r="L145" s="155" t="s">
        <v>115</v>
      </c>
      <c r="M145" s="210" t="s">
        <v>44</v>
      </c>
      <c r="N145" s="210" t="s">
        <v>43</v>
      </c>
      <c r="Q145" s="140">
        <v>2.25</v>
      </c>
      <c r="R145" s="140">
        <v>1.9391</v>
      </c>
      <c r="S145" s="140">
        <v>5.2549999999999999</v>
      </c>
      <c r="T145" s="140">
        <v>2.4460999999999999</v>
      </c>
      <c r="U145" s="140">
        <v>5.5129999999999999</v>
      </c>
      <c r="V145" s="140">
        <v>1.6741999999999999</v>
      </c>
      <c r="W145" s="140">
        <v>4.0621999999999998</v>
      </c>
      <c r="X145" s="140">
        <v>1.4952000000000001</v>
      </c>
      <c r="Y145" s="140">
        <v>4.0750000000000002</v>
      </c>
      <c r="Z145" s="140">
        <v>1.6741999999999999</v>
      </c>
      <c r="AA145" s="140">
        <v>4.0621999999999998</v>
      </c>
      <c r="AB145" s="140" t="s">
        <v>212</v>
      </c>
      <c r="AC145" s="140" t="s">
        <v>212</v>
      </c>
      <c r="AD145" s="140">
        <f t="shared" ref="AD145:AD152" si="6">-100*(1-(X145/T145))</f>
        <v>-38.874126160009801</v>
      </c>
      <c r="AE145" s="140">
        <f t="shared" ref="AE145:AE152" si="7">-100*(1-(Y145/U145))</f>
        <v>-26.083801922728089</v>
      </c>
      <c r="AF145" s="140">
        <f t="shared" ref="AF145:AF152" si="8">-100*(1-(Z145/V145))</f>
        <v>0</v>
      </c>
      <c r="AG145" s="140">
        <f t="shared" ref="AG145:AG152" si="9">-100*(1-(AA145/W145))</f>
        <v>0</v>
      </c>
      <c r="AH145" s="140">
        <f t="shared" ref="AH145:AH152" si="10">-100*(1-(X145/R145))</f>
        <v>-22.8920633283482</v>
      </c>
      <c r="AI145" s="140">
        <f t="shared" ref="AI145:AI152" si="11">-100*(1-(Y145/S145))</f>
        <v>-22.454804947668883</v>
      </c>
      <c r="AJ145" s="140">
        <f t="shared" ref="AJ145:AJ152" si="12">-100*(1-(Z145/R145))</f>
        <v>-13.660976741787433</v>
      </c>
      <c r="AK145" s="140">
        <f t="shared" ref="AK145:AK152" si="13">-100*(1-(AA145/S145))</f>
        <v>-22.698382492863946</v>
      </c>
      <c r="AL145" s="140">
        <v>26.146150275901192</v>
      </c>
      <c r="AM145" s="140">
        <v>4.9096098953377743</v>
      </c>
      <c r="AN145" s="140">
        <v>-13.660976741787433</v>
      </c>
      <c r="AO145" s="140">
        <v>-22.698382492863946</v>
      </c>
    </row>
    <row r="146" spans="2:41">
      <c r="B146" s="229"/>
      <c r="C146" s="213">
        <v>60</v>
      </c>
      <c r="D146" s="142" t="s">
        <v>19</v>
      </c>
      <c r="E146" s="155">
        <v>7.4180000000000001</v>
      </c>
      <c r="F146" s="155">
        <v>10.702999999999999</v>
      </c>
      <c r="G146" s="155" t="s">
        <v>114</v>
      </c>
      <c r="H146" s="155" t="s">
        <v>114</v>
      </c>
      <c r="I146" s="155">
        <v>7.3098999999999998</v>
      </c>
      <c r="J146" s="155">
        <v>11.0525</v>
      </c>
      <c r="K146" s="155" t="s">
        <v>114</v>
      </c>
      <c r="L146" s="155" t="s">
        <v>114</v>
      </c>
      <c r="M146" s="210" t="s">
        <v>44</v>
      </c>
      <c r="N146" s="210" t="s">
        <v>44</v>
      </c>
      <c r="Q146" s="140">
        <v>2</v>
      </c>
      <c r="R146" s="140">
        <v>2.1023999999999998</v>
      </c>
      <c r="S146" s="140">
        <v>5.2</v>
      </c>
      <c r="T146" s="140">
        <v>2.5154999999999998</v>
      </c>
      <c r="U146" s="140">
        <v>5.6826999999999996</v>
      </c>
      <c r="V146" s="140">
        <v>1.1614</v>
      </c>
      <c r="W146" s="140">
        <v>4.2381000000000002</v>
      </c>
      <c r="X146" s="140">
        <v>1.5178</v>
      </c>
      <c r="Y146" s="140">
        <v>4.1580000000000004</v>
      </c>
      <c r="Z146" s="140">
        <v>1.1614</v>
      </c>
      <c r="AA146" s="140">
        <v>4.2381000000000002</v>
      </c>
      <c r="AB146" s="140" t="s">
        <v>213</v>
      </c>
      <c r="AC146" s="140" t="s">
        <v>213</v>
      </c>
      <c r="AD146" s="140">
        <f t="shared" si="6"/>
        <v>-39.662095010932219</v>
      </c>
      <c r="AE146" s="140">
        <f t="shared" si="7"/>
        <v>-26.830555897724661</v>
      </c>
      <c r="AF146" s="140">
        <f t="shared" si="8"/>
        <v>0</v>
      </c>
      <c r="AG146" s="140">
        <f t="shared" si="9"/>
        <v>0</v>
      </c>
      <c r="AH146" s="140">
        <f t="shared" si="10"/>
        <v>-27.806316590563164</v>
      </c>
      <c r="AI146" s="140">
        <f t="shared" si="11"/>
        <v>-20.03846153846154</v>
      </c>
      <c r="AJ146" s="140">
        <f t="shared" si="12"/>
        <v>-44.758371385083706</v>
      </c>
      <c r="AK146" s="140">
        <f t="shared" si="13"/>
        <v>-18.498076923076923</v>
      </c>
      <c r="AL146" s="140">
        <v>19.648972602739722</v>
      </c>
      <c r="AM146" s="140">
        <v>9.2826923076922974</v>
      </c>
      <c r="AN146" s="140">
        <v>-44.758371385083706</v>
      </c>
      <c r="AO146" s="140">
        <v>-18.498076923076923</v>
      </c>
    </row>
    <row r="147" spans="2:41">
      <c r="B147" s="229"/>
      <c r="C147" s="213">
        <v>180</v>
      </c>
      <c r="D147" s="165" t="s">
        <v>18</v>
      </c>
      <c r="E147" s="155">
        <v>8.2530000000000001</v>
      </c>
      <c r="F147" s="155">
        <v>10.071999999999999</v>
      </c>
      <c r="G147" s="155" t="s">
        <v>115</v>
      </c>
      <c r="H147" s="155" t="s">
        <v>114</v>
      </c>
      <c r="I147" s="155">
        <v>8.2766999999999999</v>
      </c>
      <c r="J147" s="155">
        <v>9.9367999999999999</v>
      </c>
      <c r="K147" s="155" t="s">
        <v>115</v>
      </c>
      <c r="L147" s="155" t="s">
        <v>114</v>
      </c>
      <c r="M147" s="210" t="s">
        <v>43</v>
      </c>
      <c r="N147" s="210" t="s">
        <v>44</v>
      </c>
      <c r="Q147" s="140">
        <v>1.75</v>
      </c>
      <c r="R147" s="140">
        <v>2.1335999999999999</v>
      </c>
      <c r="S147" s="140">
        <v>5.3788999999999998</v>
      </c>
      <c r="T147" s="140">
        <v>2.5872999999999999</v>
      </c>
      <c r="U147" s="140">
        <v>5.7131999999999996</v>
      </c>
      <c r="V147" s="140">
        <v>1.2416</v>
      </c>
      <c r="W147" s="140">
        <v>4.6646000000000001</v>
      </c>
      <c r="X147" s="140">
        <v>1.6157999999999999</v>
      </c>
      <c r="Y147" s="140">
        <v>4.1811999999999996</v>
      </c>
      <c r="Z147" s="140">
        <v>1.2416</v>
      </c>
      <c r="AA147" s="140">
        <v>4.6646000000000001</v>
      </c>
      <c r="AB147" s="140" t="s">
        <v>214</v>
      </c>
      <c r="AC147" s="140" t="s">
        <v>214</v>
      </c>
      <c r="AD147" s="140">
        <f t="shared" si="6"/>
        <v>-37.54879604220617</v>
      </c>
      <c r="AE147" s="140">
        <f t="shared" si="7"/>
        <v>-26.815094868024925</v>
      </c>
      <c r="AF147" s="140">
        <f t="shared" si="8"/>
        <v>0</v>
      </c>
      <c r="AG147" s="140">
        <f t="shared" si="9"/>
        <v>0</v>
      </c>
      <c r="AH147" s="140">
        <f t="shared" si="10"/>
        <v>-24.268841394825646</v>
      </c>
      <c r="AI147" s="140">
        <f t="shared" si="11"/>
        <v>-22.266634441986287</v>
      </c>
      <c r="AJ147" s="140">
        <f t="shared" si="12"/>
        <v>-41.807274090738659</v>
      </c>
      <c r="AK147" s="140">
        <f t="shared" si="13"/>
        <v>-13.279666846381222</v>
      </c>
      <c r="AL147" s="140">
        <v>21.264529433820776</v>
      </c>
      <c r="AM147" s="140">
        <v>6.2150253769358121</v>
      </c>
      <c r="AN147" s="140">
        <v>-41.807274090738659</v>
      </c>
      <c r="AO147" s="140">
        <v>-13.279666846381222</v>
      </c>
    </row>
    <row r="148" spans="2:41">
      <c r="B148" s="229"/>
      <c r="C148" s="213">
        <v>180</v>
      </c>
      <c r="D148" s="165" t="s">
        <v>19</v>
      </c>
      <c r="E148" s="155">
        <v>3.3769999999999998</v>
      </c>
      <c r="F148" s="155">
        <v>11.305</v>
      </c>
      <c r="G148" s="155" t="s">
        <v>112</v>
      </c>
      <c r="H148" s="155" t="s">
        <v>114</v>
      </c>
      <c r="I148" s="155">
        <v>3.3908</v>
      </c>
      <c r="J148" s="155">
        <v>11.222099999999999</v>
      </c>
      <c r="K148" s="155" t="s">
        <v>112</v>
      </c>
      <c r="L148" s="155" t="s">
        <v>114</v>
      </c>
      <c r="M148" s="210" t="s">
        <v>44</v>
      </c>
      <c r="N148" s="210" t="s">
        <v>44</v>
      </c>
      <c r="Q148" s="140">
        <v>1.5</v>
      </c>
      <c r="R148" s="140">
        <v>2.2624</v>
      </c>
      <c r="S148" s="140">
        <v>5.5407000000000002</v>
      </c>
      <c r="T148" s="140">
        <v>2.6926999999999999</v>
      </c>
      <c r="U148" s="140">
        <v>5.8766999999999996</v>
      </c>
      <c r="V148" s="140">
        <v>1.0845</v>
      </c>
      <c r="W148" s="140">
        <v>4.2210999999999999</v>
      </c>
      <c r="X148" s="140">
        <v>1.6580999999999999</v>
      </c>
      <c r="Y148" s="140">
        <v>4.3072999999999997</v>
      </c>
      <c r="Z148" s="140">
        <v>1.0845</v>
      </c>
      <c r="AA148" s="140">
        <v>4.2210999999999999</v>
      </c>
      <c r="AB148" s="140" t="s">
        <v>215</v>
      </c>
      <c r="AC148" s="140" t="s">
        <v>215</v>
      </c>
      <c r="AD148" s="140">
        <f t="shared" si="6"/>
        <v>-38.422401307238083</v>
      </c>
      <c r="AE148" s="140">
        <f t="shared" si="7"/>
        <v>-26.705463950856778</v>
      </c>
      <c r="AF148" s="140">
        <f t="shared" si="8"/>
        <v>0</v>
      </c>
      <c r="AG148" s="140">
        <f t="shared" si="9"/>
        <v>0</v>
      </c>
      <c r="AH148" s="140">
        <f t="shared" si="10"/>
        <v>-26.710572842998591</v>
      </c>
      <c r="AI148" s="140">
        <f t="shared" si="11"/>
        <v>-22.260725179129004</v>
      </c>
      <c r="AJ148" s="140">
        <f t="shared" si="12"/>
        <v>-52.064179632248944</v>
      </c>
      <c r="AK148" s="140">
        <f t="shared" si="13"/>
        <v>-23.816485281643118</v>
      </c>
      <c r="AL148" s="140">
        <v>19.019625176803402</v>
      </c>
      <c r="AM148" s="140">
        <v>6.0642157128160568</v>
      </c>
      <c r="AN148" s="140">
        <v>-52.064179632248944</v>
      </c>
      <c r="AO148" s="140">
        <v>-23.816485281643118</v>
      </c>
    </row>
    <row r="149" spans="2:41">
      <c r="B149" s="229"/>
      <c r="C149" s="213">
        <v>180</v>
      </c>
      <c r="D149" s="165" t="s">
        <v>20</v>
      </c>
      <c r="E149" s="155">
        <v>7.3330000000000002</v>
      </c>
      <c r="F149" s="155">
        <v>10.678000000000001</v>
      </c>
      <c r="G149" s="155" t="s">
        <v>114</v>
      </c>
      <c r="H149" s="155" t="s">
        <v>114</v>
      </c>
      <c r="I149" s="155">
        <v>7.1395</v>
      </c>
      <c r="J149" s="155">
        <v>10.651899999999999</v>
      </c>
      <c r="K149" s="155" t="s">
        <v>114</v>
      </c>
      <c r="L149" s="155" t="s">
        <v>114</v>
      </c>
      <c r="M149" s="210" t="s">
        <v>44</v>
      </c>
      <c r="N149" s="210" t="s">
        <v>44</v>
      </c>
      <c r="Q149" s="140">
        <v>1.25</v>
      </c>
      <c r="R149" s="140">
        <v>2.5666000000000002</v>
      </c>
      <c r="S149" s="140">
        <v>5.6665000000000001</v>
      </c>
      <c r="T149" s="140">
        <v>2.9582000000000002</v>
      </c>
      <c r="U149" s="140">
        <v>6.1147999999999998</v>
      </c>
      <c r="V149" s="140">
        <v>1.9094</v>
      </c>
      <c r="W149" s="140">
        <v>4.6047000000000002</v>
      </c>
      <c r="X149" s="140">
        <v>1.8798999999999999</v>
      </c>
      <c r="Y149" s="140">
        <v>4.5035999999999996</v>
      </c>
      <c r="Z149" s="140">
        <v>1.8798999999999999</v>
      </c>
      <c r="AA149" s="140">
        <v>4.5035999999999996</v>
      </c>
      <c r="AB149" s="140" t="s">
        <v>219</v>
      </c>
      <c r="AC149" s="140" t="s">
        <v>209</v>
      </c>
      <c r="AD149" s="140">
        <f t="shared" si="6"/>
        <v>-36.451220336691236</v>
      </c>
      <c r="AE149" s="140">
        <f t="shared" si="7"/>
        <v>-26.349185582521095</v>
      </c>
      <c r="AF149" s="140">
        <f t="shared" si="8"/>
        <v>-1.5449879543312117</v>
      </c>
      <c r="AG149" s="140">
        <f t="shared" si="9"/>
        <v>-2.1955827741221068</v>
      </c>
      <c r="AH149" s="140">
        <f t="shared" si="10"/>
        <v>-26.75524039585445</v>
      </c>
      <c r="AI149" s="140">
        <f t="shared" si="11"/>
        <v>-20.522368304950156</v>
      </c>
      <c r="AJ149" s="140">
        <f t="shared" si="12"/>
        <v>-26.75524039585445</v>
      </c>
      <c r="AK149" s="140">
        <f t="shared" si="13"/>
        <v>-20.522368304950156</v>
      </c>
      <c r="AL149" s="140">
        <v>15.25753915686121</v>
      </c>
      <c r="AM149" s="140">
        <v>7.9114091590929192</v>
      </c>
      <c r="AN149" s="140">
        <v>-25.605859892464743</v>
      </c>
      <c r="AO149" s="140">
        <v>-18.738198182299481</v>
      </c>
    </row>
    <row r="150" spans="2:41">
      <c r="B150" s="229"/>
      <c r="C150" s="213">
        <v>180</v>
      </c>
      <c r="D150" s="165" t="s">
        <v>21</v>
      </c>
      <c r="E150" s="155">
        <v>7.1319999999999997</v>
      </c>
      <c r="F150" s="155">
        <v>10.705</v>
      </c>
      <c r="G150" s="155" t="s">
        <v>114</v>
      </c>
      <c r="H150" s="155" t="s">
        <v>114</v>
      </c>
      <c r="I150" s="155">
        <v>7.7662000000000004</v>
      </c>
      <c r="J150" s="155">
        <v>11.8146</v>
      </c>
      <c r="K150" s="155" t="s">
        <v>114</v>
      </c>
      <c r="L150" s="155" t="s">
        <v>115</v>
      </c>
      <c r="M150" s="210" t="s">
        <v>44</v>
      </c>
      <c r="N150" s="210" t="s">
        <v>45</v>
      </c>
      <c r="Q150" s="140">
        <v>1</v>
      </c>
      <c r="R150" s="140">
        <v>2.9868999999999999</v>
      </c>
      <c r="S150" s="140">
        <v>6.2358000000000002</v>
      </c>
      <c r="T150" s="140">
        <v>3.4655999999999998</v>
      </c>
      <c r="U150" s="140">
        <v>6.5353000000000003</v>
      </c>
      <c r="V150" s="140">
        <v>2.2930999999999999</v>
      </c>
      <c r="W150" s="140">
        <v>5.0805999999999996</v>
      </c>
      <c r="X150" s="140">
        <v>2.2113999999999998</v>
      </c>
      <c r="Y150" s="140">
        <v>4.9565000000000001</v>
      </c>
      <c r="Z150" s="140">
        <v>2.2113999999999998</v>
      </c>
      <c r="AA150" s="140">
        <v>4.9565000000000001</v>
      </c>
      <c r="AB150" s="140" t="s">
        <v>216</v>
      </c>
      <c r="AC150" s="140" t="s">
        <v>209</v>
      </c>
      <c r="AD150" s="140">
        <f t="shared" si="6"/>
        <v>-36.189981532779314</v>
      </c>
      <c r="AE150" s="140">
        <f t="shared" si="7"/>
        <v>-24.15803406117546</v>
      </c>
      <c r="AF150" s="140">
        <f t="shared" si="8"/>
        <v>-3.5628625005451164</v>
      </c>
      <c r="AG150" s="140">
        <f t="shared" si="9"/>
        <v>-2.4426248868243849</v>
      </c>
      <c r="AH150" s="140">
        <f t="shared" si="10"/>
        <v>-25.963373397167633</v>
      </c>
      <c r="AI150" s="140">
        <f t="shared" si="11"/>
        <v>-20.515411013823403</v>
      </c>
      <c r="AJ150" s="140">
        <f t="shared" si="12"/>
        <v>-25.963373397167633</v>
      </c>
      <c r="AK150" s="140">
        <f t="shared" si="13"/>
        <v>-20.515411013823403</v>
      </c>
      <c r="AL150" s="140">
        <v>16.026649703706177</v>
      </c>
      <c r="AM150" s="140">
        <v>4.8029122165560212</v>
      </c>
      <c r="AN150" s="140">
        <v>-23.228096019284205</v>
      </c>
      <c r="AO150" s="140">
        <v>-18.525289457647787</v>
      </c>
    </row>
    <row r="151" spans="2:41">
      <c r="B151" s="220"/>
      <c r="C151" s="213">
        <v>360</v>
      </c>
      <c r="D151" s="165" t="s">
        <v>18</v>
      </c>
      <c r="E151" s="155">
        <v>4.8810000000000002</v>
      </c>
      <c r="F151" s="155">
        <v>9.4190000000000005</v>
      </c>
      <c r="G151" s="155" t="s">
        <v>112</v>
      </c>
      <c r="H151" s="155" t="s">
        <v>114</v>
      </c>
      <c r="I151" s="155">
        <v>4.9873000000000003</v>
      </c>
      <c r="J151" s="155">
        <v>9.6750000000000007</v>
      </c>
      <c r="K151" s="155" t="s">
        <v>112</v>
      </c>
      <c r="L151" s="155" t="s">
        <v>114</v>
      </c>
      <c r="M151" s="210" t="s">
        <v>44</v>
      </c>
      <c r="N151" s="210" t="s">
        <v>44</v>
      </c>
      <c r="Q151" s="140">
        <v>0.75</v>
      </c>
      <c r="R151" s="140">
        <v>4.0206</v>
      </c>
      <c r="S151" s="140">
        <v>7.2027000000000001</v>
      </c>
      <c r="T151" s="140">
        <v>4.5223000000000004</v>
      </c>
      <c r="U151" s="140">
        <v>7.6398999999999999</v>
      </c>
      <c r="V151" s="140">
        <v>3.2389999999999999</v>
      </c>
      <c r="W151" s="140">
        <v>6.9344999999999999</v>
      </c>
      <c r="X151" s="140">
        <v>2.9537</v>
      </c>
      <c r="Y151" s="140">
        <v>5.6398000000000001</v>
      </c>
      <c r="Z151" s="140">
        <v>2.9537</v>
      </c>
      <c r="AA151" s="140">
        <v>5.6398000000000001</v>
      </c>
      <c r="AB151" s="140" t="s">
        <v>217</v>
      </c>
      <c r="AC151" s="140" t="s">
        <v>209</v>
      </c>
      <c r="AD151" s="140">
        <f t="shared" si="6"/>
        <v>-34.685889923269144</v>
      </c>
      <c r="AE151" s="140">
        <f t="shared" si="7"/>
        <v>-26.179662037461217</v>
      </c>
      <c r="AF151" s="140">
        <f t="shared" si="8"/>
        <v>-8.8082741586909545</v>
      </c>
      <c r="AG151" s="140">
        <f t="shared" si="9"/>
        <v>-18.670416035763203</v>
      </c>
      <c r="AH151" s="140">
        <f t="shared" si="10"/>
        <v>-26.535840421827583</v>
      </c>
      <c r="AI151" s="140">
        <f t="shared" si="11"/>
        <v>-21.69880739167257</v>
      </c>
      <c r="AJ151" s="140">
        <f t="shared" si="12"/>
        <v>-26.535840421827583</v>
      </c>
      <c r="AK151" s="140">
        <f t="shared" si="13"/>
        <v>-21.69880739167257</v>
      </c>
      <c r="AL151" s="140">
        <v>12.478237079042941</v>
      </c>
      <c r="AM151" s="140">
        <v>6.0699459924750343</v>
      </c>
      <c r="AN151" s="140">
        <v>-19.439884594339151</v>
      </c>
      <c r="AO151" s="140">
        <v>-3.7236036486317681</v>
      </c>
    </row>
    <row r="152" spans="2:41">
      <c r="B152" s="229"/>
      <c r="C152" s="213">
        <v>720</v>
      </c>
      <c r="D152" s="165" t="s">
        <v>18</v>
      </c>
      <c r="E152" s="155">
        <v>4.7359999999999998</v>
      </c>
      <c r="F152" s="155">
        <v>13.863</v>
      </c>
      <c r="G152" s="155" t="s">
        <v>112</v>
      </c>
      <c r="H152" s="155" t="s">
        <v>115</v>
      </c>
      <c r="I152" s="155">
        <v>4.6902999999999997</v>
      </c>
      <c r="J152" s="155">
        <v>13.526400000000001</v>
      </c>
      <c r="K152" s="155" t="s">
        <v>112</v>
      </c>
      <c r="L152" s="155" t="s">
        <v>115</v>
      </c>
      <c r="M152" s="210" t="s">
        <v>44</v>
      </c>
      <c r="N152" s="210" t="s">
        <v>43</v>
      </c>
      <c r="Q152" s="140">
        <v>0.5</v>
      </c>
      <c r="R152" s="140">
        <v>8.1585000000000001</v>
      </c>
      <c r="S152" s="140">
        <v>11.4902</v>
      </c>
      <c r="T152" s="140">
        <v>8.9481999999999999</v>
      </c>
      <c r="U152" s="140">
        <v>12.611499999999999</v>
      </c>
      <c r="V152" s="140">
        <v>8.9481999999999999</v>
      </c>
      <c r="W152" s="140">
        <v>12.611499999999999</v>
      </c>
      <c r="X152" s="140">
        <v>5.8842999999999996</v>
      </c>
      <c r="Y152" s="140">
        <v>9.0083000000000002</v>
      </c>
      <c r="Z152" s="140">
        <v>5.8842999999999996</v>
      </c>
      <c r="AA152" s="140">
        <v>9.0083000000000002</v>
      </c>
      <c r="AB152" s="140" t="s">
        <v>218</v>
      </c>
      <c r="AC152" s="140" t="s">
        <v>209</v>
      </c>
      <c r="AD152" s="216">
        <f t="shared" si="6"/>
        <v>-34.240405891687722</v>
      </c>
      <c r="AE152" s="216">
        <f t="shared" si="7"/>
        <v>-28.570748919636834</v>
      </c>
      <c r="AF152" s="216">
        <f t="shared" si="8"/>
        <v>-34.240405891687722</v>
      </c>
      <c r="AG152" s="216">
        <f t="shared" si="9"/>
        <v>-28.570748919636834</v>
      </c>
      <c r="AH152" s="216">
        <f t="shared" si="10"/>
        <v>-27.875222160936453</v>
      </c>
      <c r="AI152" s="216">
        <f t="shared" si="11"/>
        <v>-21.600146211554193</v>
      </c>
      <c r="AJ152" s="216">
        <f t="shared" si="12"/>
        <v>-27.875222160936453</v>
      </c>
      <c r="AK152" s="216">
        <f t="shared" si="13"/>
        <v>-21.600146211554193</v>
      </c>
      <c r="AL152" s="216">
        <v>9.6794753937611056</v>
      </c>
      <c r="AM152" s="216">
        <v>9.7587509355798741</v>
      </c>
      <c r="AN152" s="216">
        <v>9.6794753937611056</v>
      </c>
      <c r="AO152" s="216">
        <v>9.7587509355798741</v>
      </c>
    </row>
    <row r="153" spans="2:41">
      <c r="B153" s="229"/>
      <c r="C153" s="213">
        <v>720</v>
      </c>
      <c r="D153" s="165" t="s">
        <v>19</v>
      </c>
      <c r="E153" s="155">
        <v>6.7649999999999997</v>
      </c>
      <c r="F153" s="155">
        <v>10.528</v>
      </c>
      <c r="G153" s="155" t="s">
        <v>114</v>
      </c>
      <c r="H153" s="155" t="s">
        <v>114</v>
      </c>
      <c r="I153" s="155">
        <v>7.0841000000000003</v>
      </c>
      <c r="J153" s="155">
        <v>10.2423</v>
      </c>
      <c r="K153" s="155" t="s">
        <v>114</v>
      </c>
      <c r="L153" s="155" t="s">
        <v>114</v>
      </c>
      <c r="M153" s="210" t="s">
        <v>44</v>
      </c>
      <c r="N153" s="210" t="s">
        <v>44</v>
      </c>
      <c r="AD153" s="217">
        <f>AVERAGE(AD144:AD152)</f>
        <v>-37.001300028036859</v>
      </c>
      <c r="AE153" s="217">
        <f t="shared" ref="AE153:AO153" si="14">AVERAGE(AE144:AE152)</f>
        <v>-26.487945042562728</v>
      </c>
      <c r="AF153" s="217">
        <f t="shared" si="14"/>
        <v>-5.350725611695001</v>
      </c>
      <c r="AG153" s="217">
        <f t="shared" si="14"/>
        <v>-5.7643747351496142</v>
      </c>
      <c r="AH153" s="218">
        <f t="shared" si="14"/>
        <v>-25.712776557369875</v>
      </c>
      <c r="AI153" s="218">
        <f t="shared" si="14"/>
        <v>-21.547386852629991</v>
      </c>
      <c r="AJ153" s="218">
        <f t="shared" si="14"/>
        <v>-33.749463158513748</v>
      </c>
      <c r="AK153" s="218">
        <f t="shared" si="14"/>
        <v>-20.504022518667163</v>
      </c>
      <c r="AL153" s="217">
        <f t="shared" si="14"/>
        <v>18.027027204852402</v>
      </c>
      <c r="AM153" s="217">
        <f t="shared" si="14"/>
        <v>6.7387373730073996</v>
      </c>
      <c r="AN153" s="217">
        <f t="shared" si="14"/>
        <v>-28.356650795907179</v>
      </c>
      <c r="AO153" s="217">
        <f t="shared" si="14"/>
        <v>-14.603090011000367</v>
      </c>
    </row>
    <row r="154" spans="2:41">
      <c r="B154" s="229"/>
      <c r="C154" s="213">
        <v>720</v>
      </c>
      <c r="D154" s="165" t="s">
        <v>20</v>
      </c>
      <c r="E154" s="155">
        <v>6.8250000000000002</v>
      </c>
      <c r="F154" s="155">
        <v>10.35</v>
      </c>
      <c r="G154" s="155" t="s">
        <v>114</v>
      </c>
      <c r="H154" s="155" t="s">
        <v>114</v>
      </c>
      <c r="I154" s="155">
        <v>7.4489999999999998</v>
      </c>
      <c r="J154" s="155">
        <v>10.3979</v>
      </c>
      <c r="K154" s="155" t="s">
        <v>114</v>
      </c>
      <c r="L154" s="155" t="s">
        <v>114</v>
      </c>
      <c r="M154" s="210" t="s">
        <v>44</v>
      </c>
      <c r="N154" s="210" t="s">
        <v>44</v>
      </c>
      <c r="Q154" s="140">
        <v>8.1585000000000001</v>
      </c>
      <c r="R154" s="140">
        <v>8.1585000000000001</v>
      </c>
      <c r="S154" s="140">
        <v>8.1585000000000001</v>
      </c>
      <c r="T154" s="140">
        <v>8.1585000000000001</v>
      </c>
      <c r="U154" s="140">
        <v>8.1585000000000001</v>
      </c>
      <c r="V154" s="140">
        <v>8.1585000000000001</v>
      </c>
      <c r="W154" s="140">
        <v>8.1585000000000001</v>
      </c>
      <c r="X154" s="140">
        <v>8.1585000000000001</v>
      </c>
      <c r="Y154" s="140">
        <v>8.1585000000000001</v>
      </c>
      <c r="Z154" s="140">
        <v>8.1585000000000001</v>
      </c>
      <c r="AA154" s="140">
        <v>8.1585000000000001</v>
      </c>
    </row>
    <row r="155" spans="2:41">
      <c r="B155" s="229"/>
      <c r="C155" s="213">
        <v>720</v>
      </c>
      <c r="D155" s="165" t="s">
        <v>21</v>
      </c>
      <c r="E155" s="155">
        <v>9.4320000000000004</v>
      </c>
      <c r="F155" s="155">
        <v>9.85</v>
      </c>
      <c r="G155" s="155" t="s">
        <v>115</v>
      </c>
      <c r="H155" s="155" t="s">
        <v>114</v>
      </c>
      <c r="I155" s="155">
        <v>9.7078000000000007</v>
      </c>
      <c r="J155" s="155">
        <v>10.0848</v>
      </c>
      <c r="K155" s="155" t="s">
        <v>115</v>
      </c>
      <c r="L155" s="155" t="s">
        <v>114</v>
      </c>
      <c r="M155" s="210" t="s">
        <v>43</v>
      </c>
      <c r="N155" s="210" t="s">
        <v>44</v>
      </c>
      <c r="Q155" s="140">
        <v>11.4902</v>
      </c>
      <c r="R155" s="140">
        <v>11.4902</v>
      </c>
      <c r="S155" s="140">
        <v>11.4902</v>
      </c>
      <c r="T155" s="140">
        <v>11.4902</v>
      </c>
      <c r="U155" s="140">
        <v>11.4902</v>
      </c>
      <c r="V155" s="140">
        <v>11.4902</v>
      </c>
      <c r="W155" s="140">
        <v>11.4902</v>
      </c>
      <c r="X155" s="140">
        <v>11.4902</v>
      </c>
      <c r="Y155" s="140">
        <v>11.4902</v>
      </c>
      <c r="Z155" s="140">
        <v>11.4902</v>
      </c>
      <c r="AA155" s="140">
        <v>11.4902</v>
      </c>
    </row>
    <row r="156" spans="2:41">
      <c r="B156" s="229"/>
      <c r="C156" s="213">
        <v>720</v>
      </c>
      <c r="D156" s="165" t="s">
        <v>22</v>
      </c>
      <c r="E156" s="155">
        <v>7.4909999999999997</v>
      </c>
      <c r="F156" s="155">
        <v>10.276</v>
      </c>
      <c r="G156" s="155" t="s">
        <v>114</v>
      </c>
      <c r="H156" s="155" t="s">
        <v>114</v>
      </c>
      <c r="I156" s="155">
        <v>7.5114000000000001</v>
      </c>
      <c r="J156" s="155">
        <v>10.2486</v>
      </c>
      <c r="K156" s="155" t="s">
        <v>114</v>
      </c>
      <c r="L156" s="155" t="s">
        <v>114</v>
      </c>
      <c r="M156" s="210" t="s">
        <v>44</v>
      </c>
      <c r="N156" s="210" t="s">
        <v>44</v>
      </c>
    </row>
    <row r="157" spans="2:41">
      <c r="B157" s="229"/>
      <c r="C157" s="213">
        <v>720</v>
      </c>
      <c r="D157" s="165" t="s">
        <v>23</v>
      </c>
      <c r="E157" s="155">
        <v>5.2409999999999997</v>
      </c>
      <c r="F157" s="155">
        <v>10.893000000000001</v>
      </c>
      <c r="G157" s="155" t="s">
        <v>112</v>
      </c>
      <c r="H157" s="155" t="s">
        <v>114</v>
      </c>
      <c r="I157" s="155">
        <v>5.2487000000000004</v>
      </c>
      <c r="J157" s="155">
        <v>11.192600000000001</v>
      </c>
      <c r="K157" s="155" t="s">
        <v>112</v>
      </c>
      <c r="L157" s="155" t="s">
        <v>114</v>
      </c>
      <c r="M157" s="210" t="s">
        <v>44</v>
      </c>
      <c r="N157" s="210" t="s">
        <v>44</v>
      </c>
      <c r="Q157" s="140">
        <v>8.9481999999999999</v>
      </c>
      <c r="R157" s="140">
        <v>8.9481999999999999</v>
      </c>
      <c r="S157" s="140">
        <v>8.9481999999999999</v>
      </c>
      <c r="T157" s="140">
        <v>8.9481999999999999</v>
      </c>
      <c r="U157" s="140">
        <v>8.9481999999999999</v>
      </c>
      <c r="V157" s="140">
        <v>8.9481999999999999</v>
      </c>
      <c r="W157" s="140">
        <v>8.9481999999999999</v>
      </c>
      <c r="X157" s="140">
        <v>8.9481999999999999</v>
      </c>
      <c r="Y157" s="140">
        <v>8.9481999999999999</v>
      </c>
      <c r="Z157" s="140">
        <v>8.9481999999999999</v>
      </c>
      <c r="AA157" s="140">
        <v>8.9481999999999999</v>
      </c>
    </row>
    <row r="158" spans="2:41">
      <c r="B158" s="229"/>
      <c r="C158" s="213">
        <v>1080</v>
      </c>
      <c r="D158" s="165" t="s">
        <v>18</v>
      </c>
      <c r="E158" s="155">
        <v>5.4009999999999998</v>
      </c>
      <c r="F158" s="155">
        <v>11.662000000000001</v>
      </c>
      <c r="G158" s="155" t="s">
        <v>112</v>
      </c>
      <c r="H158" s="155" t="s">
        <v>115</v>
      </c>
      <c r="I158" s="155">
        <v>5.7954999999999997</v>
      </c>
      <c r="J158" s="155">
        <v>11.7845</v>
      </c>
      <c r="K158" s="155" t="s">
        <v>112</v>
      </c>
      <c r="L158" s="155" t="s">
        <v>115</v>
      </c>
      <c r="M158" s="210" t="s">
        <v>44</v>
      </c>
      <c r="N158" s="210" t="s">
        <v>43</v>
      </c>
      <c r="Q158" s="140">
        <v>12.611499999999999</v>
      </c>
      <c r="R158" s="140">
        <v>12.611499999999999</v>
      </c>
      <c r="S158" s="140">
        <v>12.611499999999999</v>
      </c>
      <c r="T158" s="140">
        <v>12.611499999999999</v>
      </c>
      <c r="U158" s="140">
        <v>12.611499999999999</v>
      </c>
      <c r="V158" s="140">
        <v>12.611499999999999</v>
      </c>
      <c r="W158" s="140">
        <v>12.611499999999999</v>
      </c>
      <c r="X158" s="140">
        <v>12.611499999999999</v>
      </c>
      <c r="Y158" s="140">
        <v>12.611499999999999</v>
      </c>
      <c r="Z158" s="140">
        <v>12.611499999999999</v>
      </c>
      <c r="AA158" s="140">
        <v>12.611499999999999</v>
      </c>
    </row>
    <row r="159" spans="2:41">
      <c r="B159" s="229"/>
      <c r="C159" s="213">
        <v>1080</v>
      </c>
      <c r="D159" s="165" t="s">
        <v>19</v>
      </c>
      <c r="E159" s="155">
        <v>6.5289999999999999</v>
      </c>
      <c r="F159" s="155">
        <v>8.6809999999999992</v>
      </c>
      <c r="G159" s="155" t="s">
        <v>112</v>
      </c>
      <c r="H159" s="155" t="s">
        <v>112</v>
      </c>
      <c r="I159" s="155">
        <v>6.7111999999999998</v>
      </c>
      <c r="J159" s="155">
        <v>9.2471999999999994</v>
      </c>
      <c r="K159" s="155" t="s">
        <v>114</v>
      </c>
      <c r="L159" s="155" t="s">
        <v>112</v>
      </c>
      <c r="M159" s="210" t="s">
        <v>44</v>
      </c>
      <c r="N159" s="210" t="s">
        <v>44</v>
      </c>
    </row>
    <row r="160" spans="2:41">
      <c r="B160" s="229"/>
      <c r="C160" s="213">
        <v>1080</v>
      </c>
      <c r="D160" s="165" t="s">
        <v>20</v>
      </c>
      <c r="E160" s="155">
        <v>5.9089999999999998</v>
      </c>
      <c r="F160" s="155">
        <v>9.8450000000000006</v>
      </c>
      <c r="G160" s="155" t="s">
        <v>112</v>
      </c>
      <c r="H160" s="155" t="s">
        <v>114</v>
      </c>
      <c r="I160" s="155">
        <v>6.0792999999999999</v>
      </c>
      <c r="J160" s="155">
        <v>9.9392999999999994</v>
      </c>
      <c r="K160" s="155" t="s">
        <v>112</v>
      </c>
      <c r="L160" s="155" t="s">
        <v>114</v>
      </c>
      <c r="M160" s="210" t="s">
        <v>44</v>
      </c>
      <c r="N160" s="210" t="s">
        <v>44</v>
      </c>
    </row>
    <row r="161" spans="2:17">
      <c r="B161" s="229"/>
      <c r="C161" s="213">
        <v>1080</v>
      </c>
      <c r="D161" s="165" t="s">
        <v>21</v>
      </c>
      <c r="E161" s="155">
        <v>5.3689999999999998</v>
      </c>
      <c r="F161" s="155">
        <v>15.888</v>
      </c>
      <c r="G161" s="155" t="s">
        <v>112</v>
      </c>
      <c r="H161" s="155" t="s">
        <v>113</v>
      </c>
      <c r="I161" s="155">
        <v>5.9128999999999996</v>
      </c>
      <c r="J161" s="155">
        <v>18.8996</v>
      </c>
      <c r="K161" s="155" t="s">
        <v>112</v>
      </c>
      <c r="L161" s="155" t="s">
        <v>113</v>
      </c>
      <c r="M161" s="210" t="s">
        <v>44</v>
      </c>
      <c r="N161" s="210" t="s">
        <v>43</v>
      </c>
    </row>
    <row r="162" spans="2:17">
      <c r="B162" s="229"/>
      <c r="C162" s="165">
        <v>1440</v>
      </c>
      <c r="D162" s="165" t="s">
        <v>18</v>
      </c>
      <c r="E162" s="155">
        <v>3</v>
      </c>
      <c r="F162" s="155">
        <v>11.648999999999999</v>
      </c>
      <c r="G162" s="155" t="s">
        <v>112</v>
      </c>
      <c r="H162" s="155" t="s">
        <v>115</v>
      </c>
      <c r="I162" s="155">
        <v>3.1067</v>
      </c>
      <c r="J162" s="155">
        <v>11.419499999999999</v>
      </c>
      <c r="K162" s="155" t="s">
        <v>112</v>
      </c>
      <c r="L162" s="155" t="s">
        <v>114</v>
      </c>
      <c r="M162" s="210" t="s">
        <v>44</v>
      </c>
      <c r="N162" s="210" t="s">
        <v>49</v>
      </c>
    </row>
    <row r="163" spans="2:17">
      <c r="B163" s="229"/>
      <c r="C163" s="236">
        <v>1440</v>
      </c>
      <c r="D163" s="236" t="s">
        <v>19</v>
      </c>
      <c r="E163" s="155">
        <v>6.1680000000000001</v>
      </c>
      <c r="F163" s="155">
        <v>8.9459999999999997</v>
      </c>
      <c r="G163" s="155" t="s">
        <v>112</v>
      </c>
      <c r="H163" s="155" t="s">
        <v>112</v>
      </c>
      <c r="I163" s="155">
        <v>5.8842999999999996</v>
      </c>
      <c r="J163" s="155">
        <v>9.0083000000000002</v>
      </c>
      <c r="K163" s="155" t="s">
        <v>112</v>
      </c>
      <c r="L163" s="155" t="s">
        <v>112</v>
      </c>
      <c r="M163" s="210" t="s">
        <v>44</v>
      </c>
      <c r="N163" s="210" t="s">
        <v>44</v>
      </c>
    </row>
    <row r="164" spans="2:17">
      <c r="B164" s="229"/>
      <c r="C164" s="213">
        <v>1800</v>
      </c>
      <c r="D164" s="165" t="s">
        <v>18</v>
      </c>
      <c r="E164" s="155">
        <v>4.3630000000000004</v>
      </c>
      <c r="F164" s="155">
        <v>13.262</v>
      </c>
      <c r="G164" s="155" t="s">
        <v>112</v>
      </c>
      <c r="H164" s="155" t="s">
        <v>115</v>
      </c>
      <c r="I164" s="155">
        <v>4.4477000000000002</v>
      </c>
      <c r="J164" s="155">
        <v>13.922599999999999</v>
      </c>
      <c r="K164" s="155" t="s">
        <v>112</v>
      </c>
      <c r="L164" s="155" t="s">
        <v>115</v>
      </c>
      <c r="M164" s="210" t="s">
        <v>44</v>
      </c>
      <c r="N164" s="210" t="s">
        <v>43</v>
      </c>
    </row>
    <row r="165" spans="2:17">
      <c r="B165" s="229"/>
      <c r="C165" s="213">
        <v>1800</v>
      </c>
      <c r="D165" s="165" t="s">
        <v>19</v>
      </c>
      <c r="E165" s="155">
        <v>4.8449999999999998</v>
      </c>
      <c r="F165" s="155">
        <v>11.371</v>
      </c>
      <c r="G165" s="155" t="s">
        <v>112</v>
      </c>
      <c r="H165" s="155" t="s">
        <v>114</v>
      </c>
      <c r="I165" s="155">
        <v>4.7447999999999997</v>
      </c>
      <c r="J165" s="155">
        <v>11.400399999999999</v>
      </c>
      <c r="K165" s="155" t="s">
        <v>112</v>
      </c>
      <c r="L165" s="155" t="s">
        <v>114</v>
      </c>
      <c r="M165" s="210" t="s">
        <v>44</v>
      </c>
      <c r="N165" s="210" t="s">
        <v>44</v>
      </c>
    </row>
    <row r="166" spans="2:17">
      <c r="B166" s="229"/>
      <c r="C166" s="213">
        <v>1800</v>
      </c>
      <c r="D166" s="165" t="s">
        <v>20</v>
      </c>
      <c r="E166" s="155">
        <v>4.7140000000000004</v>
      </c>
      <c r="F166" s="155">
        <v>11.7</v>
      </c>
      <c r="G166" s="155" t="s">
        <v>112</v>
      </c>
      <c r="H166" s="155" t="s">
        <v>115</v>
      </c>
      <c r="I166" s="155">
        <v>4.8417000000000003</v>
      </c>
      <c r="J166" s="155">
        <v>11.344900000000001</v>
      </c>
      <c r="K166" s="155" t="s">
        <v>112</v>
      </c>
      <c r="L166" s="155" t="s">
        <v>114</v>
      </c>
      <c r="M166" s="210" t="s">
        <v>44</v>
      </c>
      <c r="N166" s="210" t="s">
        <v>49</v>
      </c>
    </row>
    <row r="167" spans="2:17">
      <c r="B167" s="229"/>
      <c r="C167" s="213">
        <v>1800</v>
      </c>
      <c r="D167" s="165" t="s">
        <v>21</v>
      </c>
      <c r="E167" s="155">
        <v>5.0880000000000001</v>
      </c>
      <c r="F167" s="155">
        <v>10.576000000000001</v>
      </c>
      <c r="G167" s="155" t="s">
        <v>112</v>
      </c>
      <c r="H167" s="155" t="s">
        <v>114</v>
      </c>
      <c r="I167" s="155">
        <v>5.2176</v>
      </c>
      <c r="J167" s="155">
        <v>10.488300000000001</v>
      </c>
      <c r="K167" s="155" t="s">
        <v>112</v>
      </c>
      <c r="L167" s="155" t="s">
        <v>114</v>
      </c>
      <c r="M167" s="210" t="s">
        <v>44</v>
      </c>
      <c r="N167" s="210" t="s">
        <v>44</v>
      </c>
      <c r="Q167" s="233" t="s">
        <v>242</v>
      </c>
    </row>
    <row r="168" spans="2:17">
      <c r="B168" s="229"/>
      <c r="C168" s="213">
        <v>1800</v>
      </c>
      <c r="D168" s="142" t="s">
        <v>22</v>
      </c>
      <c r="E168" s="155">
        <v>6.2619999999999996</v>
      </c>
      <c r="F168" s="155">
        <v>8.9359999999999999</v>
      </c>
      <c r="G168" s="155" t="s">
        <v>112</v>
      </c>
      <c r="H168" s="155" t="s">
        <v>114</v>
      </c>
      <c r="I168" s="155">
        <v>6.2805</v>
      </c>
      <c r="J168" s="155">
        <v>9.5061</v>
      </c>
      <c r="K168" s="155" t="s">
        <v>112</v>
      </c>
      <c r="L168" s="155" t="s">
        <v>114</v>
      </c>
      <c r="M168" s="210" t="s">
        <v>44</v>
      </c>
      <c r="N168" s="210" t="s">
        <v>44</v>
      </c>
    </row>
    <row r="169" spans="2:17">
      <c r="B169" s="229"/>
      <c r="C169" s="213">
        <v>1800</v>
      </c>
      <c r="D169" s="142" t="s">
        <v>23</v>
      </c>
      <c r="E169" s="155">
        <v>8.4390000000000001</v>
      </c>
      <c r="F169" s="155">
        <v>8.5830000000000002</v>
      </c>
      <c r="G169" s="155" t="s">
        <v>115</v>
      </c>
      <c r="H169" s="155" t="s">
        <v>114</v>
      </c>
      <c r="I169" s="155">
        <v>8.6881000000000004</v>
      </c>
      <c r="J169" s="155">
        <v>8.7258999999999993</v>
      </c>
      <c r="K169" s="155" t="s">
        <v>115</v>
      </c>
      <c r="L169" s="155" t="s">
        <v>112</v>
      </c>
      <c r="M169" s="210" t="s">
        <v>43</v>
      </c>
      <c r="N169" s="210" t="s">
        <v>44</v>
      </c>
    </row>
    <row r="170" spans="2:17">
      <c r="B170" s="229"/>
      <c r="C170" s="213">
        <v>1800</v>
      </c>
      <c r="D170" s="142" t="s">
        <v>24</v>
      </c>
      <c r="E170" s="155">
        <v>4.4779999999999998</v>
      </c>
      <c r="F170" s="155">
        <v>13.057</v>
      </c>
      <c r="G170" s="155" t="s">
        <v>112</v>
      </c>
      <c r="H170" s="155" t="s">
        <v>115</v>
      </c>
      <c r="I170" s="155">
        <v>4.5015000000000001</v>
      </c>
      <c r="J170" s="155">
        <v>12.581899999999999</v>
      </c>
      <c r="K170" s="155" t="s">
        <v>112</v>
      </c>
      <c r="L170" s="155" t="s">
        <v>115</v>
      </c>
      <c r="M170" s="210" t="s">
        <v>44</v>
      </c>
      <c r="N170" s="210" t="s">
        <v>43</v>
      </c>
    </row>
    <row r="171" spans="2:17">
      <c r="B171" s="229"/>
      <c r="C171" s="213">
        <v>1800</v>
      </c>
      <c r="D171" s="142" t="s">
        <v>25</v>
      </c>
      <c r="E171" s="155">
        <v>5.2480000000000002</v>
      </c>
      <c r="F171" s="155">
        <v>10.491</v>
      </c>
      <c r="G171" s="155" t="s">
        <v>112</v>
      </c>
      <c r="H171" s="155" t="s">
        <v>114</v>
      </c>
      <c r="I171" s="155">
        <v>5.3613999999999997</v>
      </c>
      <c r="J171" s="155">
        <v>10.9092</v>
      </c>
      <c r="K171" s="155" t="s">
        <v>112</v>
      </c>
      <c r="L171" s="155" t="s">
        <v>114</v>
      </c>
      <c r="M171" s="210" t="s">
        <v>44</v>
      </c>
      <c r="N171" s="210" t="s">
        <v>44</v>
      </c>
    </row>
    <row r="172" spans="2:17">
      <c r="B172" s="229"/>
      <c r="C172" s="213">
        <v>1800</v>
      </c>
      <c r="D172" s="142" t="s">
        <v>57</v>
      </c>
      <c r="E172" s="155">
        <v>4.9169999999999998</v>
      </c>
      <c r="F172" s="155">
        <v>11.215</v>
      </c>
      <c r="G172" s="155" t="s">
        <v>112</v>
      </c>
      <c r="H172" s="155" t="s">
        <v>114</v>
      </c>
      <c r="I172" s="155">
        <v>4.8662999999999998</v>
      </c>
      <c r="J172" s="155">
        <v>11.458399999999999</v>
      </c>
      <c r="K172" s="155" t="s">
        <v>112</v>
      </c>
      <c r="L172" s="155" t="s">
        <v>114</v>
      </c>
      <c r="M172" s="210" t="s">
        <v>44</v>
      </c>
      <c r="N172" s="210" t="s">
        <v>44</v>
      </c>
    </row>
    <row r="174" spans="2:17">
      <c r="C174" s="182"/>
      <c r="D174" s="182"/>
      <c r="E174" s="182"/>
      <c r="F174" s="263" t="s">
        <v>229</v>
      </c>
      <c r="G174" s="263"/>
      <c r="H174" s="263"/>
      <c r="I174" s="263"/>
      <c r="J174" s="263"/>
      <c r="K174" s="263"/>
      <c r="L174" s="263"/>
      <c r="M174" s="263"/>
      <c r="N174" s="263"/>
      <c r="O174" s="166"/>
    </row>
    <row r="175" spans="2:17">
      <c r="D175" s="192"/>
      <c r="E175" s="192"/>
      <c r="F175" s="163" t="s">
        <v>69</v>
      </c>
      <c r="G175" s="184" t="s">
        <v>158</v>
      </c>
      <c r="H175" s="184" t="s">
        <v>162</v>
      </c>
      <c r="I175" s="184"/>
      <c r="J175" s="184"/>
      <c r="K175" s="184" t="s">
        <v>167</v>
      </c>
      <c r="L175" s="184" t="s">
        <v>154</v>
      </c>
      <c r="M175" s="184"/>
      <c r="N175" s="184"/>
      <c r="O175" s="1"/>
    </row>
    <row r="176" spans="2:17">
      <c r="D176" s="192"/>
      <c r="E176" s="192"/>
      <c r="F176" s="163" t="s">
        <v>70</v>
      </c>
      <c r="G176" s="184" t="s">
        <v>122</v>
      </c>
      <c r="H176" s="184" t="s">
        <v>159</v>
      </c>
      <c r="I176" s="184"/>
      <c r="J176" s="184"/>
      <c r="K176" s="184" t="s">
        <v>122</v>
      </c>
      <c r="L176" s="184" t="s">
        <v>159</v>
      </c>
      <c r="M176" s="184"/>
      <c r="N176" s="184"/>
      <c r="O176" s="1"/>
    </row>
    <row r="177" spans="4:15">
      <c r="D177" s="192"/>
      <c r="E177" s="192"/>
      <c r="F177" s="163" t="s">
        <v>71</v>
      </c>
      <c r="G177" s="184" t="s">
        <v>160</v>
      </c>
      <c r="H177" s="184" t="s">
        <v>166</v>
      </c>
      <c r="I177" s="184"/>
      <c r="J177" s="184"/>
      <c r="K177" s="184" t="s">
        <v>163</v>
      </c>
      <c r="L177" s="184" t="s">
        <v>167</v>
      </c>
      <c r="M177" s="184"/>
      <c r="N177" s="184"/>
      <c r="O177" s="1"/>
    </row>
    <row r="178" spans="4:15">
      <c r="D178" s="192"/>
      <c r="E178" s="192"/>
      <c r="F178" s="163" t="s">
        <v>72</v>
      </c>
      <c r="G178" s="184" t="s">
        <v>154</v>
      </c>
      <c r="H178" s="184" t="s">
        <v>163</v>
      </c>
      <c r="I178" s="184"/>
      <c r="J178" s="184"/>
      <c r="K178" s="184" t="s">
        <v>154</v>
      </c>
      <c r="L178" s="184" t="s">
        <v>160</v>
      </c>
      <c r="M178" s="184"/>
      <c r="N178" s="184"/>
      <c r="O178" s="1"/>
    </row>
    <row r="179" spans="4:15">
      <c r="D179" s="192"/>
      <c r="E179" s="192"/>
      <c r="F179" s="163" t="s">
        <v>79</v>
      </c>
      <c r="G179" s="184" t="s">
        <v>153</v>
      </c>
      <c r="H179" s="184" t="s">
        <v>165</v>
      </c>
      <c r="I179" s="184"/>
      <c r="J179" s="184"/>
      <c r="K179" s="184" t="s">
        <v>153</v>
      </c>
      <c r="L179" s="184" t="s">
        <v>168</v>
      </c>
      <c r="M179" s="184"/>
      <c r="N179" s="184"/>
      <c r="O179" s="1"/>
    </row>
    <row r="180" spans="4:15">
      <c r="D180" s="192"/>
      <c r="E180" s="192"/>
      <c r="F180" s="163" t="s">
        <v>80</v>
      </c>
      <c r="G180" s="184" t="s">
        <v>154</v>
      </c>
      <c r="H180" s="184" t="s">
        <v>164</v>
      </c>
      <c r="I180" s="184"/>
      <c r="J180" s="184"/>
      <c r="K180" s="184" t="s">
        <v>154</v>
      </c>
      <c r="L180" s="184" t="s">
        <v>163</v>
      </c>
      <c r="M180" s="184"/>
      <c r="N180" s="184"/>
      <c r="O180" s="1"/>
    </row>
    <row r="181" spans="4:15">
      <c r="D181" s="192"/>
      <c r="E181" s="192"/>
      <c r="F181" s="163" t="s">
        <v>137</v>
      </c>
      <c r="G181" s="164"/>
      <c r="H181" s="164"/>
      <c r="I181" s="164"/>
      <c r="J181" s="164"/>
      <c r="K181" s="162"/>
      <c r="L181" s="162"/>
      <c r="M181" s="184" t="s">
        <v>153</v>
      </c>
      <c r="N181" s="184" t="s">
        <v>158</v>
      </c>
      <c r="O181" s="1"/>
    </row>
    <row r="182" spans="4:15">
      <c r="D182" s="192"/>
      <c r="E182" s="192"/>
      <c r="F182" s="163" t="s">
        <v>138</v>
      </c>
      <c r="G182" s="164"/>
      <c r="H182" s="164"/>
      <c r="I182" s="164"/>
      <c r="J182" s="164"/>
      <c r="K182" s="162"/>
      <c r="L182" s="162"/>
      <c r="M182" s="184" t="s">
        <v>122</v>
      </c>
      <c r="N182" s="184" t="s">
        <v>159</v>
      </c>
      <c r="O182" s="1"/>
    </row>
    <row r="183" spans="4:15">
      <c r="D183" s="192"/>
      <c r="E183" s="192"/>
      <c r="F183" s="163" t="s">
        <v>139</v>
      </c>
      <c r="G183" s="164"/>
      <c r="H183" s="164"/>
      <c r="I183" s="164"/>
      <c r="J183" s="164"/>
      <c r="K183" s="162"/>
      <c r="L183" s="162"/>
      <c r="M183" s="184" t="s">
        <v>154</v>
      </c>
      <c r="N183" s="184" t="s">
        <v>160</v>
      </c>
      <c r="O183" s="1"/>
    </row>
    <row r="184" spans="4:15">
      <c r="D184" s="192"/>
      <c r="E184" s="192"/>
      <c r="F184" s="163" t="s">
        <v>140</v>
      </c>
      <c r="G184" s="164"/>
      <c r="H184" s="164"/>
      <c r="I184" s="164"/>
      <c r="J184" s="164"/>
      <c r="K184" s="162"/>
      <c r="L184" s="162"/>
      <c r="M184" s="184" t="s">
        <v>122</v>
      </c>
      <c r="N184" s="184" t="s">
        <v>161</v>
      </c>
      <c r="O184" s="1"/>
    </row>
    <row r="185" spans="4:15">
      <c r="D185" s="192"/>
      <c r="E185" s="192"/>
      <c r="F185" s="163" t="s">
        <v>47</v>
      </c>
      <c r="G185" s="164"/>
      <c r="H185" s="164"/>
      <c r="I185" s="164"/>
      <c r="J185" s="164"/>
      <c r="K185" s="184"/>
      <c r="L185" s="184"/>
      <c r="M185" s="184" t="s">
        <v>155</v>
      </c>
      <c r="N185" s="184" t="s">
        <v>156</v>
      </c>
      <c r="O185" s="1"/>
    </row>
    <row r="186" spans="4:15">
      <c r="D186" s="192"/>
      <c r="E186" s="192"/>
      <c r="F186" s="163" t="s">
        <v>46</v>
      </c>
      <c r="G186" s="164"/>
      <c r="H186" s="164"/>
      <c r="I186" s="164"/>
      <c r="J186" s="164"/>
      <c r="K186" s="184"/>
      <c r="L186" s="184"/>
      <c r="M186" s="184" t="s">
        <v>155</v>
      </c>
      <c r="N186" s="184" t="s">
        <v>157</v>
      </c>
      <c r="O186" s="1"/>
    </row>
    <row r="194" spans="6:15">
      <c r="F194" s="280" t="s">
        <v>116</v>
      </c>
      <c r="G194" s="280"/>
      <c r="H194" s="280"/>
      <c r="I194" s="166"/>
      <c r="J194" s="166"/>
      <c r="K194" s="166"/>
      <c r="L194" s="166"/>
      <c r="M194" s="166"/>
      <c r="N194" s="166"/>
      <c r="O194" s="166"/>
    </row>
    <row r="195" spans="6:15">
      <c r="F195" s="85" t="s">
        <v>69</v>
      </c>
      <c r="G195" s="1">
        <v>19</v>
      </c>
      <c r="H195" s="1">
        <v>4</v>
      </c>
      <c r="I195" s="1"/>
      <c r="J195" s="1"/>
      <c r="K195" s="1">
        <v>18</v>
      </c>
      <c r="L195" s="1">
        <v>3</v>
      </c>
      <c r="M195" s="1"/>
      <c r="N195" s="1"/>
      <c r="O195" s="1"/>
    </row>
    <row r="196" spans="6:15">
      <c r="F196" s="85" t="s">
        <v>70</v>
      </c>
      <c r="G196" s="1">
        <v>0</v>
      </c>
      <c r="H196" s="1">
        <v>1</v>
      </c>
      <c r="I196" s="1"/>
      <c r="J196" s="1"/>
      <c r="K196" s="1">
        <v>0</v>
      </c>
      <c r="L196" s="1">
        <v>1</v>
      </c>
      <c r="M196" s="1"/>
      <c r="N196" s="1"/>
      <c r="O196" s="1"/>
    </row>
    <row r="197" spans="6:15">
      <c r="F197" s="85" t="s">
        <v>71</v>
      </c>
      <c r="G197" s="1">
        <v>6</v>
      </c>
      <c r="H197" s="1">
        <v>16</v>
      </c>
      <c r="I197" s="1"/>
      <c r="J197" s="1"/>
      <c r="K197" s="1">
        <v>7</v>
      </c>
      <c r="L197" s="1">
        <v>18</v>
      </c>
      <c r="M197" s="1"/>
      <c r="N197" s="1"/>
      <c r="O197" s="1"/>
    </row>
    <row r="198" spans="6:15">
      <c r="F198" s="85" t="s">
        <v>72</v>
      </c>
      <c r="G198" s="1">
        <v>3</v>
      </c>
      <c r="H198" s="1">
        <v>7</v>
      </c>
      <c r="I198" s="1"/>
      <c r="J198" s="1"/>
      <c r="K198" s="1">
        <v>3</v>
      </c>
      <c r="L198" s="1">
        <v>6</v>
      </c>
      <c r="M198" s="1"/>
      <c r="N198" s="1"/>
      <c r="O198" s="1"/>
    </row>
    <row r="199" spans="6:15">
      <c r="F199" s="85" t="s">
        <v>79</v>
      </c>
      <c r="G199" s="1">
        <f>SUM(G195,G197)</f>
        <v>25</v>
      </c>
      <c r="H199" s="1">
        <f>SUM(H195,H197)</f>
        <v>20</v>
      </c>
      <c r="I199" s="1"/>
      <c r="J199" s="1"/>
      <c r="K199" s="1">
        <v>25</v>
      </c>
      <c r="L199" s="1">
        <v>21</v>
      </c>
      <c r="M199" s="1"/>
      <c r="N199" s="1"/>
      <c r="O199" s="1"/>
    </row>
    <row r="200" spans="6:15">
      <c r="F200" s="85" t="s">
        <v>80</v>
      </c>
      <c r="G200" s="1">
        <f>SUM(G196,G198)</f>
        <v>3</v>
      </c>
      <c r="H200" s="1">
        <f>SUM(H196,H198)</f>
        <v>8</v>
      </c>
      <c r="I200" s="1"/>
      <c r="J200" s="1"/>
      <c r="K200" s="1">
        <v>3</v>
      </c>
      <c r="L200" s="1">
        <v>7</v>
      </c>
      <c r="M200" s="1"/>
      <c r="N200" s="1"/>
      <c r="O200" s="1" t="s">
        <v>232</v>
      </c>
    </row>
    <row r="201" spans="6:15">
      <c r="F201" s="85" t="s">
        <v>137</v>
      </c>
      <c r="G201" s="157"/>
      <c r="H201" s="157"/>
      <c r="I201" s="157"/>
      <c r="J201" s="157"/>
      <c r="K201" s="157"/>
      <c r="L201" s="157"/>
      <c r="M201" s="1">
        <v>25</v>
      </c>
      <c r="N201" s="1">
        <v>19</v>
      </c>
      <c r="O201" s="1">
        <v>18</v>
      </c>
    </row>
    <row r="202" spans="6:15">
      <c r="F202" s="85" t="s">
        <v>138</v>
      </c>
      <c r="G202" s="157"/>
      <c r="H202" s="157"/>
      <c r="I202" s="157"/>
      <c r="J202" s="157"/>
      <c r="K202" s="157"/>
      <c r="L202" s="157"/>
      <c r="M202" s="1">
        <v>0</v>
      </c>
      <c r="N202" s="1">
        <v>1</v>
      </c>
      <c r="O202" s="1"/>
    </row>
    <row r="203" spans="6:15">
      <c r="F203" s="85" t="s">
        <v>139</v>
      </c>
      <c r="G203" s="157"/>
      <c r="H203" s="157"/>
      <c r="I203" s="157"/>
      <c r="J203" s="157"/>
      <c r="K203" s="157"/>
      <c r="L203" s="157"/>
      <c r="M203" s="1">
        <v>3</v>
      </c>
      <c r="N203" s="1">
        <v>6</v>
      </c>
      <c r="O203" s="1"/>
    </row>
    <row r="204" spans="6:15">
      <c r="F204" s="85" t="s">
        <v>140</v>
      </c>
      <c r="G204" s="157"/>
      <c r="H204" s="157"/>
      <c r="I204" s="157"/>
      <c r="J204" s="157"/>
      <c r="K204" s="157"/>
      <c r="L204" s="157"/>
      <c r="M204" s="1">
        <v>0</v>
      </c>
      <c r="N204" s="1">
        <v>2</v>
      </c>
      <c r="O204" s="1"/>
    </row>
    <row r="205" spans="6:15">
      <c r="F205" s="85" t="s">
        <v>47</v>
      </c>
      <c r="G205" s="157"/>
      <c r="H205" s="157"/>
      <c r="I205" s="157"/>
      <c r="J205" s="157"/>
      <c r="K205" s="157"/>
      <c r="L205" s="157"/>
      <c r="M205" s="1">
        <f>M201/(M201+M204)</f>
        <v>1</v>
      </c>
      <c r="N205" s="1">
        <f>N201/(N201+N204)</f>
        <v>0.90476190476190477</v>
      </c>
      <c r="O205" s="1"/>
    </row>
    <row r="206" spans="6:15">
      <c r="F206" s="85" t="s">
        <v>46</v>
      </c>
      <c r="G206" s="157"/>
      <c r="H206" s="157"/>
      <c r="I206" s="157"/>
      <c r="J206" s="157"/>
      <c r="K206" s="157"/>
      <c r="L206" s="157"/>
      <c r="M206" s="1">
        <f>M201/(M201+M202)</f>
        <v>1</v>
      </c>
      <c r="N206" s="1">
        <f>N201/(N201+N202)</f>
        <v>0.95</v>
      </c>
      <c r="O206" s="1"/>
    </row>
    <row r="208" spans="6:15">
      <c r="F208" s="280" t="s">
        <v>117</v>
      </c>
      <c r="G208" s="280"/>
      <c r="H208" s="280"/>
      <c r="I208" s="166"/>
      <c r="J208" s="166"/>
      <c r="K208" s="166"/>
      <c r="L208" s="166"/>
      <c r="M208" s="166"/>
      <c r="N208" s="166"/>
      <c r="O208" s="166"/>
    </row>
    <row r="209" spans="6:15">
      <c r="F209" s="85" t="s">
        <v>69</v>
      </c>
      <c r="G209" s="1">
        <f>G195*100/SUM($G$195:$G$198)</f>
        <v>67.857142857142861</v>
      </c>
      <c r="H209" s="1">
        <f>H195*100/SUM($H$195:$H$198)</f>
        <v>14.285714285714286</v>
      </c>
      <c r="I209" s="1"/>
      <c r="J209" s="1"/>
      <c r="K209" s="1">
        <f>K195*100/SUM($K$195:$K$198)</f>
        <v>64.285714285714292</v>
      </c>
      <c r="L209" s="1">
        <f>L195*100/SUM($L$195:$L$198)</f>
        <v>10.714285714285714</v>
      </c>
      <c r="M209" s="1"/>
      <c r="N209" s="1"/>
      <c r="O209" s="1"/>
    </row>
    <row r="210" spans="6:15">
      <c r="F210" s="85" t="s">
        <v>70</v>
      </c>
      <c r="G210" s="1">
        <f>G196*100/SUM($G$195:$G$198)</f>
        <v>0</v>
      </c>
      <c r="H210" s="1">
        <f t="shared" ref="H210:H214" si="15">H196*100/SUM($H$195:$H$198)</f>
        <v>3.5714285714285716</v>
      </c>
      <c r="I210" s="1"/>
      <c r="J210" s="1"/>
      <c r="K210" s="1">
        <f>K196*100/SUM($K$195:$K$198)</f>
        <v>0</v>
      </c>
      <c r="L210" s="1">
        <f t="shared" ref="L210:L214" si="16">L196*100/SUM($L$195:$L$198)</f>
        <v>3.5714285714285716</v>
      </c>
      <c r="M210" s="1"/>
      <c r="N210" s="1"/>
      <c r="O210" s="1"/>
    </row>
    <row r="211" spans="6:15">
      <c r="F211" s="85" t="s">
        <v>71</v>
      </c>
      <c r="G211" s="1">
        <f t="shared" ref="G211:G214" si="17">G197*100/SUM($G$195:$G$198)</f>
        <v>21.428571428571427</v>
      </c>
      <c r="H211" s="1">
        <f t="shared" si="15"/>
        <v>57.142857142857146</v>
      </c>
      <c r="I211" s="1"/>
      <c r="J211" s="1"/>
      <c r="K211" s="1">
        <f t="shared" ref="K211:K214" si="18">K197*100/SUM($K$195:$K$198)</f>
        <v>25</v>
      </c>
      <c r="L211" s="1">
        <f t="shared" si="16"/>
        <v>64.285714285714292</v>
      </c>
      <c r="M211" s="1"/>
      <c r="N211" s="1"/>
      <c r="O211" s="1"/>
    </row>
    <row r="212" spans="6:15">
      <c r="F212" s="85" t="s">
        <v>72</v>
      </c>
      <c r="G212" s="1">
        <f t="shared" si="17"/>
        <v>10.714285714285714</v>
      </c>
      <c r="H212" s="1">
        <f t="shared" si="15"/>
        <v>25</v>
      </c>
      <c r="I212" s="1"/>
      <c r="J212" s="1"/>
      <c r="K212" s="1">
        <f t="shared" si="18"/>
        <v>10.714285714285714</v>
      </c>
      <c r="L212" s="1">
        <f t="shared" si="16"/>
        <v>21.428571428571427</v>
      </c>
      <c r="M212" s="1"/>
      <c r="N212" s="1"/>
      <c r="O212" s="1"/>
    </row>
    <row r="213" spans="6:15">
      <c r="F213" s="85" t="s">
        <v>79</v>
      </c>
      <c r="G213" s="1">
        <f t="shared" si="17"/>
        <v>89.285714285714292</v>
      </c>
      <c r="H213" s="1">
        <f t="shared" si="15"/>
        <v>71.428571428571431</v>
      </c>
      <c r="I213" s="1"/>
      <c r="J213" s="1"/>
      <c r="K213" s="1">
        <f t="shared" si="18"/>
        <v>89.285714285714292</v>
      </c>
      <c r="L213" s="1">
        <f t="shared" si="16"/>
        <v>75</v>
      </c>
      <c r="M213" s="1"/>
      <c r="N213" s="1"/>
      <c r="O213" s="1"/>
    </row>
    <row r="214" spans="6:15">
      <c r="F214" s="85" t="s">
        <v>80</v>
      </c>
      <c r="G214" s="1">
        <f t="shared" si="17"/>
        <v>10.714285714285714</v>
      </c>
      <c r="H214" s="1">
        <f t="shared" si="15"/>
        <v>28.571428571428573</v>
      </c>
      <c r="I214" s="1"/>
      <c r="J214" s="1"/>
      <c r="K214" s="1">
        <f t="shared" si="18"/>
        <v>10.714285714285714</v>
      </c>
      <c r="L214" s="1">
        <f t="shared" si="16"/>
        <v>25</v>
      </c>
      <c r="M214" s="1"/>
      <c r="N214" s="1"/>
      <c r="O214" s="221" t="s">
        <v>232</v>
      </c>
    </row>
    <row r="215" spans="6:15">
      <c r="F215" s="85" t="s">
        <v>137</v>
      </c>
      <c r="G215" s="157"/>
      <c r="H215" s="157"/>
      <c r="I215" s="157"/>
      <c r="J215" s="157"/>
      <c r="K215" s="157"/>
      <c r="L215" s="157"/>
      <c r="M215" s="1">
        <f>M201*100/SUM(M$201:M$204)</f>
        <v>89.285714285714292</v>
      </c>
      <c r="N215" s="1">
        <f>N201*100/SUM(N$201:N$204)</f>
        <v>67.857142857142861</v>
      </c>
      <c r="O215" s="221">
        <f>100*O201/SUM(M201:M204)</f>
        <v>64.285714285714292</v>
      </c>
    </row>
    <row r="216" spans="6:15">
      <c r="F216" s="85" t="s">
        <v>138</v>
      </c>
      <c r="G216" s="157"/>
      <c r="H216" s="157"/>
      <c r="I216" s="157"/>
      <c r="J216" s="157"/>
      <c r="K216" s="157"/>
      <c r="L216" s="157"/>
      <c r="M216" s="1">
        <f t="shared" ref="M216:M218" si="19">M202*100/SUM(M$201:M$204)</f>
        <v>0</v>
      </c>
      <c r="N216" s="1">
        <f>N202*100/SUM(N$201:N$204)</f>
        <v>3.5714285714285716</v>
      </c>
      <c r="O216" s="1"/>
    </row>
    <row r="217" spans="6:15">
      <c r="F217" s="85" t="s">
        <v>139</v>
      </c>
      <c r="G217" s="157"/>
      <c r="H217" s="157"/>
      <c r="I217" s="157"/>
      <c r="J217" s="157"/>
      <c r="K217" s="157"/>
      <c r="L217" s="157"/>
      <c r="M217" s="1">
        <f t="shared" si="19"/>
        <v>10.714285714285714</v>
      </c>
      <c r="N217" s="1">
        <f>N203*100/SUM(N$201:N$204)</f>
        <v>21.428571428571427</v>
      </c>
      <c r="O217" s="1"/>
    </row>
    <row r="218" spans="6:15">
      <c r="F218" s="85" t="s">
        <v>140</v>
      </c>
      <c r="G218" s="157"/>
      <c r="H218" s="157"/>
      <c r="I218" s="157"/>
      <c r="J218" s="157"/>
      <c r="K218" s="157"/>
      <c r="L218" s="157"/>
      <c r="M218" s="1">
        <f t="shared" si="19"/>
        <v>0</v>
      </c>
      <c r="N218" s="1">
        <f>N204*100/SUM(N$201:N$204)</f>
        <v>7.1428571428571432</v>
      </c>
      <c r="O218" s="1"/>
    </row>
    <row r="219" spans="6:15">
      <c r="F219" s="85" t="s">
        <v>47</v>
      </c>
      <c r="M219" s="1">
        <f>M205*100</f>
        <v>100</v>
      </c>
      <c r="N219" s="1">
        <f>N205*100</f>
        <v>90.476190476190482</v>
      </c>
      <c r="O219" s="1"/>
    </row>
    <row r="220" spans="6:15">
      <c r="F220" s="85" t="s">
        <v>46</v>
      </c>
      <c r="M220" s="1">
        <f>M206*100</f>
        <v>100</v>
      </c>
      <c r="N220" s="1">
        <f>N206*100</f>
        <v>95</v>
      </c>
      <c r="O220" s="1"/>
    </row>
  </sheetData>
  <mergeCells count="40">
    <mergeCell ref="AD139:AO139"/>
    <mergeCell ref="AL141:AM141"/>
    <mergeCell ref="AN141:AO141"/>
    <mergeCell ref="AH140:AO140"/>
    <mergeCell ref="AH141:AI141"/>
    <mergeCell ref="AJ141:AK141"/>
    <mergeCell ref="F208:H208"/>
    <mergeCell ref="I141:L141"/>
    <mergeCell ref="C140:N140"/>
    <mergeCell ref="C143:C144"/>
    <mergeCell ref="D143:D144"/>
    <mergeCell ref="M141:N142"/>
    <mergeCell ref="F194:H194"/>
    <mergeCell ref="C141:H141"/>
    <mergeCell ref="C142:D142"/>
    <mergeCell ref="F31:J31"/>
    <mergeCell ref="F2:H2"/>
    <mergeCell ref="F16:H16"/>
    <mergeCell ref="C51:H51"/>
    <mergeCell ref="I51:N51"/>
    <mergeCell ref="C67:H67"/>
    <mergeCell ref="I67:N67"/>
    <mergeCell ref="G32:H32"/>
    <mergeCell ref="I32:J32"/>
    <mergeCell ref="F174:N174"/>
    <mergeCell ref="E142:F142"/>
    <mergeCell ref="G142:H142"/>
    <mergeCell ref="I142:J142"/>
    <mergeCell ref="K142:L142"/>
    <mergeCell ref="Q142:Q143"/>
    <mergeCell ref="R140:AA140"/>
    <mergeCell ref="Z141:AA141"/>
    <mergeCell ref="AD141:AE141"/>
    <mergeCell ref="Q140:Q141"/>
    <mergeCell ref="R141:S141"/>
    <mergeCell ref="T141:U141"/>
    <mergeCell ref="V141:W141"/>
    <mergeCell ref="X141:Y141"/>
    <mergeCell ref="AD140:AG140"/>
    <mergeCell ref="AF141:AG141"/>
  </mergeCells>
  <phoneticPr fontId="10" type="noConversion"/>
  <conditionalFormatting sqref="M145:N172 Q167">
    <cfRule type="cellIs" dxfId="0" priority="1" operator="equal">
      <formula>"TP"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Reference-configs - results</vt:lpstr>
      <vt:lpstr>Classification-scheme</vt:lpstr>
      <vt:lpstr>Phase 1 - results</vt:lpstr>
      <vt:lpstr>Phase 1 - summary</vt:lpstr>
      <vt:lpstr>NSGAII-configurations</vt:lpstr>
      <vt:lpstr>Phase 2 - results</vt:lpstr>
      <vt:lpstr>Phase 2 -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2020-01-31T13:41:55Z</dcterms:created>
  <dcterms:modified xsi:type="dcterms:W3CDTF">2021-01-11T21:36:56Z</dcterms:modified>
</cp:coreProperties>
</file>